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24226"/>
  <mc:AlternateContent xmlns:mc="http://schemas.openxmlformats.org/markup-compatibility/2006">
    <mc:Choice Requires="x15">
      <x15ac:absPath xmlns:x15ac="http://schemas.microsoft.com/office/spreadsheetml/2010/11/ac" url="D:\2023 SCPI\2023 Instrumentos.Planeación\2023 oct\"/>
    </mc:Choice>
  </mc:AlternateContent>
  <xr:revisionPtr revIDLastSave="0" documentId="13_ncr:1_{EF426E1E-1624-4320-A267-31A728684E42}" xr6:coauthVersionLast="47" xr6:coauthVersionMax="47" xr10:uidLastSave="{00000000-0000-0000-0000-000000000000}"/>
  <bookViews>
    <workbookView xWindow="-110" yWindow="-110" windowWidth="19420" windowHeight="10300" firstSheet="2" activeTab="2" xr2:uid="{00000000-000D-0000-FFFF-FFFF00000000}"/>
  </bookViews>
  <sheets>
    <sheet name="RESERVA" sheetId="1" state="hidden" r:id="rId1"/>
    <sheet name="VIGENCIA" sheetId="2" state="hidden" r:id="rId2"/>
    <sheet name="Metas 1 PA" sheetId="20" r:id="rId3"/>
    <sheet name="Metas 2 PA" sheetId="22" r:id="rId4"/>
    <sheet name="Metas 3 PA" sheetId="23" r:id="rId5"/>
    <sheet name="Metas 4 PA" sheetId="21" r:id="rId6"/>
    <sheet name="Indicadores PA" sheetId="8" r:id="rId7"/>
    <sheet name="Territorialización PA" sheetId="9" state="hidden" r:id="rId8"/>
    <sheet name="Instructivo" sheetId="10" r:id="rId9"/>
    <sheet name="Generalidades" sheetId="11" r:id="rId10"/>
    <sheet name="PONDERACIÓN" sheetId="12" r:id="rId11"/>
    <sheet name="Hoja13" sheetId="13" state="hidden" r:id="rId12"/>
    <sheet name="Hoja1" sheetId="14" state="hidden" r:id="rId13"/>
  </sheets>
  <externalReferences>
    <externalReference r:id="rId14"/>
    <externalReference r:id="rId15"/>
  </externalReferences>
  <definedNames>
    <definedName name="_xlnm._FilterDatabase" localSheetId="6" hidden="1">'Indicadores PA'!$A$12:$AZ$12</definedName>
    <definedName name="_xlnm.Print_Area" localSheetId="6">'Indicadores PA'!$A$1:$AZ$20</definedName>
    <definedName name="_xlnm.Print_Area" localSheetId="2">'Metas 1 PA'!$A$1:$AD$43</definedName>
    <definedName name="_xlnm.Print_Area" localSheetId="3">'Metas 2 PA'!$A$1:$AD$41</definedName>
    <definedName name="_xlnm.Print_Area" localSheetId="4">'Metas 3 PA'!$A$1:$AD$39</definedName>
    <definedName name="_xlnm.Print_Area" localSheetId="5">'Metas 4 PA'!$A$1:$AD$41</definedName>
  </definedNames>
  <calcPr calcId="191028"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25" i="20" l="1"/>
  <c r="AJ24" i="21"/>
  <c r="AJ22" i="21"/>
  <c r="AC23" i="23"/>
  <c r="P38" i="21"/>
  <c r="P39" i="23"/>
  <c r="P38" i="23"/>
  <c r="L35" i="23"/>
  <c r="H35" i="23"/>
  <c r="O34" i="23"/>
  <c r="K34" i="23"/>
  <c r="G34" i="23"/>
  <c r="B34" i="23"/>
  <c r="K35" i="23"/>
  <c r="P30" i="23"/>
  <c r="AC25" i="23"/>
  <c r="AD25" i="23"/>
  <c r="O25" i="23"/>
  <c r="AC24" i="23"/>
  <c r="O24" i="23"/>
  <c r="AD23" i="23"/>
  <c r="O23" i="23"/>
  <c r="AC22" i="23"/>
  <c r="O22" i="23"/>
  <c r="E35" i="23"/>
  <c r="M35" i="23"/>
  <c r="AF23" i="23"/>
  <c r="E34" i="23"/>
  <c r="I34" i="23"/>
  <c r="M34" i="23"/>
  <c r="F35" i="23"/>
  <c r="J35" i="23"/>
  <c r="H34" i="23"/>
  <c r="L34" i="23"/>
  <c r="I35" i="23"/>
  <c r="F34" i="23"/>
  <c r="J34" i="23"/>
  <c r="N34" i="23"/>
  <c r="G35" i="23"/>
  <c r="P35" i="23"/>
  <c r="P41" i="22"/>
  <c r="P40" i="22"/>
  <c r="P39" i="22"/>
  <c r="P38" i="22"/>
  <c r="L35" i="22"/>
  <c r="K35" i="22"/>
  <c r="H35" i="22"/>
  <c r="G35" i="22"/>
  <c r="N34" i="22"/>
  <c r="M34" i="22"/>
  <c r="J34" i="22"/>
  <c r="I34" i="22"/>
  <c r="F34" i="22"/>
  <c r="E34" i="22"/>
  <c r="B34" i="22"/>
  <c r="J35" i="22"/>
  <c r="P30" i="22"/>
  <c r="AC25" i="22"/>
  <c r="O25" i="22"/>
  <c r="AB24" i="22"/>
  <c r="AA24" i="22"/>
  <c r="Z24" i="22"/>
  <c r="Y24" i="22"/>
  <c r="X24" i="22"/>
  <c r="W24" i="22"/>
  <c r="V24" i="22"/>
  <c r="U24" i="22"/>
  <c r="T24" i="22"/>
  <c r="AC24" i="22"/>
  <c r="AD25" i="22"/>
  <c r="S24" i="22"/>
  <c r="R24" i="22"/>
  <c r="D24" i="22"/>
  <c r="O24" i="22"/>
  <c r="AF23" i="22"/>
  <c r="T23" i="22"/>
  <c r="AC23" i="22"/>
  <c r="AD23" i="22"/>
  <c r="O23" i="22"/>
  <c r="AC22" i="22"/>
  <c r="O22" i="22"/>
  <c r="P41" i="21"/>
  <c r="P40" i="21"/>
  <c r="P39" i="21"/>
  <c r="B34" i="21"/>
  <c r="F35" i="21"/>
  <c r="P30" i="21"/>
  <c r="AC25" i="21"/>
  <c r="O25" i="21"/>
  <c r="AB24" i="21"/>
  <c r="AA24" i="21"/>
  <c r="Z24" i="21"/>
  <c r="Y24" i="21"/>
  <c r="X24" i="21"/>
  <c r="AC24" i="21"/>
  <c r="AG24" i="21"/>
  <c r="W24" i="21"/>
  <c r="V24" i="21"/>
  <c r="E24" i="21"/>
  <c r="O24" i="21"/>
  <c r="S23" i="21"/>
  <c r="AC23" i="21"/>
  <c r="AG23" i="21"/>
  <c r="O23" i="21"/>
  <c r="X22" i="21"/>
  <c r="AC22" i="21"/>
  <c r="AG22" i="21"/>
  <c r="O22" i="21"/>
  <c r="N34" i="21"/>
  <c r="H35" i="21"/>
  <c r="F34" i="21"/>
  <c r="J34" i="21"/>
  <c r="AG25" i="21"/>
  <c r="G34" i="22"/>
  <c r="K34" i="22"/>
  <c r="O34" i="22"/>
  <c r="I35" i="22"/>
  <c r="M35" i="22"/>
  <c r="D34" i="22"/>
  <c r="H34" i="22"/>
  <c r="L34" i="22"/>
  <c r="D35" i="22"/>
  <c r="AD23" i="21"/>
  <c r="AD25" i="21"/>
  <c r="G34" i="21"/>
  <c r="K34" i="21"/>
  <c r="O34" i="21"/>
  <c r="I35" i="21"/>
  <c r="D34" i="21"/>
  <c r="H34" i="21"/>
  <c r="L34" i="21"/>
  <c r="E35" i="21"/>
  <c r="J35" i="21"/>
  <c r="E34" i="21"/>
  <c r="I34" i="21"/>
  <c r="M34" i="21"/>
  <c r="P35" i="22"/>
  <c r="P35" i="21"/>
  <c r="P43" i="20"/>
  <c r="P42" i="20"/>
  <c r="P41" i="20"/>
  <c r="P40" i="20"/>
  <c r="P39" i="20"/>
  <c r="P38" i="20"/>
  <c r="L35" i="20"/>
  <c r="H35" i="20"/>
  <c r="O34" i="20"/>
  <c r="K34" i="20"/>
  <c r="G34" i="20"/>
  <c r="B34" i="20"/>
  <c r="K35" i="20"/>
  <c r="P30" i="20"/>
  <c r="AC25" i="20"/>
  <c r="O25" i="20"/>
  <c r="AB24" i="20"/>
  <c r="AA24" i="20"/>
  <c r="Z24" i="20"/>
  <c r="Y24" i="20"/>
  <c r="AC24" i="20"/>
  <c r="E24" i="20"/>
  <c r="O24" i="20"/>
  <c r="AE23" i="20"/>
  <c r="AC23" i="20"/>
  <c r="R22" i="20"/>
  <c r="Q22" i="20"/>
  <c r="AC22" i="20"/>
  <c r="O22" i="20"/>
  <c r="AD23" i="20"/>
  <c r="AD25" i="20"/>
  <c r="H34" i="20"/>
  <c r="L34" i="20"/>
  <c r="E35" i="20"/>
  <c r="I35" i="20"/>
  <c r="E34" i="20"/>
  <c r="I34" i="20"/>
  <c r="M34" i="20"/>
  <c r="F35" i="20"/>
  <c r="J35" i="20"/>
  <c r="F34" i="20"/>
  <c r="J34" i="20"/>
  <c r="N34" i="20"/>
  <c r="G35" i="20"/>
  <c r="P35" i="20"/>
  <c r="AV14" i="8"/>
  <c r="AV13" i="8"/>
  <c r="AU17" i="8"/>
  <c r="AU16" i="8"/>
  <c r="AH14" i="8"/>
  <c r="AH13" i="8"/>
  <c r="AU14" i="8"/>
  <c r="AU13" i="8"/>
  <c r="F8" i="14"/>
  <c r="J7" i="14"/>
  <c r="F7" i="14"/>
  <c r="J6" i="14"/>
  <c r="F6" i="14"/>
  <c r="J5" i="14"/>
  <c r="F5" i="14"/>
  <c r="N4" i="14"/>
  <c r="J4" i="14"/>
  <c r="F4" i="14"/>
  <c r="N3" i="14"/>
  <c r="J3" i="14"/>
  <c r="F3" i="14"/>
  <c r="A56" i="12"/>
  <c r="A57" i="12"/>
  <c r="K36" i="12"/>
  <c r="J36" i="12"/>
  <c r="I36" i="12"/>
  <c r="H36" i="12"/>
  <c r="G36" i="12"/>
  <c r="F36" i="12"/>
  <c r="E36" i="12"/>
  <c r="D36" i="12"/>
  <c r="C36" i="12"/>
  <c r="B36" i="12"/>
  <c r="A36" i="12"/>
  <c r="L32" i="12"/>
  <c r="L31" i="12"/>
  <c r="I21" i="12"/>
  <c r="J21" i="12"/>
  <c r="F20" i="12"/>
  <c r="C20" i="12"/>
  <c r="D12" i="12"/>
  <c r="D16" i="12"/>
  <c r="D4" i="12"/>
  <c r="BK58" i="9"/>
  <c r="BJ58" i="9"/>
  <c r="BI58" i="9"/>
  <c r="BH58" i="9"/>
  <c r="BG58" i="9"/>
  <c r="BF58" i="9"/>
  <c r="BE58" i="9"/>
  <c r="BD58" i="9"/>
  <c r="BC58" i="9"/>
  <c r="BB58" i="9"/>
  <c r="BA58" i="9"/>
  <c r="AZ58" i="9"/>
  <c r="AX58" i="9"/>
  <c r="AW58" i="9"/>
  <c r="AV58" i="9"/>
  <c r="AU58" i="9"/>
  <c r="AT58" i="9"/>
  <c r="AS58" i="9"/>
  <c r="AR58" i="9"/>
  <c r="AQ58" i="9"/>
  <c r="AP58" i="9"/>
  <c r="AO58" i="9"/>
  <c r="AN58" i="9"/>
  <c r="AM58" i="9"/>
  <c r="AL58" i="9"/>
  <c r="AK58" i="9"/>
  <c r="AJ58" i="9"/>
  <c r="AI58" i="9"/>
  <c r="AH58" i="9"/>
  <c r="AE58" i="9"/>
  <c r="AD58" i="9"/>
  <c r="AC58" i="9"/>
  <c r="AB58" i="9"/>
  <c r="AA58" i="9"/>
  <c r="Z58" i="9"/>
  <c r="Y58" i="9"/>
  <c r="X58" i="9"/>
  <c r="W58" i="9"/>
  <c r="V58" i="9"/>
  <c r="U58" i="9"/>
  <c r="T58" i="9"/>
  <c r="Q58" i="9"/>
  <c r="P58" i="9"/>
  <c r="O58" i="9"/>
  <c r="N58" i="9"/>
  <c r="M58" i="9"/>
  <c r="L58" i="9"/>
  <c r="K58" i="9"/>
  <c r="J58" i="9"/>
  <c r="I58" i="9"/>
  <c r="H58" i="9"/>
  <c r="G58" i="9"/>
  <c r="F58" i="9"/>
  <c r="E58" i="9"/>
  <c r="D58" i="9"/>
  <c r="C58" i="9"/>
  <c r="B58" i="9"/>
  <c r="AY57" i="9"/>
  <c r="AX57" i="9"/>
  <c r="S57" i="9"/>
  <c r="R57" i="9"/>
  <c r="AY56" i="9"/>
  <c r="AX56" i="9"/>
  <c r="S56" i="9"/>
  <c r="R56" i="9"/>
  <c r="AY55" i="9"/>
  <c r="AX55" i="9"/>
  <c r="S55" i="9"/>
  <c r="R55" i="9"/>
  <c r="AY54" i="9"/>
  <c r="AX54" i="9"/>
  <c r="S54" i="9"/>
  <c r="R54" i="9"/>
  <c r="AY53" i="9"/>
  <c r="AX53" i="9"/>
  <c r="S53" i="9"/>
  <c r="R53" i="9"/>
  <c r="AY52" i="9"/>
  <c r="AX52" i="9"/>
  <c r="S52" i="9"/>
  <c r="R52" i="9"/>
  <c r="AY51" i="9"/>
  <c r="AX51" i="9"/>
  <c r="S51" i="9"/>
  <c r="R51" i="9"/>
  <c r="AY50" i="9"/>
  <c r="AX50" i="9"/>
  <c r="S50" i="9"/>
  <c r="R50" i="9"/>
  <c r="AY49" i="9"/>
  <c r="AX49" i="9"/>
  <c r="S49" i="9"/>
  <c r="R49" i="9"/>
  <c r="AY48" i="9"/>
  <c r="AX48" i="9"/>
  <c r="S48" i="9"/>
  <c r="R48" i="9"/>
  <c r="AY47" i="9"/>
  <c r="AX47" i="9"/>
  <c r="S47" i="9"/>
  <c r="R47" i="9"/>
  <c r="AY46" i="9"/>
  <c r="AX46" i="9"/>
  <c r="S46" i="9"/>
  <c r="R46" i="9"/>
  <c r="AY45" i="9"/>
  <c r="AX45" i="9"/>
  <c r="S45" i="9"/>
  <c r="R45" i="9"/>
  <c r="AY44" i="9"/>
  <c r="AX44" i="9"/>
  <c r="S44" i="9"/>
  <c r="R44" i="9"/>
  <c r="AY43" i="9"/>
  <c r="AX43" i="9"/>
  <c r="S43" i="9"/>
  <c r="R43" i="9"/>
  <c r="AY42" i="9"/>
  <c r="AX42" i="9"/>
  <c r="S42" i="9"/>
  <c r="R42" i="9"/>
  <c r="AY41" i="9"/>
  <c r="AX41" i="9"/>
  <c r="S41" i="9"/>
  <c r="R41" i="9"/>
  <c r="AY40" i="9"/>
  <c r="AX40" i="9"/>
  <c r="S40" i="9"/>
  <c r="R40" i="9"/>
  <c r="AY39" i="9"/>
  <c r="AX39" i="9"/>
  <c r="S39" i="9"/>
  <c r="R39" i="9"/>
  <c r="AY38" i="9"/>
  <c r="AX38" i="9"/>
  <c r="S38" i="9"/>
  <c r="R38" i="9"/>
  <c r="AY37" i="9"/>
  <c r="AY58" i="9"/>
  <c r="AX37" i="9"/>
  <c r="S37" i="9"/>
  <c r="S58" i="9"/>
  <c r="R37" i="9"/>
  <c r="R58" i="9"/>
  <c r="BK32" i="9"/>
  <c r="BJ32" i="9"/>
  <c r="BI32" i="9"/>
  <c r="BH32" i="9"/>
  <c r="BG32" i="9"/>
  <c r="BF32" i="9"/>
  <c r="BE32" i="9"/>
  <c r="BD32" i="9"/>
  <c r="BC32" i="9"/>
  <c r="BB32" i="9"/>
  <c r="BA32" i="9"/>
  <c r="AZ32" i="9"/>
  <c r="AW32" i="9"/>
  <c r="AV32" i="9"/>
  <c r="AU32" i="9"/>
  <c r="AT32" i="9"/>
  <c r="AS32" i="9"/>
  <c r="AR32" i="9"/>
  <c r="AQ32" i="9"/>
  <c r="AP32" i="9"/>
  <c r="AO32" i="9"/>
  <c r="AN32" i="9"/>
  <c r="AM32" i="9"/>
  <c r="AL32" i="9"/>
  <c r="AK32" i="9"/>
  <c r="AJ32" i="9"/>
  <c r="AI32" i="9"/>
  <c r="AH32" i="9"/>
  <c r="AE32" i="9"/>
  <c r="AD32" i="9"/>
  <c r="AC32" i="9"/>
  <c r="AB32" i="9"/>
  <c r="AA32" i="9"/>
  <c r="Z32" i="9"/>
  <c r="Y32" i="9"/>
  <c r="X32" i="9"/>
  <c r="W32" i="9"/>
  <c r="V32" i="9"/>
  <c r="U32" i="9"/>
  <c r="T32" i="9"/>
  <c r="Q32" i="9"/>
  <c r="P32" i="9"/>
  <c r="O32" i="9"/>
  <c r="N32" i="9"/>
  <c r="M32" i="9"/>
  <c r="L32" i="9"/>
  <c r="K32" i="9"/>
  <c r="J32" i="9"/>
  <c r="I32" i="9"/>
  <c r="H32" i="9"/>
  <c r="G32" i="9"/>
  <c r="F32" i="9"/>
  <c r="E32" i="9"/>
  <c r="D32" i="9"/>
  <c r="C32" i="9"/>
  <c r="B32" i="9"/>
  <c r="AY31" i="9"/>
  <c r="AX31" i="9"/>
  <c r="S31" i="9"/>
  <c r="R31" i="9"/>
  <c r="AY30" i="9"/>
  <c r="AX30" i="9"/>
  <c r="S30" i="9"/>
  <c r="R30" i="9"/>
  <c r="AY29" i="9"/>
  <c r="AX29" i="9"/>
  <c r="S29" i="9"/>
  <c r="R29" i="9"/>
  <c r="AY28" i="9"/>
  <c r="AX28" i="9"/>
  <c r="S28" i="9"/>
  <c r="R28" i="9"/>
  <c r="AY27" i="9"/>
  <c r="AX27" i="9"/>
  <c r="S27" i="9"/>
  <c r="R27" i="9"/>
  <c r="AY26" i="9"/>
  <c r="AX26" i="9"/>
  <c r="S26" i="9"/>
  <c r="R26" i="9"/>
  <c r="AY25" i="9"/>
  <c r="AX25" i="9"/>
  <c r="S25" i="9"/>
  <c r="R25" i="9"/>
  <c r="AY24" i="9"/>
  <c r="AX24" i="9"/>
  <c r="S24" i="9"/>
  <c r="R24" i="9"/>
  <c r="AY23" i="9"/>
  <c r="AX23" i="9"/>
  <c r="S23" i="9"/>
  <c r="R23" i="9"/>
  <c r="AY22" i="9"/>
  <c r="AX22" i="9"/>
  <c r="S22" i="9"/>
  <c r="R22" i="9"/>
  <c r="AY21" i="9"/>
  <c r="AX21" i="9"/>
  <c r="S21" i="9"/>
  <c r="R21" i="9"/>
  <c r="AY20" i="9"/>
  <c r="AX20" i="9"/>
  <c r="S20" i="9"/>
  <c r="R20" i="9"/>
  <c r="AY19" i="9"/>
  <c r="AX19" i="9"/>
  <c r="S19" i="9"/>
  <c r="R19" i="9"/>
  <c r="AY18" i="9"/>
  <c r="AX18" i="9"/>
  <c r="S18" i="9"/>
  <c r="R18" i="9"/>
  <c r="AY17" i="9"/>
  <c r="AX17" i="9"/>
  <c r="S17" i="9"/>
  <c r="R17" i="9"/>
  <c r="AY16" i="9"/>
  <c r="AX16" i="9"/>
  <c r="S16" i="9"/>
  <c r="R16" i="9"/>
  <c r="AY15" i="9"/>
  <c r="AX15" i="9"/>
  <c r="S15" i="9"/>
  <c r="R15" i="9"/>
  <c r="AY14" i="9"/>
  <c r="AX14" i="9"/>
  <c r="S14" i="9"/>
  <c r="R14" i="9"/>
  <c r="AY13" i="9"/>
  <c r="AX13" i="9"/>
  <c r="S13" i="9"/>
  <c r="R13" i="9"/>
  <c r="AY12" i="9"/>
  <c r="AX12" i="9"/>
  <c r="S12" i="9"/>
  <c r="R12" i="9"/>
  <c r="AY11" i="9"/>
  <c r="AY32" i="9"/>
  <c r="AX11" i="9"/>
  <c r="AX32" i="9"/>
  <c r="S11" i="9"/>
  <c r="S32" i="9"/>
  <c r="R11" i="9"/>
  <c r="R32" i="9"/>
  <c r="AH17" i="8"/>
  <c r="AH16" i="8"/>
  <c r="AU15" i="8"/>
  <c r="G7" i="2"/>
  <c r="F5" i="1"/>
  <c r="G5" i="2"/>
  <c r="H5" i="2"/>
  <c r="F4" i="1"/>
  <c r="C20" i="1"/>
  <c r="AA29" i="2"/>
  <c r="Z29" i="2"/>
  <c r="Y29" i="2"/>
  <c r="X29" i="2"/>
  <c r="W29" i="2"/>
  <c r="V29" i="2"/>
  <c r="U29" i="2"/>
  <c r="T29" i="2"/>
  <c r="S29" i="2"/>
  <c r="R29" i="2"/>
  <c r="Q29" i="2"/>
  <c r="P29" i="2"/>
  <c r="O29" i="2"/>
  <c r="N29" i="2"/>
  <c r="M29" i="2"/>
  <c r="L29" i="2"/>
  <c r="K29" i="2"/>
  <c r="J29" i="2"/>
  <c r="I29" i="2"/>
  <c r="H29" i="2"/>
  <c r="E29" i="2"/>
  <c r="AA28" i="2"/>
  <c r="Z28" i="2"/>
  <c r="Y28" i="2"/>
  <c r="X28" i="2"/>
  <c r="W28" i="2"/>
  <c r="V28" i="2"/>
  <c r="U28" i="2"/>
  <c r="T28" i="2"/>
  <c r="S28" i="2"/>
  <c r="R28" i="2"/>
  <c r="Q28" i="2"/>
  <c r="P28" i="2"/>
  <c r="O28" i="2"/>
  <c r="N28" i="2"/>
  <c r="M28" i="2"/>
  <c r="L28" i="2"/>
  <c r="K28" i="2"/>
  <c r="J28" i="2"/>
  <c r="I28" i="2"/>
  <c r="H28" i="2"/>
  <c r="E28" i="2"/>
  <c r="AA27" i="2"/>
  <c r="Z27" i="2"/>
  <c r="Y27" i="2"/>
  <c r="X27" i="2"/>
  <c r="W27" i="2"/>
  <c r="V27" i="2"/>
  <c r="U27" i="2"/>
  <c r="T27" i="2"/>
  <c r="S27" i="2"/>
  <c r="R27" i="2"/>
  <c r="Q27" i="2"/>
  <c r="P27" i="2"/>
  <c r="O27" i="2"/>
  <c r="N27" i="2"/>
  <c r="M27" i="2"/>
  <c r="L27" i="2"/>
  <c r="K27" i="2"/>
  <c r="J27" i="2"/>
  <c r="I27" i="2"/>
  <c r="H27" i="2"/>
  <c r="E27" i="2"/>
  <c r="AA26" i="2"/>
  <c r="Z26" i="2"/>
  <c r="Y26" i="2"/>
  <c r="X26" i="2"/>
  <c r="W26" i="2"/>
  <c r="V26" i="2"/>
  <c r="U26" i="2"/>
  <c r="T26" i="2"/>
  <c r="S26" i="2"/>
  <c r="R26" i="2"/>
  <c r="Q26" i="2"/>
  <c r="P26" i="2"/>
  <c r="O26" i="2"/>
  <c r="N26" i="2"/>
  <c r="M26" i="2"/>
  <c r="L26" i="2"/>
  <c r="K26" i="2"/>
  <c r="J26" i="2"/>
  <c r="I26" i="2"/>
  <c r="H26" i="2"/>
  <c r="E26" i="2"/>
  <c r="AA24" i="2"/>
  <c r="Z24" i="2"/>
  <c r="Y24" i="2"/>
  <c r="X24" i="2"/>
  <c r="W24" i="2"/>
  <c r="V24" i="2"/>
  <c r="U24" i="2"/>
  <c r="T24" i="2"/>
  <c r="S24" i="2"/>
  <c r="R24" i="2"/>
  <c r="Q24" i="2"/>
  <c r="P24" i="2"/>
  <c r="O24" i="2"/>
  <c r="N24" i="2"/>
  <c r="M24" i="2"/>
  <c r="L24" i="2"/>
  <c r="K24" i="2"/>
  <c r="J24" i="2"/>
  <c r="I24" i="2"/>
  <c r="H24" i="2"/>
  <c r="E24" i="2"/>
  <c r="C24" i="2"/>
  <c r="AC23" i="2"/>
  <c r="AC29" i="2"/>
  <c r="G23" i="2"/>
  <c r="F23" i="2"/>
  <c r="D23" i="2"/>
  <c r="D29" i="2"/>
  <c r="G22" i="2"/>
  <c r="AC22" i="2"/>
  <c r="AC28" i="2"/>
  <c r="F22" i="2"/>
  <c r="G21" i="2"/>
  <c r="AC21" i="2"/>
  <c r="AC27" i="2"/>
  <c r="F21" i="2"/>
  <c r="D21" i="2"/>
  <c r="D27" i="2"/>
  <c r="G20" i="2"/>
  <c r="F20" i="2"/>
  <c r="D20" i="2"/>
  <c r="AC18" i="2"/>
  <c r="AB18" i="2"/>
  <c r="AA18" i="2"/>
  <c r="AA30" i="2"/>
  <c r="Z18" i="2"/>
  <c r="Z30" i="2"/>
  <c r="Y18" i="2"/>
  <c r="X18" i="2"/>
  <c r="W18" i="2"/>
  <c r="W30" i="2"/>
  <c r="V18" i="2"/>
  <c r="V30" i="2"/>
  <c r="U18" i="2"/>
  <c r="T18" i="2"/>
  <c r="S18" i="2"/>
  <c r="S30" i="2"/>
  <c r="R18" i="2"/>
  <c r="R30" i="2"/>
  <c r="Q18" i="2"/>
  <c r="P18" i="2"/>
  <c r="O18" i="2"/>
  <c r="O30" i="2"/>
  <c r="N18" i="2"/>
  <c r="N30" i="2"/>
  <c r="M18" i="2"/>
  <c r="L18" i="2"/>
  <c r="K18" i="2"/>
  <c r="K30" i="2"/>
  <c r="J18" i="2"/>
  <c r="J30" i="2"/>
  <c r="I18" i="2"/>
  <c r="H18" i="2"/>
  <c r="E18" i="2"/>
  <c r="E30" i="2"/>
  <c r="D18" i="2"/>
  <c r="G17" i="2"/>
  <c r="G29" i="2"/>
  <c r="F17" i="2"/>
  <c r="C17" i="2"/>
  <c r="C29" i="2"/>
  <c r="G16" i="2"/>
  <c r="F16" i="2"/>
  <c r="C16" i="2"/>
  <c r="C28" i="2"/>
  <c r="G15" i="2"/>
  <c r="G27" i="2"/>
  <c r="F15" i="2"/>
  <c r="F27" i="2"/>
  <c r="C15" i="2"/>
  <c r="C27" i="2"/>
  <c r="G14" i="2"/>
  <c r="F14" i="2"/>
  <c r="C14" i="2"/>
  <c r="C18" i="2"/>
  <c r="C30" i="2"/>
  <c r="L8" i="2"/>
  <c r="K8" i="2"/>
  <c r="E8" i="2"/>
  <c r="F4" i="2"/>
  <c r="C8" i="2"/>
  <c r="N7" i="2"/>
  <c r="O7" i="2"/>
  <c r="M7" i="2"/>
  <c r="H7" i="2"/>
  <c r="D7" i="2"/>
  <c r="N6" i="2"/>
  <c r="O6" i="2"/>
  <c r="M6" i="2"/>
  <c r="G6" i="2"/>
  <c r="H6" i="2"/>
  <c r="D6" i="2"/>
  <c r="N5" i="2"/>
  <c r="O5" i="2"/>
  <c r="M5" i="2"/>
  <c r="D5" i="2"/>
  <c r="N4" i="2"/>
  <c r="M4" i="2"/>
  <c r="L4" i="2"/>
  <c r="D4" i="2"/>
  <c r="AA29" i="1"/>
  <c r="Z29" i="1"/>
  <c r="Y29" i="1"/>
  <c r="X29" i="1"/>
  <c r="W29" i="1"/>
  <c r="V29" i="1"/>
  <c r="U29" i="1"/>
  <c r="T29" i="1"/>
  <c r="S29" i="1"/>
  <c r="R29" i="1"/>
  <c r="Q29" i="1"/>
  <c r="P29" i="1"/>
  <c r="O29" i="1"/>
  <c r="N29" i="1"/>
  <c r="M29" i="1"/>
  <c r="L29" i="1"/>
  <c r="K29" i="1"/>
  <c r="J29" i="1"/>
  <c r="I29" i="1"/>
  <c r="H29" i="1"/>
  <c r="G29" i="1"/>
  <c r="D29" i="1"/>
  <c r="AA28" i="1"/>
  <c r="Z28" i="1"/>
  <c r="Y28" i="1"/>
  <c r="X28" i="1"/>
  <c r="W28" i="1"/>
  <c r="V28" i="1"/>
  <c r="U28" i="1"/>
  <c r="T28" i="1"/>
  <c r="S28" i="1"/>
  <c r="R28" i="1"/>
  <c r="Q28" i="1"/>
  <c r="P28" i="1"/>
  <c r="O28" i="1"/>
  <c r="N28" i="1"/>
  <c r="M28" i="1"/>
  <c r="L28" i="1"/>
  <c r="K28" i="1"/>
  <c r="J28" i="1"/>
  <c r="I28" i="1"/>
  <c r="H28" i="1"/>
  <c r="D28" i="1"/>
  <c r="AA27" i="1"/>
  <c r="Z27" i="1"/>
  <c r="Y27" i="1"/>
  <c r="X27" i="1"/>
  <c r="W27" i="1"/>
  <c r="V27" i="1"/>
  <c r="U27" i="1"/>
  <c r="T27" i="1"/>
  <c r="S27" i="1"/>
  <c r="R27" i="1"/>
  <c r="Q27" i="1"/>
  <c r="P27" i="1"/>
  <c r="O27" i="1"/>
  <c r="N27" i="1"/>
  <c r="M27" i="1"/>
  <c r="L27" i="1"/>
  <c r="L30" i="1"/>
  <c r="K27" i="1"/>
  <c r="J27" i="1"/>
  <c r="I27" i="1"/>
  <c r="H27" i="1"/>
  <c r="D27" i="1"/>
  <c r="AA26" i="1"/>
  <c r="Z26" i="1"/>
  <c r="Z30" i="1"/>
  <c r="Y26" i="1"/>
  <c r="X26" i="1"/>
  <c r="W26" i="1"/>
  <c r="V26" i="1"/>
  <c r="V30" i="1"/>
  <c r="U26" i="1"/>
  <c r="T26" i="1"/>
  <c r="S26" i="1"/>
  <c r="R26" i="1"/>
  <c r="R30" i="1"/>
  <c r="Q26" i="1"/>
  <c r="P26" i="1"/>
  <c r="O26" i="1"/>
  <c r="N26" i="1"/>
  <c r="N30" i="1"/>
  <c r="M26" i="1"/>
  <c r="L26" i="1"/>
  <c r="K26" i="1"/>
  <c r="J26" i="1"/>
  <c r="J30" i="1"/>
  <c r="I26" i="1"/>
  <c r="H26" i="1"/>
  <c r="D26" i="1"/>
  <c r="D30" i="1"/>
  <c r="AA24" i="1"/>
  <c r="Z24" i="1"/>
  <c r="Y24" i="1"/>
  <c r="X24" i="1"/>
  <c r="W24" i="1"/>
  <c r="V24" i="1"/>
  <c r="U24" i="1"/>
  <c r="T24" i="1"/>
  <c r="S24" i="1"/>
  <c r="R24" i="1"/>
  <c r="Q24" i="1"/>
  <c r="P24" i="1"/>
  <c r="O24" i="1"/>
  <c r="N24" i="1"/>
  <c r="M24" i="1"/>
  <c r="L24" i="1"/>
  <c r="K24" i="1"/>
  <c r="J24" i="1"/>
  <c r="I24" i="1"/>
  <c r="H24" i="1"/>
  <c r="F24" i="1"/>
  <c r="D24" i="1"/>
  <c r="G23" i="1"/>
  <c r="E23" i="1"/>
  <c r="E29" i="1"/>
  <c r="G22" i="1"/>
  <c r="E22" i="1"/>
  <c r="E28" i="1"/>
  <c r="G21" i="1"/>
  <c r="E21" i="1"/>
  <c r="E27" i="1"/>
  <c r="G20" i="1"/>
  <c r="AC20" i="1"/>
  <c r="E20" i="1"/>
  <c r="AC18" i="1"/>
  <c r="AB18" i="1"/>
  <c r="AA18" i="1"/>
  <c r="Z18" i="1"/>
  <c r="Y18" i="1"/>
  <c r="X18" i="1"/>
  <c r="W18" i="1"/>
  <c r="V18" i="1"/>
  <c r="U18" i="1"/>
  <c r="T18" i="1"/>
  <c r="S18" i="1"/>
  <c r="R18" i="1"/>
  <c r="Q18" i="1"/>
  <c r="P18" i="1"/>
  <c r="O18" i="1"/>
  <c r="N18" i="1"/>
  <c r="M18" i="1"/>
  <c r="L18" i="1"/>
  <c r="K18" i="1"/>
  <c r="J18" i="1"/>
  <c r="I18" i="1"/>
  <c r="H18" i="1"/>
  <c r="E18" i="1"/>
  <c r="D18" i="1"/>
  <c r="G17" i="1"/>
  <c r="C17" i="1"/>
  <c r="F17" i="1"/>
  <c r="F29" i="1"/>
  <c r="G16" i="1"/>
  <c r="C16" i="1"/>
  <c r="G15" i="1"/>
  <c r="G27" i="1"/>
  <c r="C15" i="1"/>
  <c r="G14" i="1"/>
  <c r="G18" i="1"/>
  <c r="C14" i="1"/>
  <c r="F14" i="1"/>
  <c r="F26" i="1"/>
  <c r="C8" i="1"/>
  <c r="F7" i="1"/>
  <c r="C23" i="1"/>
  <c r="E7" i="1"/>
  <c r="F6" i="1"/>
  <c r="E6" i="1"/>
  <c r="E5" i="1"/>
  <c r="D4" i="1"/>
  <c r="G7" i="1"/>
  <c r="AB21" i="2"/>
  <c r="AB27" i="2"/>
  <c r="K30" i="1"/>
  <c r="O30" i="1"/>
  <c r="S30" i="1"/>
  <c r="W30" i="1"/>
  <c r="AA30" i="1"/>
  <c r="F26" i="2"/>
  <c r="AC21" i="1"/>
  <c r="AC27" i="1"/>
  <c r="H30" i="1"/>
  <c r="P30" i="1"/>
  <c r="T30" i="1"/>
  <c r="X30" i="1"/>
  <c r="F5" i="2"/>
  <c r="G18" i="2"/>
  <c r="F29" i="2"/>
  <c r="H30" i="2"/>
  <c r="L30" i="2"/>
  <c r="P30" i="2"/>
  <c r="T30" i="2"/>
  <c r="X30" i="2"/>
  <c r="L36" i="12"/>
  <c r="G28" i="1"/>
  <c r="M8" i="2"/>
  <c r="AB23" i="2"/>
  <c r="AB29" i="2"/>
  <c r="C26" i="2"/>
  <c r="D8" i="12"/>
  <c r="D20" i="12"/>
  <c r="G26" i="1"/>
  <c r="G30" i="1"/>
  <c r="G28" i="2"/>
  <c r="AB20" i="2"/>
  <c r="G24" i="1"/>
  <c r="G4" i="1"/>
  <c r="F24" i="2"/>
  <c r="AB20" i="1"/>
  <c r="C26" i="1"/>
  <c r="AB23" i="1"/>
  <c r="AB29" i="1"/>
  <c r="C29" i="1"/>
  <c r="E24" i="1"/>
  <c r="AC23" i="1"/>
  <c r="AC29" i="1"/>
  <c r="N8" i="2"/>
  <c r="O4" i="2"/>
  <c r="G24" i="2"/>
  <c r="G30" i="2"/>
  <c r="AC20" i="2"/>
  <c r="D8" i="1"/>
  <c r="E4" i="1"/>
  <c r="E8" i="1"/>
  <c r="C22" i="1"/>
  <c r="AB22" i="1"/>
  <c r="AB28" i="1"/>
  <c r="G6" i="1"/>
  <c r="F16" i="1"/>
  <c r="F28" i="1"/>
  <c r="I30" i="1"/>
  <c r="M30" i="1"/>
  <c r="Q30" i="1"/>
  <c r="U30" i="1"/>
  <c r="Y30" i="1"/>
  <c r="F28" i="2"/>
  <c r="I30" i="2"/>
  <c r="M30" i="2"/>
  <c r="Q30" i="2"/>
  <c r="U30" i="2"/>
  <c r="Y30" i="2"/>
  <c r="AB26" i="2"/>
  <c r="D22" i="2"/>
  <c r="G26" i="2"/>
  <c r="G5" i="1"/>
  <c r="C21" i="1"/>
  <c r="AB21" i="1"/>
  <c r="AB27" i="1"/>
  <c r="F15" i="1"/>
  <c r="F27" i="1"/>
  <c r="F30" i="1"/>
  <c r="F6" i="2"/>
  <c r="F7" i="2"/>
  <c r="D24" i="2"/>
  <c r="D30" i="2"/>
  <c r="F8" i="1"/>
  <c r="AC26" i="1"/>
  <c r="AC30" i="1"/>
  <c r="AC22" i="1"/>
  <c r="AC28" i="1"/>
  <c r="F18" i="2"/>
  <c r="C18" i="1"/>
  <c r="E26" i="1"/>
  <c r="E30" i="1"/>
  <c r="D26" i="2"/>
  <c r="C27" i="1"/>
  <c r="F30" i="2"/>
  <c r="G4" i="2"/>
  <c r="AB22" i="2"/>
  <c r="D28" i="2"/>
  <c r="AC26" i="2"/>
  <c r="AC24" i="2"/>
  <c r="AC30" i="2"/>
  <c r="F18" i="1"/>
  <c r="AC24" i="1"/>
  <c r="C28" i="1"/>
  <c r="C30" i="1"/>
  <c r="C24" i="1"/>
  <c r="AB24" i="1"/>
  <c r="AB26" i="1"/>
  <c r="AB30" i="1"/>
  <c r="AB28" i="2"/>
  <c r="AB24" i="2"/>
  <c r="AB30" i="2"/>
  <c r="G8" i="2"/>
  <c r="H4"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Microsoft Office User</author>
    <author/>
  </authors>
  <commentList>
    <comment ref="C32" authorId="0" shapeId="0" xr:uid="{46B6C2D0-D895-4041-B6E8-6E2B030CD7C1}">
      <text>
        <r>
          <rPr>
            <b/>
            <sz val="9"/>
            <color indexed="81"/>
            <rFont val="Tahoma"/>
            <family val="2"/>
          </rPr>
          <t>Microsoft Office User:</t>
        </r>
        <r>
          <rPr>
            <sz val="9"/>
            <color indexed="81"/>
            <rFont val="Tahoma"/>
            <family val="2"/>
          </rPr>
          <t xml:space="preserve">
</t>
        </r>
        <r>
          <rPr>
            <sz val="9"/>
            <color indexed="81"/>
            <rFont val="Tahoma"/>
            <family val="2"/>
          </rPr>
          <t xml:space="preserve">Corresponde a la magnitud programada en coherencia con la unidad de medida de la meta proyecto. </t>
        </r>
      </text>
    </comment>
    <comment ref="Q32" authorId="1" shapeId="0" xr:uid="{7300FCB7-DAFC-4F6C-BBE1-A1D14AF54D45}">
      <text>
        <r>
          <rPr>
            <b/>
            <sz val="9"/>
            <color indexed="81"/>
            <rFont val="Tahoma"/>
            <family val="2"/>
          </rPr>
          <t xml:space="preserve">OFICINA ASESORA DE PLANEACIÓN:
</t>
        </r>
        <r>
          <rPr>
            <sz val="9"/>
            <color indexed="81"/>
            <rFont val="Tahoma"/>
            <family val="2"/>
          </rPr>
          <t xml:space="preserve">Máximo de caracteres Avances y logros:  2.000 (Incluidos espacios)
</t>
        </r>
        <r>
          <rPr>
            <sz val="9"/>
            <color indexed="81"/>
            <rFont val="Tahoma"/>
            <family val="2"/>
          </rPr>
          <t xml:space="preserve">Máximo de caracteres Retrasos y alternativas de solución: 1.000 (Incluidos espacios)
</t>
        </r>
        <r>
          <rPr>
            <sz val="9"/>
            <color indexed="81"/>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W33" authorId="0" shapeId="0" xr:uid="{1E8CD7FE-E897-4F00-95B8-13263D45ECCB}">
      <text>
        <r>
          <rPr>
            <b/>
            <sz val="9"/>
            <color indexed="81"/>
            <rFont val="Tahoma"/>
            <family val="2"/>
          </rPr>
          <t>Microsoft Office User:</t>
        </r>
        <r>
          <rPr>
            <sz val="9"/>
            <color indexed="81"/>
            <rFont val="Tahoma"/>
            <family val="2"/>
          </rPr>
          <t xml:space="preserve">
</t>
        </r>
        <r>
          <rPr>
            <sz val="9"/>
            <color indexed="81"/>
            <rFont val="Tahoma"/>
            <family val="2"/>
          </rPr>
          <t xml:space="preserve">En el caso de no presentarse retrasos en el periodo de reporte, incluir una nota indicando que las cifras son acordes con la programación.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Microsoft Office User</author>
    <author/>
  </authors>
  <commentList>
    <comment ref="C32" authorId="0" shapeId="0" xr:uid="{EE487896-33BA-44C7-AB88-8363F8BF03A0}">
      <text>
        <r>
          <rPr>
            <b/>
            <sz val="9"/>
            <color indexed="81"/>
            <rFont val="Tahoma"/>
            <family val="2"/>
          </rPr>
          <t>Microsoft Office User:</t>
        </r>
        <r>
          <rPr>
            <sz val="9"/>
            <color indexed="81"/>
            <rFont val="Tahoma"/>
            <family val="2"/>
          </rPr>
          <t xml:space="preserve">
</t>
        </r>
        <r>
          <rPr>
            <sz val="9"/>
            <color indexed="81"/>
            <rFont val="Tahoma"/>
            <family val="2"/>
          </rPr>
          <t xml:space="preserve">Corresponde a la magnitud programada en coherencia con la unidad de medida de la meta proyecto. </t>
        </r>
      </text>
    </comment>
    <comment ref="Q32" authorId="1" shapeId="0" xr:uid="{4AA81C43-B793-418E-AFE4-D87D14C4C23D}">
      <text>
        <r>
          <rPr>
            <b/>
            <sz val="9"/>
            <color indexed="81"/>
            <rFont val="Tahoma"/>
            <family val="2"/>
          </rPr>
          <t xml:space="preserve">OFICINA ASESORA DE PLANEACIÓN:
</t>
        </r>
        <r>
          <rPr>
            <sz val="9"/>
            <color indexed="81"/>
            <rFont val="Tahoma"/>
            <family val="2"/>
          </rPr>
          <t xml:space="preserve">Máximo de caracteres Avances y logros:  2.000 (Incluidos espacios)
</t>
        </r>
        <r>
          <rPr>
            <sz val="9"/>
            <color indexed="81"/>
            <rFont val="Tahoma"/>
            <family val="2"/>
          </rPr>
          <t xml:space="preserve">Máximo de caracteres Retrasos y alternativas de solución: 1.000 (Incluidos espacios)
</t>
        </r>
        <r>
          <rPr>
            <sz val="9"/>
            <color indexed="81"/>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W33" authorId="0" shapeId="0" xr:uid="{F958661A-8356-431B-A04C-3A9A7DA6AA6F}">
      <text>
        <r>
          <rPr>
            <b/>
            <sz val="9"/>
            <color indexed="81"/>
            <rFont val="Tahoma"/>
            <family val="2"/>
          </rPr>
          <t>Microsoft Office User:</t>
        </r>
        <r>
          <rPr>
            <sz val="9"/>
            <color indexed="81"/>
            <rFont val="Tahoma"/>
            <family val="2"/>
          </rPr>
          <t xml:space="preserve">
</t>
        </r>
        <r>
          <rPr>
            <sz val="9"/>
            <color indexed="81"/>
            <rFont val="Tahoma"/>
            <family val="2"/>
          </rPr>
          <t xml:space="preserve">En el caso de no presentarse retrasos en el periodo de reporte, incluir una nota indicando que las cifras son acordes con la programación.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Microsoft Office User</author>
    <author/>
  </authors>
  <commentList>
    <comment ref="C32" authorId="0" shapeId="0" xr:uid="{980D4A95-3645-4E49-B16F-83F81B06EFD1}">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32" authorId="1" shapeId="0" xr:uid="{AA1E0BBD-FCEE-46D1-B7F6-A3B7C3BE38F0}">
      <text>
        <r>
          <rPr>
            <b/>
            <sz val="9"/>
            <color indexed="8"/>
            <rFont val="Tahoma"/>
            <family val="2"/>
          </rPr>
          <t xml:space="preserve">OFICINA ASESORA DE PLANEACIÓN:
</t>
        </r>
        <r>
          <rPr>
            <sz val="9"/>
            <color indexed="8"/>
            <rFont val="Tahoma"/>
            <family val="2"/>
          </rPr>
          <t xml:space="preserve">Máximo de caracteres Avances y logros:  2.000 (Incluidos espacios)
</t>
        </r>
        <r>
          <rPr>
            <sz val="9"/>
            <color indexed="8"/>
            <rFont val="Tahoma"/>
            <family val="2"/>
          </rPr>
          <t xml:space="preserve">Máximo de caracteres Retrasos y alternativas de solución: 1.000 (Incluidos espacios)
</t>
        </r>
        <r>
          <rPr>
            <sz val="9"/>
            <color indexed="8"/>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W33" authorId="0" shapeId="0" xr:uid="{5173F6F8-68A6-46AA-99F6-BC44C8E2C6DD}">
      <text>
        <r>
          <rPr>
            <b/>
            <sz val="9"/>
            <color indexed="8"/>
            <rFont val="Tahoma"/>
            <family val="2"/>
          </rPr>
          <t>Microsoft Office User:</t>
        </r>
        <r>
          <rPr>
            <sz val="9"/>
            <color indexed="8"/>
            <rFont val="Tahoma"/>
            <family val="2"/>
          </rPr>
          <t xml:space="preserve">
</t>
        </r>
        <r>
          <rPr>
            <sz val="9"/>
            <color indexed="8"/>
            <rFont val="Tahoma"/>
            <family val="2"/>
          </rPr>
          <t xml:space="preserve">En el caso de no presentarse retrasos en el periodo de reporte, incluir una nota indicando que las cifras son acordes con la programación.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Microsoft Office User</author>
    <author/>
  </authors>
  <commentList>
    <comment ref="C32" authorId="0" shapeId="0" xr:uid="{BDB4802A-1B44-410D-9C1B-7A18849C860F}">
      <text>
        <r>
          <rPr>
            <b/>
            <sz val="9"/>
            <color indexed="81"/>
            <rFont val="Tahoma"/>
            <family val="2"/>
          </rPr>
          <t>Microsoft Office User:</t>
        </r>
        <r>
          <rPr>
            <sz val="9"/>
            <color indexed="81"/>
            <rFont val="Tahoma"/>
            <family val="2"/>
          </rPr>
          <t xml:space="preserve">
</t>
        </r>
        <r>
          <rPr>
            <sz val="9"/>
            <color indexed="81"/>
            <rFont val="Tahoma"/>
            <family val="2"/>
          </rPr>
          <t xml:space="preserve">Corresponde a la magnitud programada en coherencia con la unidad de medida de la meta proyecto. </t>
        </r>
      </text>
    </comment>
    <comment ref="Q32" authorId="1" shapeId="0" xr:uid="{C742372B-65DE-4412-8D98-08D0CCCDDB10}">
      <text>
        <r>
          <rPr>
            <b/>
            <sz val="9"/>
            <color indexed="81"/>
            <rFont val="Tahoma"/>
            <family val="2"/>
          </rPr>
          <t xml:space="preserve">OFICINA ASESORA DE PLANEACIÓN:
</t>
        </r>
        <r>
          <rPr>
            <sz val="9"/>
            <color indexed="81"/>
            <rFont val="Tahoma"/>
            <family val="2"/>
          </rPr>
          <t xml:space="preserve">Máximo de caracteres Avances y logros:  2.000 (Incluidos espacios)
</t>
        </r>
        <r>
          <rPr>
            <sz val="9"/>
            <color indexed="81"/>
            <rFont val="Tahoma"/>
            <family val="2"/>
          </rPr>
          <t xml:space="preserve">Máximo de caracteres Retrasos y alternativas de solución: 1.000 (Incluidos espacios)
</t>
        </r>
        <r>
          <rPr>
            <sz val="9"/>
            <color indexed="81"/>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W33" authorId="0" shapeId="0" xr:uid="{DB7D6293-EA6B-4090-A7F3-C38F70F410AF}">
      <text>
        <r>
          <rPr>
            <b/>
            <sz val="9"/>
            <color indexed="81"/>
            <rFont val="Tahoma"/>
            <family val="2"/>
          </rPr>
          <t>Microsoft Office User:</t>
        </r>
        <r>
          <rPr>
            <sz val="9"/>
            <color indexed="81"/>
            <rFont val="Tahoma"/>
            <family val="2"/>
          </rPr>
          <t xml:space="preserve">
</t>
        </r>
        <r>
          <rPr>
            <sz val="9"/>
            <color indexed="81"/>
            <rFont val="Tahoma"/>
            <family val="2"/>
          </rPr>
          <t xml:space="preserve">En el caso de no presentarse retrasos en el periodo de reporte, incluir una nota indicando que las cifras son acordes con la programación.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Microsoft Office User</author>
  </authors>
  <commentList>
    <comment ref="AW5" authorId="0" shapeId="0" xr:uid="{00000000-0006-0000-0700-000001000000}">
      <text>
        <r>
          <rPr>
            <b/>
            <sz val="10"/>
            <color indexed="81"/>
            <rFont val="Tahoma"/>
            <family val="2"/>
          </rPr>
          <t>Microsoft Office User:</t>
        </r>
        <r>
          <rPr>
            <sz val="10"/>
            <color indexed="81"/>
            <rFont val="Tahoma"/>
            <family val="2"/>
          </rPr>
          <t xml:space="preserve">
</t>
        </r>
        <r>
          <rPr>
            <sz val="10"/>
            <color indexed="81"/>
            <rFont val="Tahoma"/>
            <family val="2"/>
          </rPr>
          <t xml:space="preserve">Relacionar la descripción cualitativa del cumplimiento en coherencia con el avance del indicador.
</t>
        </r>
        <r>
          <rPr>
            <sz val="10"/>
            <color indexed="81"/>
            <rFont val="Tahoma"/>
            <family val="2"/>
          </rPr>
          <t>De presentarse el mismo reporte (meta 1..n) indicarlo. ejemplo: avance reportado en proyecto 7738, actividad 1.</t>
        </r>
      </text>
    </comment>
    <comment ref="AX5" authorId="0" shapeId="0" xr:uid="{00000000-0006-0000-0700-000002000000}">
      <text>
        <r>
          <rPr>
            <b/>
            <sz val="10"/>
            <color indexed="81"/>
            <rFont val="Tahoma"/>
            <family val="2"/>
          </rPr>
          <t>Microsoft Office User:</t>
        </r>
        <r>
          <rPr>
            <sz val="10"/>
            <color indexed="81"/>
            <rFont val="Tahoma"/>
            <family val="2"/>
          </rPr>
          <t xml:space="preserve">
</t>
        </r>
        <r>
          <rPr>
            <sz val="10"/>
            <color indexed="81"/>
            <rFont val="Tahoma"/>
            <family val="2"/>
          </rPr>
          <t xml:space="preserve">Relacionar la descripción cualitativa del cumplimiento en coherencia con el avance del indicador.
</t>
        </r>
        <r>
          <rPr>
            <sz val="10"/>
            <color indexed="81"/>
            <rFont val="Tahoma"/>
            <family val="2"/>
          </rPr>
          <t>De presentarse el mismo reporte (meta 1..n) indicarlo. ejemplo: avance reportado en proyecto 7738, actividad 1.</t>
        </r>
      </text>
    </comment>
    <comment ref="AY5" authorId="0" shapeId="0" xr:uid="{00000000-0006-0000-0700-000003000000}">
      <text>
        <r>
          <rPr>
            <b/>
            <sz val="10"/>
            <color indexed="81"/>
            <rFont val="Tahoma"/>
            <family val="2"/>
          </rPr>
          <t>Microsoft Office User:</t>
        </r>
        <r>
          <rPr>
            <sz val="10"/>
            <color indexed="81"/>
            <rFont val="Tahoma"/>
            <family val="2"/>
          </rPr>
          <t xml:space="preserve">
</t>
        </r>
        <r>
          <rPr>
            <sz val="10"/>
            <color indexed="81"/>
            <rFont val="Tahoma"/>
            <family val="2"/>
          </rPr>
          <t>Relacionar el detalle del retraso, en coherencia con la programación de cada periodo. De presentarse esta situación es obligatorio diligenciar este campo.</t>
        </r>
      </text>
    </comment>
    <comment ref="AZ5" authorId="0" shapeId="0" xr:uid="{00000000-0006-0000-0700-000004000000}">
      <text>
        <r>
          <rPr>
            <b/>
            <sz val="10"/>
            <color indexed="81"/>
            <rFont val="Tahoma"/>
            <family val="2"/>
          </rPr>
          <t>Microsoft Office User:</t>
        </r>
        <r>
          <rPr>
            <sz val="10"/>
            <color indexed="81"/>
            <rFont val="Tahoma"/>
            <family val="2"/>
          </rPr>
          <t xml:space="preserve">
</t>
        </r>
        <r>
          <rPr>
            <sz val="10"/>
            <color indexed="81"/>
            <rFont val="Tahoma"/>
            <family val="2"/>
          </rPr>
          <t xml:space="preserve">Relacionar la descripción de las alternativas de solución </t>
        </r>
      </text>
    </comment>
    <comment ref="A11" authorId="0" shapeId="0" xr:uid="{00000000-0006-0000-0700-000005000000}">
      <text>
        <r>
          <rPr>
            <b/>
            <sz val="10"/>
            <color indexed="81"/>
            <rFont val="Tahoma"/>
            <family val="2"/>
          </rPr>
          <t>Microsoft Office User:</t>
        </r>
        <r>
          <rPr>
            <sz val="10"/>
            <color indexed="81"/>
            <rFont val="Tahoma"/>
            <family val="2"/>
          </rPr>
          <t xml:space="preserve">
</t>
        </r>
        <r>
          <rPr>
            <sz val="10"/>
            <color indexed="81"/>
            <rFont val="Tahoma"/>
            <family val="2"/>
          </rPr>
          <t xml:space="preserve">Seleccionar el nivel del indicador a reportar y relacionar el código asignado del indicador a medir segun: SEGPLAN, PMR, número de actividad, etc). La codificación se puede consultar en la pestaña de  generalidades.
</t>
        </r>
      </text>
    </comment>
    <comment ref="I11" authorId="0" shapeId="0" xr:uid="{00000000-0006-0000-0700-000006000000}">
      <text>
        <r>
          <rPr>
            <b/>
            <sz val="10"/>
            <color indexed="81"/>
            <rFont val="Tahoma"/>
            <family val="2"/>
          </rPr>
          <t>Microsoft Office User:</t>
        </r>
        <r>
          <rPr>
            <sz val="10"/>
            <color indexed="81"/>
            <rFont val="Tahoma"/>
            <family val="2"/>
          </rPr>
          <t xml:space="preserve">
</t>
        </r>
        <r>
          <rPr>
            <sz val="10"/>
            <color indexed="81"/>
            <rFont val="Tahoma"/>
            <family val="2"/>
          </rPr>
          <t xml:space="preserve">Corresponde a la meta PDD o meta proyecto articulada con el indicador a medir.
</t>
        </r>
        <r>
          <rPr>
            <sz val="10"/>
            <color indexed="81"/>
            <rFont val="Tahoma"/>
            <family val="2"/>
          </rPr>
          <t xml:space="preserve">Así mismo se podrá establecer una meta nueva en caso de evidenciar la necesidad. </t>
        </r>
      </text>
    </comment>
    <comment ref="J11" authorId="0" shapeId="0" xr:uid="{00000000-0006-0000-0700-000007000000}">
      <text>
        <r>
          <rPr>
            <b/>
            <sz val="10"/>
            <color indexed="81"/>
            <rFont val="Tahoma"/>
            <family val="2"/>
          </rPr>
          <t>Microsoft Office User:</t>
        </r>
        <r>
          <rPr>
            <sz val="10"/>
            <color indexed="81"/>
            <rFont val="Tahoma"/>
            <family val="2"/>
          </rPr>
          <t xml:space="preserve">
</t>
        </r>
        <r>
          <rPr>
            <sz val="10"/>
            <color indexed="81"/>
            <rFont val="Tahoma"/>
            <family val="2"/>
          </rPr>
          <t xml:space="preserve">Detallar la expresión cualitativa del indicador.
</t>
        </r>
        <r>
          <rPr>
            <sz val="10"/>
            <color indexed="81"/>
            <rFont val="Tahoma"/>
            <family val="2"/>
          </rPr>
          <t>Objeto + condición deseada del objeto (verbo conjugado) + elementos adicionales de contexto descriptivo</t>
        </r>
      </text>
    </comment>
    <comment ref="K11" authorId="0" shapeId="0" xr:uid="{00000000-0006-0000-0700-000008000000}">
      <text>
        <r>
          <rPr>
            <b/>
            <sz val="10"/>
            <color indexed="81"/>
            <rFont val="Tahoma"/>
            <family val="2"/>
          </rPr>
          <t>Microsoft Office User:</t>
        </r>
        <r>
          <rPr>
            <sz val="10"/>
            <color indexed="81"/>
            <rFont val="Tahoma"/>
            <family val="2"/>
          </rPr>
          <t xml:space="preserve">
</t>
        </r>
        <r>
          <rPr>
            <sz val="10"/>
            <color indexed="81"/>
            <rFont val="Tahoma"/>
            <family val="2"/>
          </rPr>
          <t xml:space="preserve">En coherencia con los mediciones establecidas por la SDH, Corresponde a:
</t>
        </r>
        <r>
          <rPr>
            <sz val="10"/>
            <color indexed="81"/>
            <rFont val="Tahoma"/>
            <family val="2"/>
          </rPr>
          <t xml:space="preserve">Suma 
</t>
        </r>
        <r>
          <rPr>
            <sz val="10"/>
            <color indexed="81"/>
            <rFont val="Tahoma"/>
            <family val="2"/>
          </rPr>
          <t xml:space="preserve">Creciente
</t>
        </r>
        <r>
          <rPr>
            <sz val="10"/>
            <color indexed="81"/>
            <rFont val="Tahoma"/>
            <family val="2"/>
          </rPr>
          <t xml:space="preserve">Decreciente
</t>
        </r>
        <r>
          <rPr>
            <sz val="10"/>
            <color indexed="81"/>
            <rFont val="Tahoma"/>
            <family val="2"/>
          </rPr>
          <t>Constante</t>
        </r>
      </text>
    </comment>
    <comment ref="N11" authorId="0" shapeId="0" xr:uid="{00000000-0006-0000-0700-000009000000}">
      <text>
        <r>
          <rPr>
            <b/>
            <sz val="10"/>
            <color indexed="81"/>
            <rFont val="Tahoma"/>
            <family val="2"/>
          </rPr>
          <t>Microsoft Office User:</t>
        </r>
        <r>
          <rPr>
            <sz val="10"/>
            <color indexed="81"/>
            <rFont val="Tahoma"/>
            <family val="2"/>
          </rPr>
          <t xml:space="preserve">
</t>
        </r>
        <r>
          <rPr>
            <sz val="10"/>
            <color indexed="81"/>
            <rFont val="Tahoma"/>
            <family val="2"/>
          </rPr>
          <t>Corresponde a la descripción detallada de la medición del indicador y la formula del mismo</t>
        </r>
      </text>
    </comment>
    <comment ref="T11" authorId="0" shapeId="0" xr:uid="{00000000-0006-0000-0700-00000A000000}">
      <text>
        <r>
          <rPr>
            <b/>
            <sz val="10"/>
            <color indexed="81"/>
            <rFont val="Tahoma"/>
            <family val="2"/>
          </rPr>
          <t>Microsoft Office User:</t>
        </r>
        <r>
          <rPr>
            <sz val="10"/>
            <color indexed="81"/>
            <rFont val="Tahoma"/>
            <family val="2"/>
          </rPr>
          <t xml:space="preserve">
</t>
        </r>
        <r>
          <rPr>
            <sz val="10"/>
            <color indexed="81"/>
            <rFont val="Tahoma"/>
            <family val="2"/>
          </rPr>
          <t xml:space="preserve">Se debe establecer la periodicidad de la medicicion del indicador y del reporte del seguimiento </t>
        </r>
      </text>
    </comment>
  </commentList>
</comments>
</file>

<file path=xl/sharedStrings.xml><?xml version="1.0" encoding="utf-8"?>
<sst xmlns="http://schemas.openxmlformats.org/spreadsheetml/2006/main" count="1471" uniqueCount="537">
  <si>
    <t>RESERVA DEF</t>
  </si>
  <si>
    <t>LIBERACIÓN</t>
  </si>
  <si>
    <t>GIRO</t>
  </si>
  <si>
    <t>PLAN DE ACCIÓN</t>
  </si>
  <si>
    <t>VALIDACIÓN</t>
  </si>
  <si>
    <t>META 1</t>
  </si>
  <si>
    <t>META 2</t>
  </si>
  <si>
    <t>META 3</t>
  </si>
  <si>
    <t>META 4</t>
  </si>
  <si>
    <t>ENERO</t>
  </si>
  <si>
    <t>FEBRERO</t>
  </si>
  <si>
    <t>MARZO</t>
  </si>
  <si>
    <t>ABRIL</t>
  </si>
  <si>
    <t>MAYO</t>
  </si>
  <si>
    <t>JUNIO</t>
  </si>
  <si>
    <t>JULIO</t>
  </si>
  <si>
    <t>AGOSTO</t>
  </si>
  <si>
    <t>SEPTIEMBRE</t>
  </si>
  <si>
    <t>OCTUBRE</t>
  </si>
  <si>
    <t>NOVIEMBRE</t>
  </si>
  <si>
    <t>DICIEMBRE</t>
  </si>
  <si>
    <t>ACUMULADO</t>
  </si>
  <si>
    <t>ANULACIONES</t>
  </si>
  <si>
    <t>GIROS</t>
  </si>
  <si>
    <t>SEGUIMIENTO OAP</t>
  </si>
  <si>
    <t>TOTAL</t>
  </si>
  <si>
    <t>CARGADO POR EL PROYECTO</t>
  </si>
  <si>
    <t>DIFERENCIA</t>
  </si>
  <si>
    <t>VIGENCIA TOTAL</t>
  </si>
  <si>
    <t>AJUSTE</t>
  </si>
  <si>
    <t>VIGENCIA DEF</t>
  </si>
  <si>
    <t>RESERVA</t>
  </si>
  <si>
    <t>COMPROMISOS</t>
  </si>
  <si>
    <t>SECRETARÍA DISTRITAL DE LA MUJER</t>
  </si>
  <si>
    <t>Código: DE-FO-5</t>
  </si>
  <si>
    <t xml:space="preserve">DIRECCIONAMIENTO ESTRATEGICO </t>
  </si>
  <si>
    <t>Versión: 09</t>
  </si>
  <si>
    <t xml:space="preserve">FORMULACIÓN Y SEGUIMIENTO  PLAN DE ACCIÓN </t>
  </si>
  <si>
    <t>Fecha de Emisión: 10/01/2023</t>
  </si>
  <si>
    <t>Página 1 de 3</t>
  </si>
  <si>
    <t>PERIODO REPORTADO</t>
  </si>
  <si>
    <t>JUL</t>
  </si>
  <si>
    <t>FECHA DE REPORTE</t>
  </si>
  <si>
    <t>TIPO DE REPORTE</t>
  </si>
  <si>
    <t>FORMULACION</t>
  </si>
  <si>
    <t>ACTUALIZACION</t>
  </si>
  <si>
    <t>SEGUIMIENTO</t>
  </si>
  <si>
    <t>x</t>
  </si>
  <si>
    <t>NOMBRE DEL PROYECTO</t>
  </si>
  <si>
    <t>7668 - Levantamiento  y análisis de información para la garantía de derechos de las mujeres en  Bogotá</t>
  </si>
  <si>
    <t>PROPÓSITO</t>
  </si>
  <si>
    <t>5 - Construir Bogotá - Región con gobierno abierto, transparente y ciudadanía consciente</t>
  </si>
  <si>
    <t>LOGRO</t>
  </si>
  <si>
    <t>29 - Posicionar globalmente a Bogotá como territorio inteligente (Smart City)</t>
  </si>
  <si>
    <t>PROGRAMA</t>
  </si>
  <si>
    <t>53 - Información para la toma de desiciones</t>
  </si>
  <si>
    <t>DESCRIPCIÓN DE LA META (ACTIVIDAD MGA)</t>
  </si>
  <si>
    <t>1 -  Operar (1) un Sistema de Información sobre los derechos de las mujeres, con datos  proveniente de diferentes fuentes de información internas y externas</t>
  </si>
  <si>
    <t xml:space="preserve">MAGNITUD META VIGENCIA ACTUAL	</t>
  </si>
  <si>
    <t>PONDERACIÓN META (%)</t>
  </si>
  <si>
    <t>EJECUCIÓN PRESUPUESTAL DEL PROYECTO</t>
  </si>
  <si>
    <t>RESERVAS VIGENCIA ANTERIOR (en pesos, sin decimales)</t>
  </si>
  <si>
    <t>PRESUPUESTO ASIGNADO EN LA VIGENCIA ACTUAL (en pesos, sin decimales)</t>
  </si>
  <si>
    <t>ENE</t>
  </si>
  <si>
    <t>FEB</t>
  </si>
  <si>
    <t>MAR</t>
  </si>
  <si>
    <t>ABR</t>
  </si>
  <si>
    <t>MAY</t>
  </si>
  <si>
    <t>JUN</t>
  </si>
  <si>
    <t>AGO</t>
  </si>
  <si>
    <t>SEP</t>
  </si>
  <si>
    <t>OCT</t>
  </si>
  <si>
    <t>NOV</t>
  </si>
  <si>
    <t>DIC</t>
  </si>
  <si>
    <t>AVANCE</t>
  </si>
  <si>
    <t>PROGRAMACION DE COMPROMISOS</t>
  </si>
  <si>
    <t xml:space="preserve"> -     </t>
  </si>
  <si>
    <t xml:space="preserve"> </t>
  </si>
  <si>
    <t>PROGRAMACION DE GIROS</t>
  </si>
  <si>
    <t xml:space="preserve">-     </t>
  </si>
  <si>
    <t xml:space="preserve">REPORTE METAS VIGENCIA ANTERIOR - Pendientes de cumplir por contratos sin ejecutar a 31.DIC (Reservas Presupuestales) </t>
  </si>
  <si>
    <t>DESCRIPCIÓN DE LA META (ACTIVIDAD)</t>
  </si>
  <si>
    <t>PROG.</t>
  </si>
  <si>
    <t>AVANCE MENSUAL</t>
  </si>
  <si>
    <t>DESCRIPCIÓN CUALITATIVA DEL AVANCE POR META
(Logros y beneficios, y retrasos y alternativas de solución (2.000 caracteres))</t>
  </si>
  <si>
    <t>REPORTE METAS VIGENCIA (Ejecución vigencia)</t>
  </si>
  <si>
    <t xml:space="preserve">DESCRIPCIÓN DE LA META (ACTIVIDAD) </t>
  </si>
  <si>
    <t>PONDERACIÓN META</t>
  </si>
  <si>
    <t xml:space="preserve">AVANCE DE META </t>
  </si>
  <si>
    <t>DESCRIPCIÓN CUALITATIVA DEL AVANCE POR META</t>
  </si>
  <si>
    <t>Avances y Logros Mensual (2.000 caracteres)</t>
  </si>
  <si>
    <t>Avances y Logros Acumulado 
(2.000 caracteres)</t>
  </si>
  <si>
    <t>Retrasos y Alternativas de solución (1.000 caracteres)</t>
  </si>
  <si>
    <t>Beneficios</t>
  </si>
  <si>
    <t>Programación</t>
  </si>
  <si>
    <t xml:space="preserve">No se presentaron retrasos durante el periodo reportado.
Se dio trámite a la publicación de información y actualización de indicadores en la página web del OMEG. </t>
  </si>
  <si>
    <r>
      <rPr>
        <b/>
        <sz val="11"/>
        <color rgb="FF000000"/>
        <rFont val="Times New Roman"/>
        <family val="1"/>
      </rPr>
      <t>INFOCUIDADO:</t>
    </r>
    <r>
      <rPr>
        <sz val="11"/>
        <color rgb="FF000000"/>
        <rFont val="Times New Roman"/>
        <family val="1"/>
      </rPr>
      <t xml:space="preserve"> Se cuenta con un Sistema de Información de Cuidado que permite integrar información de todos los servicios que se brindan en el marco del Sistema Distrital de Cuidado. La arquitectura del sistema de información de cuidado incorpora 3 dimensiones clave para su implementación: a) experticia del equipo técnico, b) procesos y procedimientos, y c) infraestructura tecnológica de vanguardia. Además, este permite identificar atenciones y personas únicas que son atendidas por todos los sectores. 
</t>
    </r>
    <r>
      <rPr>
        <b/>
        <sz val="11"/>
        <color rgb="FF000000"/>
        <rFont val="Times New Roman"/>
        <family val="1"/>
      </rPr>
      <t xml:space="preserve">SIMISIONAL 2.0: </t>
    </r>
    <r>
      <rPr>
        <sz val="11"/>
        <color rgb="FF000000"/>
        <rFont val="Times New Roman"/>
        <family val="1"/>
      </rPr>
      <t>Contar con un Sistema de Información 2.0 permite a la entidad mejorar los sistemas de recolección, almacenamiento y consulta de los datos producidos a nivel interno y externo, además contar con herramientas para avanzar en la automatización de procesos e instrumentos apropiados para la recolección de información, mejorar la calidad, veracidad y oportunidad de la información recolectada en las diferentes acciones del Observatorio
La página web del Observatorio de Mujeres y Equidad de Género se constituye en una herramienta para acercar los datos y la información a la ciudadanía, contando no solo con información actualizada y robusta, sino, amigable para su acceso y uso.</t>
    </r>
  </si>
  <si>
    <t>Ejecución</t>
  </si>
  <si>
    <t>DESCRIPCIÓN DE LA ACTIVIDAD (ACCIÓN)</t>
  </si>
  <si>
    <t>PONDERACIÓN VERTICAL (Porcentual)</t>
  </si>
  <si>
    <t>CRONOGRAMA %</t>
  </si>
  <si>
    <t>DESCRIPCIÓN CUALITATIVA DEL AVANCE POR ACTIVIDAD</t>
  </si>
  <si>
    <t>CRITERIOS DE SEGUIMIENTO</t>
  </si>
  <si>
    <t>MES 1</t>
  </si>
  <si>
    <t>MES 2</t>
  </si>
  <si>
    <t>MES 3</t>
  </si>
  <si>
    <t>MES 4</t>
  </si>
  <si>
    <t>MES 5</t>
  </si>
  <si>
    <t>MES 6</t>
  </si>
  <si>
    <t>MES 7</t>
  </si>
  <si>
    <t>MES 8</t>
  </si>
  <si>
    <t>MES 9</t>
  </si>
  <si>
    <t>MES 10</t>
  </si>
  <si>
    <t>MES 11</t>
  </si>
  <si>
    <t>MES 12</t>
  </si>
  <si>
    <t xml:space="preserve">Logros y beneficios y Retrasos y alternativas de solución (2.000 caracteres) </t>
  </si>
  <si>
    <t>1. Actualización permanentemente de los indicadores de la bateria de información asociada al sistema de información del OMEG</t>
  </si>
  <si>
    <t>2. Operación, actualización de usabilidad de la pàgina del OMEG y publicación de información de interes para usuarias y usuarios del espacio web</t>
  </si>
  <si>
    <r>
      <t xml:space="preserve">3. Adquisión </t>
    </r>
    <r>
      <rPr>
        <sz val="11"/>
        <color indexed="8"/>
        <rFont val="Times New Roman"/>
        <family val="1"/>
      </rPr>
      <t>de sistemas t</t>
    </r>
    <r>
      <rPr>
        <sz val="11"/>
        <rFont val="Times New Roman"/>
        <family val="1"/>
      </rPr>
      <t>ecnológicos para el fortalecimiento de la infraestructura del OMEG</t>
    </r>
  </si>
  <si>
    <t>2 - Formular e Implementar una (1) estrategia metodológica que permita incluir la perspectiva de género y diferencial en la captura de la información</t>
  </si>
  <si>
    <t>* Junio (No se realizaron ni giros, ni liberaciones de reservas)  
Mayo (giros por $1.571.614) - Detalle: Orden de Compra 88193 Transporte terrestre $1.571.614 
Abril (giros por $15.230) - Detalle: Cto.931_22 PUBBLICA S A S  $15.230 M2
Marzo (giros por $4.353.585) - Detalle: Cto.1078_22 EN ALIANZA S.A.S  $4.353.585</t>
  </si>
  <si>
    <t xml:space="preserve">Reconocer la importancia de recolectar información de manera homogénea y con calidad respondiendo a un lineamiento metodológico que incorpore los enfoques de derechos, género y diferencial en los procesos encaminados al desarrollo de investigaciones y estudios, permite recoger información robusta sobre la situación de derechos de las mujeres en los territorios, desde sus diferencias y diversidades, asimismo, contar con datos relevantes para la toma de decisiones desde la gestión pública. </t>
  </si>
  <si>
    <t>4. Seguiminto a los acuerdos de intercambio de información y confidencialidad con actores externos para la captura de información con enfoque de género y diferencial</t>
  </si>
  <si>
    <t xml:space="preserve">5. Realización de  una jornada de transferencia metodológica y de conocimiento con entidades de la administración distrital para refozar la incorporación del enfoque de género, diferencial e interseccional </t>
  </si>
  <si>
    <t>3 - Diseñar y producir una (1) línea base de la política púbica de las Mujeres y Equidad de Género</t>
  </si>
  <si>
    <t>No se presentan retrasos acorde con la programación</t>
  </si>
  <si>
    <r>
      <t>6. divulgación</t>
    </r>
    <r>
      <rPr>
        <sz val="11"/>
        <color indexed="10"/>
        <rFont val="Times New Roman"/>
        <family val="1"/>
      </rPr>
      <t xml:space="preserve"> </t>
    </r>
    <r>
      <rPr>
        <sz val="11"/>
        <rFont val="Times New Roman"/>
        <family val="1"/>
      </rPr>
      <t>de los resultados de la línea base de la PPMyEG</t>
    </r>
  </si>
  <si>
    <t>*Incluir tantas filas sean necesarias</t>
  </si>
  <si>
    <t>Código: DE-FO-05</t>
  </si>
  <si>
    <t>X</t>
  </si>
  <si>
    <t>4 -  Producir y divulgar (16) estudios y/o investigaciones sobre los derechos de las mujeres con fuente de información OMEG</t>
  </si>
  <si>
    <t>SUMA TOTAL COMPROMISOS</t>
  </si>
  <si>
    <t>EJECUCION COMPROMISOS</t>
  </si>
  <si>
    <t>PROGRAMACION GIROS</t>
  </si>
  <si>
    <t>EJECUCION GIROS</t>
  </si>
  <si>
    <t>Contar con información actualizada sobre la situación, posición y condición de derechos de las mujeres, es fundamental para la toma de decisiones de la gestión publica.
La toma de decisiones basada en la evidencia permite focalizar los esfuerzos y recursos de la administración en aquellos espacios, territorios y poblaciones que requieren con prioridad de la inversión pública, mostrando transformaciones en las realidades sociales y por ende en los datos, como es el caso, de la identificación del fenómeno la violencia contra la mujer, sus expresiones y ocurrencias, para actuar en la construcción de estrategias que permitan su reducción.</t>
  </si>
  <si>
    <t>7. Elaboración de dos (2) estudios y/o investigaciones que den cuenta de los derechos de las mujeres con fuente información OMEG</t>
  </si>
  <si>
    <t>u</t>
  </si>
  <si>
    <t>8. Diagramación y Divulgación de dos (2) estudio y/o investigaciones que den cuenta de los derechos de las mujeres con fuente información OMEG</t>
  </si>
  <si>
    <t>FORMULACIÓN Y SEGUIMIENTO PLAN DE ACCIÓN</t>
  </si>
  <si>
    <t>Página 2 de 3</t>
  </si>
  <si>
    <t xml:space="preserve">PROGRAMACIÓN </t>
  </si>
  <si>
    <t>DESCRIPCIÓN CUALITATIVA DEL AVANCE MES</t>
  </si>
  <si>
    <t>DESCRIPCIÓN CUALITATIVA DEL AVANCE ACUMULADO</t>
  </si>
  <si>
    <t>RETRASOS Y FACTORES LIMITANTES PARA EL CUMPLIMIENTO</t>
  </si>
  <si>
    <t>SOLUCIONES PROPUESTAS PARA RESOLVER LOS RETRASOS Y FACTORES LIMITANTES PARA EL CUMPLIMIENTO</t>
  </si>
  <si>
    <t>PRODUCTO INSTITUCIONAL (PMR):</t>
  </si>
  <si>
    <t>2. Gestión del conocimiento e información para la toma de decisiones y garantía de derechos de las mujeres</t>
  </si>
  <si>
    <t>OBJETIVO ESTRATEGICO:</t>
  </si>
  <si>
    <t>10. Aumentar la generación, disponibilidad y análisis de información sobre la situación de derechos de las mujeres en Bogotá, que permita una adecuada toma de decisiones basada en evidencia con enfoques de género y diferencial</t>
  </si>
  <si>
    <t>NIVEL</t>
  </si>
  <si>
    <t>INFORMACIÓN PLANES OPERATIVOS ANUALES</t>
  </si>
  <si>
    <t xml:space="preserve"> META</t>
  </si>
  <si>
    <t>INDICADOR</t>
  </si>
  <si>
    <t>TIPO DE ANUALIZACIÓN  (Según aplique)</t>
  </si>
  <si>
    <t xml:space="preserve">MAGNITUD CUATRIENIO  (Según aplique) </t>
  </si>
  <si>
    <t>UNIDAD DE MEDIDAD</t>
  </si>
  <si>
    <t xml:space="preserve">DESCRIPCIÓN DE LA MEDICIÓN </t>
  </si>
  <si>
    <t>PROGRAMACIÓN ANUAL</t>
  </si>
  <si>
    <t>PERIODICIDAD</t>
  </si>
  <si>
    <t xml:space="preserve">MEDIOS DE VERIFICACIÓN </t>
  </si>
  <si>
    <t>PROGRAMACIÓN</t>
  </si>
  <si>
    <t xml:space="preserve">AVANCE META </t>
  </si>
  <si>
    <t>Meta sectorial</t>
  </si>
  <si>
    <t>Meta trazadora</t>
  </si>
  <si>
    <t>Meta estratégica</t>
  </si>
  <si>
    <t>PMR</t>
  </si>
  <si>
    <t xml:space="preserve"> De actividad  </t>
  </si>
  <si>
    <t>Otro</t>
  </si>
  <si>
    <t xml:space="preserve"> Proceso</t>
  </si>
  <si>
    <t>Planes Decreto 612</t>
  </si>
  <si>
    <t>MAGNITUD EJECUTADA</t>
  </si>
  <si>
    <t>AVANCE %</t>
  </si>
  <si>
    <t>X SPI No 1000G502</t>
  </si>
  <si>
    <t>Aumentar la generación, disponibilidad y análisis de información sobre la situación
de derechos de las mujeres en Bogotá, que permita una adecuada toma de
decisiones basada en evidencia con enfoques de género y diferencial.</t>
  </si>
  <si>
    <t>Crear y fortalecer la infraestructura tecnológica del Observatorio de Mujer y Equidad de Género que permita la articulación con los sectores distritales pertinentes</t>
  </si>
  <si>
    <t xml:space="preserve">Porcentaje de avance en la creación e implementación de SIMISIONAL 2.0   </t>
  </si>
  <si>
    <t>Creciente</t>
  </si>
  <si>
    <t>%</t>
  </si>
  <si>
    <t>Avance en la creación e implementación de la versión 2.0 del Sistema de Información del OMEG</t>
  </si>
  <si>
    <t>Mensual</t>
  </si>
  <si>
    <t>Seguimiento a ejecución de contrato</t>
  </si>
  <si>
    <t>X SPI No 2200G001</t>
  </si>
  <si>
    <t xml:space="preserve">Porcentaje de cumplimiento en la entrega de productos estadísticos.    </t>
  </si>
  <si>
    <t>Cumplimiento en la entrega de productos estadisticos</t>
  </si>
  <si>
    <t xml:space="preserve">Verificación en la entrega de productos estadisticos </t>
  </si>
  <si>
    <t>Diseñar e implementar investigaciones para diagnosticar y divulgar la situación de los derechos de las mujeres y transversalizar el enfoque de género y diferencial</t>
  </si>
  <si>
    <t>Investigaciones realizadas
Estudios y/o investigaciones producidas y divulgadas por el Observatorio de Mujer y Equidad de Género, con relación a situaciones y derechos de las mujeres en Bogotá</t>
  </si>
  <si>
    <t>Suma</t>
  </si>
  <si>
    <t>Investigaciones</t>
  </si>
  <si>
    <t>Sumatoria de investigaciones producidas</t>
  </si>
  <si>
    <t>Documentos producidos</t>
  </si>
  <si>
    <t>Gestión del Conocimiento</t>
  </si>
  <si>
    <t xml:space="preserve">Ofrecer información sobre la situación, posición o condición de las mujeres en el Distrito Capital en materia de sus derechos </t>
  </si>
  <si>
    <t>Operar (1) un Sistema de Información sobre los derechos de las mujeres, con datos  proveniente de diferentes fuentes de información internas y externas</t>
  </si>
  <si>
    <t>Porcentaje de respuestas a los requerimientos que den cuenta de la información sobre la situación, posición y condición de las mujeres en el Distrito Capital respondidos</t>
  </si>
  <si>
    <r>
      <t>No. De respuestas a requerimientos sobre la situación de las mujeres / No. De requerimiento allegadas a la Dirección *100 * (peso ponderado del periodo)</t>
    </r>
    <r>
      <rPr>
        <sz val="11"/>
        <color indexed="10"/>
        <rFont val="Times New Roman"/>
        <family val="1"/>
      </rPr>
      <t xml:space="preserve">
</t>
    </r>
    <r>
      <rPr>
        <sz val="11"/>
        <color indexed="8"/>
        <rFont val="Times New Roman"/>
        <family val="1"/>
      </rPr>
      <t>S</t>
    </r>
    <r>
      <rPr>
        <sz val="11"/>
        <color indexed="8"/>
        <rFont val="Times New Roman"/>
        <family val="1"/>
      </rPr>
      <t>uma de respuestas a requerimientos y solicitudes de información sobre la situación, posición y condición de las mujeres en el Distrito Capital respondidos</t>
    </r>
  </si>
  <si>
    <t>Trimestral</t>
  </si>
  <si>
    <t>Radicados con solicitudes realizadas y radicados con respuestas ofrecidas</t>
  </si>
  <si>
    <t>Gestionar interinstitucionalmente con fuentes oficiales, para obtención de infomación que alimenta la bateria de indicadores sobre goce efectivo de derechos de las mujeres</t>
  </si>
  <si>
    <t>Porcentaje de Indicadores actualizados en la bateria del OMEG</t>
  </si>
  <si>
    <r>
      <t xml:space="preserve">Numero de indicadores actualizados/Numero de indicadores de la bateria OMEG según la fuente de información*100 *(Peso ponderado del periodo) </t>
    </r>
    <r>
      <rPr>
        <sz val="11"/>
        <color indexed="8"/>
        <rFont val="Times New Roman"/>
        <family val="1"/>
      </rPr>
      <t xml:space="preserve">
En el OMEG existen 124 indicadores, solo serán actualizados acorde con la periocidad de la Fuente de Información</t>
    </r>
  </si>
  <si>
    <t>Actas de reunión y/o
correos de solicitud de información.
Base de indicadores actualizados con la información gestionada</t>
  </si>
  <si>
    <t>ELABORÓ</t>
  </si>
  <si>
    <t>Firma:</t>
  </si>
  <si>
    <t>APROBÓ (Según aplique Gerenta de proyecto, Lider técnica y responsable de proceso)</t>
  </si>
  <si>
    <t>REVISÓ OFICINA ASESORA DE PLANEACIÓN</t>
  </si>
  <si>
    <t xml:space="preserve">VoBo. </t>
  </si>
  <si>
    <t>Nombre: Oriana La Rotta Amaya</t>
  </si>
  <si>
    <t>Nombre:</t>
  </si>
  <si>
    <t>Cargo: Directora de Gestión del Conocimiento</t>
  </si>
  <si>
    <t xml:space="preserve">Cargo: </t>
  </si>
  <si>
    <t>Cargo: Jefa Oficina Asesora de Planeación</t>
  </si>
  <si>
    <t xml:space="preserve">FORMULACIÓN Y SEGUIMIENTO PLAN DE ACCIÓN </t>
  </si>
  <si>
    <t>ANEXO - TERRITORIALIZACIÓN</t>
  </si>
  <si>
    <t>Página 3 de 3</t>
  </si>
  <si>
    <t xml:space="preserve">PRORAMACIÓN </t>
  </si>
  <si>
    <t xml:space="preserve">SEGUIMIENTO </t>
  </si>
  <si>
    <t>PERIODO DE REPORTE:</t>
  </si>
  <si>
    <t>INDICADOR / META:</t>
  </si>
  <si>
    <t>LOCALIDAD</t>
  </si>
  <si>
    <t>TOTAL POR LOCALIDAD</t>
  </si>
  <si>
    <t xml:space="preserve">ENFOQUE DIFERENCIAL </t>
  </si>
  <si>
    <t>GRUPO ETARIO</t>
  </si>
  <si>
    <t>Magnitud</t>
  </si>
  <si>
    <t>Presupuesto</t>
  </si>
  <si>
    <t>Indigenas</t>
  </si>
  <si>
    <t>Afrodescendientes</t>
  </si>
  <si>
    <t>Raizales</t>
  </si>
  <si>
    <t>Rrom</t>
  </si>
  <si>
    <t>Discapacidad</t>
  </si>
  <si>
    <t>LGBTI</t>
  </si>
  <si>
    <t>Menor de 12</t>
  </si>
  <si>
    <t>Entre 12 y 14</t>
  </si>
  <si>
    <t>Entre 15 y 28</t>
  </si>
  <si>
    <t>Entre 29 y 59</t>
  </si>
  <si>
    <t xml:space="preserve">Igual o mayo a 60 </t>
  </si>
  <si>
    <t>No responde</t>
  </si>
  <si>
    <t xml:space="preserve">Bogotá Distrito Capital </t>
  </si>
  <si>
    <t>1. Usaquen</t>
  </si>
  <si>
    <t>2. Chapinero</t>
  </si>
  <si>
    <t>3. Santafe</t>
  </si>
  <si>
    <t>4. San Cristobal</t>
  </si>
  <si>
    <t>5. Usme</t>
  </si>
  <si>
    <t>6. Tunjuelito</t>
  </si>
  <si>
    <t>7. Bosa</t>
  </si>
  <si>
    <t>8. Kennedy</t>
  </si>
  <si>
    <t>9. Fontibon</t>
  </si>
  <si>
    <t>10. Engativa</t>
  </si>
  <si>
    <t>11. Suba</t>
  </si>
  <si>
    <t>12. Barrios Unidos</t>
  </si>
  <si>
    <t>13. Teusaquillo</t>
  </si>
  <si>
    <t>14. Los Martires</t>
  </si>
  <si>
    <t>15. Antonio Nariño</t>
  </si>
  <si>
    <t>16. Puente Aranda</t>
  </si>
  <si>
    <t>17. La Candelaria</t>
  </si>
  <si>
    <t>18. Rafael Uribe Uribe</t>
  </si>
  <si>
    <t>19. Ciudad Bolivar</t>
  </si>
  <si>
    <t>20. Sumapaz</t>
  </si>
  <si>
    <t>TOTAL POR MES</t>
  </si>
  <si>
    <t>PESTAÑA No. 1 METAS PA PROYECTO</t>
  </si>
  <si>
    <t>ITEM</t>
  </si>
  <si>
    <t xml:space="preserve">DESCRIPCIÓN </t>
  </si>
  <si>
    <t>En este campo se debe diligenciar la fecha en que es radicado el intrumento.</t>
  </si>
  <si>
    <r>
      <rPr>
        <sz val="11"/>
        <color indexed="8"/>
        <rFont val="Times New Roman"/>
        <family val="1"/>
      </rPr>
      <t>En este campo se selecciona según aplique.</t>
    </r>
    <r>
      <rPr>
        <b/>
        <sz val="11"/>
        <color indexed="8"/>
        <rFont val="Times New Roman"/>
        <family val="1"/>
      </rPr>
      <t xml:space="preserve">
Programación: </t>
    </r>
    <r>
      <rPr>
        <sz val="11"/>
        <color indexed="8"/>
        <rFont val="Times New Roman"/>
        <family val="1"/>
      </rPr>
      <t xml:space="preserve">Corresponde al proceso de formulación del plan de acción, el cual se realiza una vez por vigencia. </t>
    </r>
    <r>
      <rPr>
        <b/>
        <sz val="11"/>
        <color indexed="8"/>
        <rFont val="Times New Roman"/>
        <family val="1"/>
      </rPr>
      <t xml:space="preserve">
Actualización: </t>
    </r>
    <r>
      <rPr>
        <sz val="11"/>
        <color indexed="8"/>
        <rFont val="Times New Roman"/>
        <family val="1"/>
      </rPr>
      <t xml:space="preserve">Corresponde al proceso mediante el cual la gerencia del proyecto modifica o ajusta la información contenida en la formulación. 
</t>
    </r>
    <r>
      <rPr>
        <b/>
        <sz val="11"/>
        <color indexed="8"/>
        <rFont val="Times New Roman"/>
        <family val="1"/>
      </rPr>
      <t xml:space="preserve">Seguimiento: </t>
    </r>
    <r>
      <rPr>
        <sz val="11"/>
        <color indexed="8"/>
        <rFont val="Times New Roman"/>
        <family val="1"/>
      </rPr>
      <t xml:space="preserve">Corresponde al proceso de reporte de avance de las metas y actividades programadas. </t>
    </r>
  </si>
  <si>
    <t xml:space="preserve">En estos campos se debe diligenciar el detalle de la estructura Plan de Desarrollo vigente, bajo la cual se encuentra articulado el proyecto de inversión </t>
  </si>
  <si>
    <t>PROGRMA</t>
  </si>
  <si>
    <t>En este campo se debe diligenciar el mes de reporte de la información. Favor recordar que la información debe ser acumulada vigencia.</t>
  </si>
  <si>
    <t>En este campo se debe diligenciar la información correspondiente al presupuesto programado y recursos ejecutados, según aplique vigencia y reservas. (Cifras en pesos)</t>
  </si>
  <si>
    <t>En este campo se debe diligenciar el peso porcentual de la meta con relación al total de las metas (100%) del proyecto de inversión y la ponderacion vertical de las actividades, este peso debe estar directamente relacionado con la asignación presupuestal y la relevancia técnica.</t>
  </si>
  <si>
    <t>CRONOGRAMA</t>
  </si>
  <si>
    <t xml:space="preserve">En este campo se debe diligenciar la ponderación horizontal de las actividades a desarrollar para el cumplimiento de las metas durante la vigencia. </t>
  </si>
  <si>
    <t>META (PROGRAMACIÓN Y SEGUIMIENTO)</t>
  </si>
  <si>
    <t xml:space="preserve">En este campo se debe diligenciar la magnitud física de la meta programada y ejecutada de acuerdo con la unidad de medida de la meta, según aplique vigencia o reserva. </t>
  </si>
  <si>
    <t>REPORTE METAS VIGENCIA ANTERIOR
DESCRIPCIÓN CUALITATIVA DEL AVANCE POR META
(Logros y beneficios, y retrasos y alternativas de solución (2.000 caracteres))</t>
  </si>
  <si>
    <t xml:space="preserve">En este campo se debe diligenciar la información correspondiente a las reservas presupuestales, se debe relacionar si aporta al cumplimiento de la magnitud física de la meta. </t>
  </si>
  <si>
    <t xml:space="preserve">REPORTE METAS VIGENCIA
DESCRIPCIÓN CUALITATIVA DEL AVANCE POR META </t>
  </si>
  <si>
    <r>
      <t xml:space="preserve">Avances y Logros (2.000 caracteres): </t>
    </r>
    <r>
      <rPr>
        <sz val="11"/>
        <color indexed="8"/>
        <rFont val="Times New Roman"/>
        <family val="1"/>
      </rPr>
      <t>En este campo se debe diligenciar lo relacionando a los logros y avances de la meta de forma acumulada e integrada.</t>
    </r>
    <r>
      <rPr>
        <b/>
        <sz val="11"/>
        <color indexed="8"/>
        <rFont val="Times New Roman"/>
        <family val="1"/>
      </rPr>
      <t xml:space="preserve">
Retrasos y Alternativas de solución (1.000 caracteres): </t>
    </r>
    <r>
      <rPr>
        <sz val="11"/>
        <color indexed="8"/>
        <rFont val="Times New Roman"/>
        <family val="1"/>
      </rPr>
      <t xml:space="preserve">En este campo se debe diligenciar lo relacionando a las dificultades y alternativas de solución presentadas de forma acumulada e integrada. En el caso de no presentarse retrasos en el periodo de reporte, incluir una nota indicando que las cifras son acordes con la programación. </t>
    </r>
    <r>
      <rPr>
        <b/>
        <sz val="11"/>
        <color indexed="8"/>
        <rFont val="Times New Roman"/>
        <family val="1"/>
      </rPr>
      <t xml:space="preserve">
Beneficios (2.000 caracteres): </t>
    </r>
    <r>
      <rPr>
        <sz val="11"/>
        <color indexed="8"/>
        <rFont val="Times New Roman"/>
        <family val="1"/>
      </rPr>
      <t xml:space="preserve">En este campo se debe diligenciar lo relacionando a los beneficios de forma acumulada e integrada.
</t>
    </r>
    <r>
      <rPr>
        <b/>
        <sz val="11"/>
        <color indexed="8"/>
        <rFont val="Times New Roman"/>
        <family val="1"/>
      </rPr>
      <t xml:space="preserve">
Nota:</t>
    </r>
    <r>
      <rPr>
        <sz val="11"/>
        <color indexed="8"/>
        <rFont val="Times New Roman"/>
        <family val="1"/>
      </rPr>
      <t xml:space="preserve"> El número límite de cartarteres se establece t</t>
    </r>
    <r>
      <rPr>
        <sz val="11"/>
        <color indexed="8"/>
        <rFont val="Times New Roman"/>
        <family val="1"/>
      </rPr>
      <t xml:space="preserve">eniendo en cuenta lo permitido en el sistema SEGPLAN, se recomienda dejar la información que se considere estratégica desde el área misional y de mayor relevancia. </t>
    </r>
  </si>
  <si>
    <t>PESTAÑA No. 2 INDICADORES PA</t>
  </si>
  <si>
    <r>
      <rPr>
        <sz val="11"/>
        <color indexed="8"/>
        <rFont val="Times New Roman"/>
        <family val="1"/>
      </rPr>
      <t>En este campo se selecciona según aplique.</t>
    </r>
    <r>
      <rPr>
        <b/>
        <sz val="11"/>
        <color indexed="8"/>
        <rFont val="Times New Roman"/>
        <family val="1"/>
      </rPr>
      <t xml:space="preserve">
Programación: </t>
    </r>
    <r>
      <rPr>
        <sz val="11"/>
        <color indexed="8"/>
        <rFont val="Times New Roman"/>
        <family val="1"/>
      </rPr>
      <t xml:space="preserve">Corresponde al proceso de formulación del plan de acción, el cual se realiza una ves por vigencia. </t>
    </r>
    <r>
      <rPr>
        <b/>
        <sz val="11"/>
        <color indexed="8"/>
        <rFont val="Times New Roman"/>
        <family val="1"/>
      </rPr>
      <t xml:space="preserve">
Actualización: </t>
    </r>
    <r>
      <rPr>
        <sz val="11"/>
        <color indexed="8"/>
        <rFont val="Times New Roman"/>
        <family val="1"/>
      </rPr>
      <t xml:space="preserve">Corresponde al proceso mediante el cual la gerencia del proyecto modifica o ajusta la información contenida en la formulación. 
</t>
    </r>
    <r>
      <rPr>
        <b/>
        <sz val="11"/>
        <color indexed="8"/>
        <rFont val="Times New Roman"/>
        <family val="1"/>
      </rPr>
      <t xml:space="preserve">Seguimiento: </t>
    </r>
    <r>
      <rPr>
        <sz val="11"/>
        <color indexed="8"/>
        <rFont val="Times New Roman"/>
        <family val="1"/>
      </rPr>
      <t xml:space="preserve">Corresponde al proceso de reporte de avance de las metas y actividades programadas. </t>
    </r>
  </si>
  <si>
    <t xml:space="preserve">PRODUCTO INSTITUCIONAL </t>
  </si>
  <si>
    <t>En este campo se debe diligenciar la descripción del Producto, meta, resultado - PMR al cual aportan las acciones e indicadores que se van a medir</t>
  </si>
  <si>
    <t xml:space="preserve">OBJETIVO ESTRATÉGICO </t>
  </si>
  <si>
    <t>En este campo se debe diligenciar la descripción del objetivo estratégico que se detalla en el Plan Estratégico intitucional al cual aportan las acciones e indicadores que se van a medir</t>
  </si>
  <si>
    <t xml:space="preserve">NIVEL </t>
  </si>
  <si>
    <t>En este campo se debe seleccionar el instrumento de planeación del cual hace parte la acción e indicador a medir según aplique (Seleccionar el nivel del indicador a reportar, así como relacionar el código asignado del indicador a medir segun aplique: SEGPLAN, PMR, número de actividad, etc). Consultar en la pestaña de  generalidades.</t>
  </si>
  <si>
    <t>PROCESO</t>
  </si>
  <si>
    <t>En este campo se debe relacionar la descripción del proceso en coherencia con el mapa de procesos  vigente</t>
  </si>
  <si>
    <t>PLANES DECRETO 612</t>
  </si>
  <si>
    <t>Este campo solo aplica para los planes relacionados con el Decreto 612.</t>
  </si>
  <si>
    <t xml:space="preserve">META </t>
  </si>
  <si>
    <t xml:space="preserve">En este campo se debe diligenciar la descripción de la meta PDD o meta proyecto articulada con la acción e indicador a medir.
Así mismo se podrá establecer una meta operativa nueva en caso de evidenciar la necesidad. </t>
  </si>
  <si>
    <r>
      <t xml:space="preserve">En este campo se debe detallar la expresión cualitativa del indicador.
Objeto + condición deseada del objeto (verbo conjugado) + elementos adicionales de contexto descriptivo
</t>
    </r>
    <r>
      <rPr>
        <i/>
        <sz val="11"/>
        <rFont val="Times New Roman"/>
        <family val="1"/>
      </rPr>
      <t>Ejemplo: Niños y niñas alimentados balanceadamente para su crecimiento integral.</t>
    </r>
  </si>
  <si>
    <t>TIPO DE ANUALIZACIÓN (según aplique)</t>
  </si>
  <si>
    <t>Este campo no es obligatorio, se diligencia según aplique
En este campo se debe relacionar el tipo de anualizacioón en coherencia con los mediciones establecidas por la SDH: Suma, Creciente, Decreciente y Constante.</t>
  </si>
  <si>
    <t>MAGNITUD</t>
  </si>
  <si>
    <r>
      <t xml:space="preserve">En este campo se debe relacionar la meta programada de acuerdo al indicador formulado Parámetro de referencia para determinar la magnitud. </t>
    </r>
    <r>
      <rPr>
        <i/>
        <sz val="11"/>
        <rFont val="Times New Roman"/>
        <family val="1"/>
      </rPr>
      <t>Ejemplo: 600, 100, 4.000.</t>
    </r>
  </si>
  <si>
    <t>UNIDAD DE MEDIDA</t>
  </si>
  <si>
    <r>
      <t xml:space="preserve">En este campo se debe relacionar el producto, servicio, porcentaje que se afectará con la intervención de acuerdo con el indicador propuesto. Parámetro de referencia para determinar el tipo de unidad del indicador. </t>
    </r>
    <r>
      <rPr>
        <i/>
        <sz val="11"/>
        <rFont val="Times New Roman"/>
        <family val="1"/>
      </rPr>
      <t>Ejemplo: mujeres, %, atenciones</t>
    </r>
  </si>
  <si>
    <t>DESCRIPCIÓN DE LA MEDICIÓN</t>
  </si>
  <si>
    <r>
      <t xml:space="preserve">En este campo se debe diligenciar:
</t>
    </r>
    <r>
      <rPr>
        <b/>
        <sz val="11"/>
        <rFont val="Times New Roman"/>
        <family val="1"/>
      </rPr>
      <t>1.La descripción detallada de la medición del indicador.</t>
    </r>
    <r>
      <rPr>
        <sz val="11"/>
        <rFont val="Times New Roman"/>
        <family val="1"/>
      </rPr>
      <t xml:space="preserve">
</t>
    </r>
    <r>
      <rPr>
        <i/>
        <sz val="11"/>
        <rFont val="Times New Roman"/>
        <family val="1"/>
      </rPr>
      <t xml:space="preserve">De acuerdo a la meta programada, se debe realizar una descripción cualitativa de a que se refiere cada avance programado para cada trimestre desde la programación. (Si aplica)
Ejemplo 1: 
Programación actividad Trimestre 1: 40% Trimestre 2: 60%
40% Fase I - Diseño de ...
60% Fase II - Socialización y ejecución de ...
</t>
    </r>
    <r>
      <rPr>
        <b/>
        <sz val="11"/>
        <rFont val="Times New Roman"/>
        <family val="1"/>
      </rPr>
      <t xml:space="preserve">2.La representación matemática del cálculo del indicador.
</t>
    </r>
    <r>
      <rPr>
        <i/>
        <sz val="11"/>
        <rFont val="Times New Roman"/>
        <family val="1"/>
      </rPr>
      <t>Ejemplo 2: No. Capacitaciones realizadas / No. Capacitaciones programadas *100</t>
    </r>
  </si>
  <si>
    <t xml:space="preserve">PERIODICIDAD </t>
  </si>
  <si>
    <t xml:space="preserve">En este campo se debe establecer la periodicidad de la medicicion del indicador y del reporte del seguimiento </t>
  </si>
  <si>
    <t>MEDIOS DE VERIFICACIÓN</t>
  </si>
  <si>
    <t xml:space="preserve">En este campo se deben relacionar los soportes en los cuales se puede revisar el cumplimiento de las acciones e indicadores programados y ejecutatos. </t>
  </si>
  <si>
    <t>PROGRAMACIÓN META</t>
  </si>
  <si>
    <t>En este campo se debe relacionar la programación horizontal del desarrollo de las acciones de acuerdo a la medicición del indicador</t>
  </si>
  <si>
    <t>AVANCE META</t>
  </si>
  <si>
    <t>En este campo se debe reportar el avance del desarrollo de acciones de acuerdo a la medición del indicador</t>
  </si>
  <si>
    <t>SEGUIMIENTO TOTAL</t>
  </si>
  <si>
    <t>Este campo contiene dos columnas:
- MAGNITUD EJECUTADA: Correspondiente al avance acumulado de la meta a la fecha del reporte.
- % AVANCE: Formula que calcula el avance de la magnitud ejecutada a la fecha del reporte sobre la meta de la vigencia.</t>
  </si>
  <si>
    <t>En este campo se debe relacionar el avance mensual del indicador.</t>
  </si>
  <si>
    <t>DESCRIPCIÓN CUALITATIVA DEL AVANCE ACUMULADA</t>
  </si>
  <si>
    <t>En este campo se debe registrar el avance del indicador a la fecha del reporte de forma acumulada e integrada.</t>
  </si>
  <si>
    <t xml:space="preserve">RETRASOS Y FACTORES LIMITANTES PARA EL CUMPLIMIENTO </t>
  </si>
  <si>
    <t>En este campo se debe relacionar en caso de retraso, las razones por las cuales se esta generando un retraso en coherencia con la programación de cada periodo. De presentarse esta situación es obligatorio diligenciar este campo.</t>
  </si>
  <si>
    <t xml:space="preserve">En este campo se debe relacionar la descripción de las alternativas de solución </t>
  </si>
  <si>
    <t>PESTAÑA No. 3 TERRITORIALIZACIÓN</t>
  </si>
  <si>
    <t>DESCRIPCIÓN</t>
  </si>
  <si>
    <t xml:space="preserve">Este anexo, responde a la necesidad de plasmar la información correspondiente que las acciones (derivadas de metas PDD, metas proyecto de inversión, indicadores PMR, actividades) que se territorializan incluyendo el enfoque diferencial y según grupo etario, así como las reportadas a nivel distrital.
De ser necesario las celdas correspondientes a enfoque diferencial, especificamente población en discapacidad (Sordociega, auditiva,, visual, multiple, mental, física, cognitiva, otro) y población LGBTI (Lesbianas, gays, bisexuales, hererosexuales, No responde...)  se puede establecer mayor desagregue de ser necesario en la misma celda. </t>
  </si>
  <si>
    <t>En este campo se debe relacionar la magnitud programada y ejecutada de manera mensual, para cada localidad.</t>
  </si>
  <si>
    <t>PRESUPUESTO</t>
  </si>
  <si>
    <t>En este campo se debe relacionar el presupuesto programado y ejecutado de manera trimestral, para cada localidad, por temas de reporte en el sistema SEGPLAN.</t>
  </si>
  <si>
    <t>PRODUCTO INSTITUCIONAL</t>
  </si>
  <si>
    <t xml:space="preserve">PROCESO ASOCIADO - PLAN OPERATIVO </t>
  </si>
  <si>
    <t xml:space="preserve">NOMBRE PROYECTO DE INVERSIÓN </t>
  </si>
  <si>
    <t>NOMBRE META / INDICADOR</t>
  </si>
  <si>
    <t xml:space="preserve">TIPO DE ANUALIZACIÓN </t>
  </si>
  <si>
    <t xml:space="preserve">GRUPO ETARIO </t>
  </si>
  <si>
    <t>1. Vida libre de Violencias y justicia con enfoque de género para las mujeres</t>
  </si>
  <si>
    <t>DIRECCIONAMIENTO ESTRATÉGICO</t>
  </si>
  <si>
    <t>7662.Fortalecimiento a la gestión institucional de la SDMujer en Bogotá</t>
  </si>
  <si>
    <t>INDICADORES PMR</t>
  </si>
  <si>
    <t>MUJERES</t>
  </si>
  <si>
    <t xml:space="preserve">CRECIENTE </t>
  </si>
  <si>
    <t>Infancia (Menor de 12 años)</t>
  </si>
  <si>
    <t xml:space="preserve">Discapacidad </t>
  </si>
  <si>
    <t>Plan institucional de archivos - PINAR</t>
  </si>
  <si>
    <t xml:space="preserve">PLANEACIÓN Y GESTIÓN </t>
  </si>
  <si>
    <t>7668.Levantamiento y análisis de información para la garantía de derechos de las mujeres en Bogotá</t>
  </si>
  <si>
    <t>35.Mujeres atendidas en Casas de Justicia, escenarios de Fiscalía y Sede Central</t>
  </si>
  <si>
    <t>MUJERES, HIJOS E HIJAS</t>
  </si>
  <si>
    <t>DECRECIENTE</t>
  </si>
  <si>
    <t>Juventud (Entre 12 y 14 años)</t>
  </si>
  <si>
    <t>Plan Anual de Adquisiciones</t>
  </si>
  <si>
    <t>3. Igualdad de oportunidades y desarrollo de capacidades para las mujeres</t>
  </si>
  <si>
    <t xml:space="preserve">COMUNICACIÓN ESTRATÉGICA </t>
  </si>
  <si>
    <t>7671.Implementación de acciones afirmativas dirigidas a las mujeres con enfoque diferencial y de género en Bogotá</t>
  </si>
  <si>
    <t xml:space="preserve">31.Casos nuevos de violencias contra las mujeres con representación jurídica en instancias judiciales y administrativas </t>
  </si>
  <si>
    <t>INTERVENCIONES</t>
  </si>
  <si>
    <t xml:space="preserve">CONSTANTE </t>
  </si>
  <si>
    <t>Juventud (Entre 15 y 28 años)</t>
  </si>
  <si>
    <t>Plan anticorrupción y de atención al ciudadano</t>
  </si>
  <si>
    <t>4. Inclusión y equidad de género en la participación y la representación de las mujeres</t>
  </si>
  <si>
    <t>GESTIÓN DEL CONOCIMIENTO</t>
  </si>
  <si>
    <t>7672.Contribución acceso efectivo de las mujeres a la justicia con enfoque de género y de la ruta integral de atención para el acceso a la justicia de las mujeres en Bogotá</t>
  </si>
  <si>
    <t>36.Número de mujeres víctimas de violencias y su sistema familiar, acogidas y atendidas a través del modelo de Casas Refugio incluyendo modalidad intermedia de acogida y ruralidad</t>
  </si>
  <si>
    <t>CONSULTAS</t>
  </si>
  <si>
    <t>SUMA</t>
  </si>
  <si>
    <t>Adultez (Entre 29 y 59 años)</t>
  </si>
  <si>
    <t xml:space="preserve">Plan de incentivos institucionales </t>
  </si>
  <si>
    <t>5. Sistema Distrital de Cuidado</t>
  </si>
  <si>
    <t>PREVENCIÓN Y ATENCIÓN INTEGRAL A MUJERES VÍCTIMAS DE VIOLENCIA</t>
  </si>
  <si>
    <t>7673.Desarrollo de capacidades para aumentar la autonomía y empoderamiento de las mujeres en toda su diversidad en Bogotá</t>
  </si>
  <si>
    <t>37.Número de atenciones a mujeres víctimas de violencias, a través de las Duplas de atención psicosocial</t>
  </si>
  <si>
    <t>CASAS</t>
  </si>
  <si>
    <t>Mayores (Igual o superior a 60 años)</t>
  </si>
  <si>
    <t>Plan de previsión de recursos humanos</t>
  </si>
  <si>
    <t>PROMOCIÓN DEL ACCESO A LA JUSTICICA PARA LAS MUJERES</t>
  </si>
  <si>
    <t>7675.Implementación de la Estrategia de Territorialización de la Política Pública de Mujeres y Equidad de Género a través de las Casas de Igualdad de Oportunidades para las Mujeres en Bogotá</t>
  </si>
  <si>
    <t xml:space="preserve">18.Número de mujeres participantes en las actividades implementadas en el marco de los Planes Locales de Seguridad para las Mujeres </t>
  </si>
  <si>
    <t>PERSONAS</t>
  </si>
  <si>
    <t>Plan institucional de capacitación - PIC</t>
  </si>
  <si>
    <t xml:space="preserve">PROMOCIÓN DE LA PARTICIPACIÓN Y REPRESENTACIÓN DE LAS MUJERES </t>
  </si>
  <si>
    <t>7676.Fortalecimiento a los liderazgos para la inclusión y equidad de género en la participación y la representación política en Bogotá</t>
  </si>
  <si>
    <t>32.Atenciones efectivas a través de la Línea Púrpura Distrital</t>
  </si>
  <si>
    <t>ATENCIONES</t>
  </si>
  <si>
    <t xml:space="preserve">Plan estrategico de Talento Humano </t>
  </si>
  <si>
    <t>TRANSVERSALIZACIÓN DEL ENFOQUE DE GÉNERO Y DIFERENCIAL PARA MUJERES</t>
  </si>
  <si>
    <t>7718.Implementación del Sistema Distrital de Cuidado en Bogotá</t>
  </si>
  <si>
    <t xml:space="preserve">38.Número de ciudadanos y ciudadanas informados a partir de la implementación de estrategias de divulgación pedagógica con enfoques de género y de derechos </t>
  </si>
  <si>
    <t>ORIENTACIONES Y ASESORÍAS</t>
  </si>
  <si>
    <t>Plan Anual de vacantes</t>
  </si>
  <si>
    <t>TERRITORIALIZACIÓN DE LA POLÍTICA PÚBLICA</t>
  </si>
  <si>
    <t>7734.Fortalecimiento a la implementación del Sistema Distrital de Protección integral a las mujeres víctimas de violencias - SOFIA en Bogotá</t>
  </si>
  <si>
    <t>34.Estudios y/o investigaciones producidas y divulgadas por el Observatorio de Mujer y Equidad de Género, con relación a situaciones y derechos de las mujeres en Bogotá</t>
  </si>
  <si>
    <t>ORIENTACIONES</t>
  </si>
  <si>
    <t xml:space="preserve">Plan trabajo anual en seguridad y salud en el trabajo </t>
  </si>
  <si>
    <t xml:space="preserve">GESTIÓN DE LAS POLÍTICAS PÚBLICAS </t>
  </si>
  <si>
    <t>7738.Implementación de Políticas Públicas lideradas por la Secretaria de la Mujer y Transversalización de género para promover igualdad, desarrollo de capacidades y reconocimiento de las mujeres de Bogotá</t>
  </si>
  <si>
    <t>12.Número de mujeres vinculadas a procesos de las Casas de Igualdad de Oportunidades</t>
  </si>
  <si>
    <t>ESTUDIOS Y/O INVESTIGACIONES</t>
  </si>
  <si>
    <t xml:space="preserve">Plan estrategico de tecnología de la información y privacidad de la información </t>
  </si>
  <si>
    <t xml:space="preserve">DESARROLLO DE CAPACIDADES PARA LA VIDA DE LAS MUJERES </t>
  </si>
  <si>
    <t>7739.Implementación de estrategia de divulgación pedagógica con enfoques de género y de derechos Bogotá</t>
  </si>
  <si>
    <t>39.Atenciones socio jurídicas brindadas a través de la Estrategia Casa de Todas, a mujeres que realizan actividades sexuales pagadas (asesorias, seguimientos y valoraciones iniciales)</t>
  </si>
  <si>
    <t>CONTENIDOS</t>
  </si>
  <si>
    <t xml:space="preserve">Plan de seguridad y privacidad de la información </t>
  </si>
  <si>
    <t>GESTIÓN DEL SISTEMA DISTRITAL DE CUIDADO</t>
  </si>
  <si>
    <t>40.Atenciones psicosociales brindadas a través de la Estrategia Casa de Todas, a mujeres que realizan actividades sexuales pagadas (asesorias, seguimientos y valoraciones iniciales)</t>
  </si>
  <si>
    <t>CASOS NUEVOS</t>
  </si>
  <si>
    <t>Plan de participación ciudadana</t>
  </si>
  <si>
    <t>GESTIÓN  TALENTO HUMANO</t>
  </si>
  <si>
    <t>41.Atenciones en trabajo social brindadas a través de la Estrategia Casa de Todas, a mujeres que realizan actividades sexuales pagadas (asesorias, seguimientos y valoraciones iniciales)</t>
  </si>
  <si>
    <t>CIUDADANOS Y CIUDADANAS</t>
  </si>
  <si>
    <t>GESTIÓN CONTRACTUAL</t>
  </si>
  <si>
    <t xml:space="preserve">42.Número de contenidos diseñados para el desarrollo de capacidades socioemocionales, ocupacionales, técnicas y educación financiera para las mujeres (Módulos y diplomados) </t>
  </si>
  <si>
    <t>PORCIENTO</t>
  </si>
  <si>
    <t>GESTIÓN ADMINISTRATIVA</t>
  </si>
  <si>
    <t>29.Mujeres formadas en derechos a través de procesos de desarrollo de capacidades en los Centros de Inclusión Digital</t>
  </si>
  <si>
    <t>GESTIÓN FINANCIERA</t>
  </si>
  <si>
    <t xml:space="preserve">30.Número de orientaciones y asesorías socio jurídicas con enfoque de derechos de las mujeres y enfoque de género a través de las Casas de Igualdad de Oportunidades para las Mujeres </t>
  </si>
  <si>
    <t>GESTIÓN DOCUMENTAL</t>
  </si>
  <si>
    <t xml:space="preserve">108.Número de orientaciones  y acompañamientos psicosociales a mujeres a través de las Casas de Igualdad de Oportunidades para las Mujeres </t>
  </si>
  <si>
    <t>GESTIÓN JURÍDICA</t>
  </si>
  <si>
    <t xml:space="preserve">33.Número de mujeres vinculadas a procesos formativos para el desarrollo de capacidades de incidencia, liderazgo, empoderamiento y participación política </t>
  </si>
  <si>
    <t xml:space="preserve">GESTIÓN TECNOLÓGICA </t>
  </si>
  <si>
    <t>43.Número de mujeres formadas en cuidados, en el marco de la estrategia cuidado a cuidadoras</t>
  </si>
  <si>
    <t>ATENCIÓN A LA CIUDADANÍA</t>
  </si>
  <si>
    <t>44.Número de atenciones brindadas a través de Espacios respiro, en el marco de la estrategia cuidado a cuidadoras</t>
  </si>
  <si>
    <t xml:space="preserve">SEGUIMIENTO, EVALUACIÓN Y CONTROL </t>
  </si>
  <si>
    <t>45.Número de atenciones de relevo de cuidado en casa, en el marco de la estrategia cuidado a cuidadoras</t>
  </si>
  <si>
    <t>GESTIÓN DISCIPLINARIA</t>
  </si>
  <si>
    <t>46.Número de personas vinculadas a los talleres de cambio cultural</t>
  </si>
  <si>
    <t>METAS SECTORIALES</t>
  </si>
  <si>
    <t>INDICADORES PDD</t>
  </si>
  <si>
    <t>9. Aumentar en un 30% el número de mujeres formadas en los centros de inclusión digital.</t>
  </si>
  <si>
    <t>9. Número de mujeres formadas en los Centros de Inclusión Digital</t>
  </si>
  <si>
    <t>10. Diseñar y acompañar la estrategia de emprendimiento y empleabilidad para la autonomía económica de las mujeres</t>
  </si>
  <si>
    <t>10. Porcentaje de avance en el diseño y acompañamiento de la estrategia de emprendimiento y empleabilidad para la autonomía económica de las mujeres</t>
  </si>
  <si>
    <t>11. Territorializar la política pública de mujeres y equidad de género a través de las Casas de Igualdad de Oportunidades en las 20 localidades</t>
  </si>
  <si>
    <t>11. Número de localidades con el modelo de atención Casas de Igualdad de Oportunidades para las mujeres implementado</t>
  </si>
  <si>
    <t>667. Número de mujeres vinculadas a procesos de información, sensibilización y campañas de difusión de sus derechos</t>
  </si>
  <si>
    <t>668. Número de orientaciones y acompañamientos psicosociales a mujeres</t>
  </si>
  <si>
    <t>669. Número de orientaciones y asesorías socio jurídicas a mujeres víctimas de violencias</t>
  </si>
  <si>
    <t>37. Diseñar acciones afirmativas con enfoque diferencial, para desarrollar capacidades y promover el bienestar socio emocional y los derechos de las mujeres en todas sus diversidades, en los sectores de la administración distrital y en las localidades</t>
  </si>
  <si>
    <t>39. Número de sectores que implementan acciones afirmativas con enfoque diferencial para desarrollar capacidades y promover los derechos de las mujeres en todas sus diversidades</t>
  </si>
  <si>
    <t xml:space="preserve">38. Implementar la política pública de mujeres y equidad de género en los sectores responsables del cumplimiento de su plan de acción </t>
  </si>
  <si>
    <t>40. Política Pública de Mujeres y Equidad de Género implementada en articulación con los sectores responsables en su Plan de Acción</t>
  </si>
  <si>
    <t>39. Incorporar de manera transversal, en los 15 sectores de la administración distrital y en las localidades, el enfoque de género y de derechos de las mujeres</t>
  </si>
  <si>
    <t>41. Estrategia de transversalización implementada en los 15 sectores de la Administración Distrital</t>
  </si>
  <si>
    <t>52. Formular e implementar una estrategia pedagógica para la valoración, la resignificación, el reconocimiento y la redistribución del trabajo de cuidado no remunerado que realizan las mujeres en Bogotá</t>
  </si>
  <si>
    <t>54. Estrategia pedagógica para la valoración, la resignificación, el reconocimiento y la redistribución del trabajo de cuidado no remunerado implementada</t>
  </si>
  <si>
    <t>53. Formular las bases técnicas y coordinar la implementación del sistema distrital del cuidado</t>
  </si>
  <si>
    <t>55. Porcentaje de avance en la definición técnica y coordinación para la implementación del sistema distrital de cuidado</t>
  </si>
  <si>
    <t>56. Gestionar la implementación, en la ciudad y la ruralidad, de la estrategia de manzanas del cuidado y unidades móviles de servicios del cuidado para las personas que requieren cuidado y para los y las cuidadoras de personas y animales domésticos</t>
  </si>
  <si>
    <t>58. Estrategias de manzanas del cuidado y unidades móviles de servicios del cuidado implementadas</t>
  </si>
  <si>
    <t>304. Alcanzar al menos el 80% de efectividad (respuesta inmediata, llamadas devueltas y contactos por chat) en la atención de la linea purpura  “Mujeres escuchan mujeres” integrando un equipo de la misma a la linea de emergencias 123</t>
  </si>
  <si>
    <t>324. Efectividad en la atención de la Línea Púrpura</t>
  </si>
  <si>
    <t>305. Ampliar a 6 el modelo de operación de Casa refugio priorizando la ruralidad (Acuerdo 631/2015) y modalidad intermedia.</t>
  </si>
  <si>
    <t>325. Número de Casas Refugio en operación</t>
  </si>
  <si>
    <t>306. Diseñar e implementar estrategias de divulgación pedagógica y de transformación cultural para el cambio social con enfoques de género, diferencial, de derechos de las mujeres e interseccional que articulen la oferta institucional con el ejercicio pleno de los derechos de las mujeres</t>
  </si>
  <si>
    <t>326. Número de estrategias de comunicación y divulgación con enfoque de género, diferencial e interseccional diseñadas e implementadas</t>
  </si>
  <si>
    <t>307. Implementar en 7 casas de justicia priorizadas un modelo de atención con ruta integral para mujeres y Garantizar en 8 casas de justicia y CAPIV - CENTROS DE ATENCIÓN PENAL INTEGRAL PARA VICTIMAS y CAIVAS - CENTROS DE ATENCIÓN INTEGRAL A VICTIMAS DE ABUSO SEXUAL la estrategia de justicia de género</t>
  </si>
  <si>
    <t>327. Número de mujeres atendidas con perspectiva de género y derechos de las mujeres a través de Casas de Justicia y espacios de atención integral de la Fiscalía (CAPIV, CAIVAS)</t>
  </si>
  <si>
    <t>308. Implementar una estrategia semi permanente para la protección de las mujeres víctimas de violencia y su acceso a la justicia en 3 Unidades de Reacción Inmediata - URI de la Fiscalía General de la Nación y articulada a la línea 123 y Línea púrpura</t>
  </si>
  <si>
    <t>328. Número de URIs con estrategia de atención semi permanente para la protección de las mujeres víctimas de violencia y acceso a la justicia implementada</t>
  </si>
  <si>
    <t>309. Implementar el protocolo de prevención, atención, y sanción a la violencia contra las mujeres en el transporte público que garantice la atención del 100% de los casos y promueva su disminución.</t>
  </si>
  <si>
    <t>329. Acciones estratégicas realizadas en el marco de los componentes del Sistema SOFIA</t>
  </si>
  <si>
    <t>452. Crear y fortalecer la infraestructura tecnológica del Observatorio de Mujer y Equidad de Género que permita la articulación con los sectores distritales pertinentes</t>
  </si>
  <si>
    <t>487. Porcentaje de avance en la creación y fortalecimiento de infraestructura tecnológica del OMEG para la articulación con los sectores distritales</t>
  </si>
  <si>
    <t>454. Diseñar e implementar investigaciones  para diagnosticar y divulgar la situación de los derechos de las mujeres y transversalizar el enfoque de género y diferencial metodológicamente</t>
  </si>
  <si>
    <t>489. Investigaciones realizadas</t>
  </si>
  <si>
    <t>404. Alcanzar la paridad en al menos el 50% de las instancias de participación del Distrito Capital</t>
  </si>
  <si>
    <t>431. Porcentaje de instancias con participación paritaria en el Distrito</t>
  </si>
  <si>
    <t>426. Implementar una estrategia de formación para el desarrollo de capacidades de incidencia, liderazgo, empoderamiento y participación política de las Mujeres</t>
  </si>
  <si>
    <t>459. Número de mujeres vinculadas a procesos de formación para el desarrollo de capacidades de incidencia, liderazgo, empoderamiento y participación política de las mujeres</t>
  </si>
  <si>
    <t>428. Incorporar e implementar el enfoque de género y diferencial en los ejercicios de los presupuestos participativos.</t>
  </si>
  <si>
    <t>461. Documento de lineamiento de presupuesto participativo sensible al género, formulado y adoptado</t>
  </si>
  <si>
    <t>518. Implementar buenas prácticas de gestión administrativa y organizacional para el cumplimiento de las metas misionales a cargo de la Secretaría Distrital de la Mujer</t>
  </si>
  <si>
    <t>567. Número de buenas prácticas de gestión administrativa y organizacionales implementadas</t>
  </si>
  <si>
    <t>METAS ESTRATEGICAS</t>
  </si>
  <si>
    <t>Número de acciones estratégicas realizadas para la prevención, atención y sanción de las violencias contra las mujeres en el marco de los componente del Sistema Sofía</t>
  </si>
  <si>
    <t>Porcentaje (%) de Implementación de la estrategia para enfrentar y prevenir el acoso contra la mujer dentro del sistema Transmilenio</t>
  </si>
  <si>
    <t>METAS TRAZADORAS</t>
  </si>
  <si>
    <t>Disminuir el porcentaje de percepción de las mujeres que consideran que las mujeres son mejores para el trabajo doméstico que los hombres</t>
  </si>
  <si>
    <t>Disminuir el porcentaje de percepción de los hombres que consideran que las mujeres son mejores para el trabajo doméstico que los hombres</t>
  </si>
  <si>
    <t>Número de registros por presunto delito sexual</t>
  </si>
  <si>
    <t>Reducir el porcentaje de aceptación social a las violencias contra las mujeres</t>
  </si>
  <si>
    <t>Reporte por metas</t>
  </si>
  <si>
    <t>Vigencia 2022</t>
  </si>
  <si>
    <t>PORCENTAJE</t>
  </si>
  <si>
    <t>Reserva</t>
  </si>
  <si>
    <t>1. Operar 1 Sistema de Información sobre los derechos de las mujeres, con datos provenientes de diferentes fuentes de información internas y externas</t>
  </si>
  <si>
    <t>Programado</t>
  </si>
  <si>
    <t>Comprometido</t>
  </si>
  <si>
    <t>Girado</t>
  </si>
  <si>
    <t>2. Formular e implementar una 1 estrategia metodológica que permita incluir la perspectiva de género y diferencial en la captura de la información</t>
  </si>
  <si>
    <t>3. Diseñar y producir 1 línea base de la política pública de las Mujeres y Equidad de Género</t>
  </si>
  <si>
    <t>4. Producir y divulgar 14 estudios y/o investigaciones sobre los derechos de las mujeres con fuente de información OMEG</t>
  </si>
  <si>
    <t>TOTAL DEL PROYECTO</t>
  </si>
  <si>
    <t>Sin ejecutar</t>
  </si>
  <si>
    <t>SOLUCIONES INFORMATICAS IMPLEMENTADAS</t>
  </si>
  <si>
    <t>PONDERACION</t>
  </si>
  <si>
    <t>Porcentaje de cumplimiento en la entrega de productos estadísticos-</t>
  </si>
  <si>
    <t xml:space="preserve">ACTIVIDAD </t>
  </si>
  <si>
    <t xml:space="preserve">PRIMER TRI </t>
  </si>
  <si>
    <t xml:space="preserve">SEGUNDO TRIM </t>
  </si>
  <si>
    <t xml:space="preserve">TERCER TRIM </t>
  </si>
  <si>
    <t xml:space="preserve">TOTAL </t>
  </si>
  <si>
    <t>META 5</t>
  </si>
  <si>
    <t>META 6</t>
  </si>
  <si>
    <t>META 7</t>
  </si>
  <si>
    <t>META 10</t>
  </si>
  <si>
    <t>META 11</t>
  </si>
  <si>
    <t>META 12</t>
  </si>
  <si>
    <t>META 14</t>
  </si>
  <si>
    <t>META 15</t>
  </si>
  <si>
    <t>Uno de los principales logros, es contar con tres experiencias de investigación en articulación con actores externos, llevando a la práctica la estrategia metodológica de captura de información con enfoque de género y diferencial.
La primera experiencia es sin duda una muestra de la articulación intersectorial, en donde se conjugan los análisis de dos sectores (Protección y Bienestar Ambiental – SDMUJER) para ampliar el conocimiento y la comprensión sobre las violencias interrelacionadas (violencia intrafamiliar, Violencia Basada en Género y maltrato animal), y desde allí, brindar recomendaciones para establecer acciones que permitan prevenir el fenómeno. 
La segunda experiencia es una articulación con un actor externo privado (Change – SDMUJER) dando cuenta de como las situaciones socialmente relevantes como puede ser el Cuidado Comunitario podrían ser abordado por entidades Publico – privadas para ampliar el conocimiento sobre lo que pasa con las poblaciones en sus territorios.
Finalmente, la tercera experiencia es una tripe articulación intersectorial con un actor externo Regional, un actor privado y un actor local (PNUD - Bloomberg – SDMUJER) llevando a la práctica estrategias de captura de información con enfoque de género y diferencial.</t>
  </si>
  <si>
    <t>Aunque se tenía previsto implementar las Mesas Mujer en el mes de mayo, se reprograman para el segundo semestre de la vigencia, esto buscando garantizar los recursos logísticos para el efectivo desarrollo con calidad de los espacios, asimismo, prever que no se cruce con el cronograma electoral en el que se encuentra actualmente la ciudad.  
Como alternativa de solución la Dirección de Gestión de Conocimiento ha dispuesto de los recursos necesarios en la Bolsa Lógistica de la Entidad, realizando reuniones periodicas para garantizar el perfeccionamiento de dicho proceso contractual, perfeccionado y puesto en marcha en el mes de agosto</t>
  </si>
  <si>
    <t xml:space="preserve">Dos (2) documentos producidos, publicados y divulgados en la página web del OMEG, dando cumplimiento al 100% de la meta programada para la actual vigencia. Dichos documentos corresponden a:
a.	Análisis de Ciudad No 29, titulado “Principales Hitos en la Participación de las Mujeres en los Niveles Decisorios de la Administración de Bogotá”, publicado el 25 de abril y puede ser consultado en el siguiente link https://omeg.sdmujer.gov.co/phocadownload/2023/AC29_HitosMujeresNivelesDecisorios-final.pdf
b.	Actualización de la Caracterización de personas que realizan actividades sexualmente pagadas - ASP en Bogotá, publicada el 29 de agosto de 2023 y puede ser consultada en el siguiente link https://omeg.sdmujer.gov.co/phocadownload/2023/01%20Informe_Caracterizacion_ASP.pdf
  </t>
  </si>
  <si>
    <t>Nombre:  Lesly Paola Niño</t>
  </si>
  <si>
    <t xml:space="preserve">Cargo: Profesional Universitario </t>
  </si>
  <si>
    <t xml:space="preserve">
*Julio (Liberación $4.781) - Detalle: Cto.1074_22 SISTEMAS ESPECIALIZADOS DE INFORMACION $4.781  
Junio (No se realizaron ni giros, ni liberaciones de reservas) 
Mayo (giros por $176.498.099) - Detalle: Cto 1102_22 ANALYTICA MSE SAS BIC $174.878.860 - Orden de Compra 88193 Transporte terrestre $1.619.239
Abril (giros por $15.692) - Detalle: Cto.931_22 PUBBLICA S A S  $15.692 M4
Marzo (giros por $515.669.872) - Detalle: Cto.1078_22 EN ALIANZA S.A.S  $4.485.512; Cto 1102_22 ANALYTICA MSE SAS BIC $511.184.360</t>
  </si>
  <si>
    <t>Nombre: Angie Paola Mesa Rojas</t>
  </si>
  <si>
    <t xml:space="preserve">Cargo: Subsecretaria del Cuidado y Políticas de Igualdad </t>
  </si>
  <si>
    <t xml:space="preserve">Durante el mes de octubre de 2023 se llevaron a cabo las siguientes actividades como parte de la actualización del OMEG:
1. Se actualizó la información de la sección de violencias con la información de fuente SIEDCO y los datos de valoraciones por riesgo de feminicidio:  Anexos: Reporte información Medicinal legal corte septiembre de 2023.pdf; Reporte información SIEDCO corte septiembre de 2023
2. Se actualizó la información de la sección de atenciones con la información de SIMisional con corte a septiembre de 2023. Anexo: Reporte información SiMisional corte septiembre 2023.pdf
Las actualizaciones se pueden consultar en el vínculo: https://omeg.sdmujer.gov.co/dataindicadores/index.html
3. De acuerdo al cronograma para el procesamiento y publicación de la información de indicadores de población se envío la información de proyecciones de población para el diseño de la publicación en el visualizador del OMEG. Anexo: Indicadores población 2010-2030.pdf.
4. Reunión para iniciar el proceso de diseño de la visualización de los indicadores laborales. Anexos: Indicadores laborales.pdf; Acta de reunión  02102023.pdf
</t>
  </si>
  <si>
    <t>No se encuentra programada el periodo</t>
  </si>
  <si>
    <t>Durante la vigencia 2023 se han elaborado  los  reportes de atenciones de la Secretaria de la Mujer teniendo como fuente de información el registro Simisional y las llamadas a la línea purpura, correspondientes a los periodos: enero, enero a febrero, enero a marzo, enero a abril, enero a mayo , enero a junio  de 2023, enero a julio de 2023, enero a agosto de 2023, enero a septiembre de 2023. Estos se encuentra publicados en la página del OMEG.                                       
Igualmente, se ha tramitado la información para la actualización de indicadores del OMEG.</t>
  </si>
  <si>
    <t xml:space="preserve">Como parte de los productos estaditiscos se elaboraron los  reporte de atenciones de la Secretaria de la Mujer teniendo como fuente de información el registro Simisional y las llamadas a la línea purpura. Especificamente:
1.  Reporte atenciones Enero 1 a  Septiembre 30 de 2023.    Publicado el 10 de octubre de 2023 en el link https://omeg.sdmujer.gov.co/index.php/component/phocadownload/category/88?Itemid=419
Durante el mes de octubre de 2023 se llevaron a cabo  actividades como parte de la actualización del OMEG: Se actualizó la información de la sección de violencias con la información de fuente SIEDCO y los datos de valoraciones por riesgo de feminicidio y la información de la sección de atenciones con la información de SIMisional con corte a septiembre de 2023. 
Las actualizaciones se pueden consultar en el vínculo: https://omeg.sdmujer.gov.co/dataindicadores/index.html
</t>
  </si>
  <si>
    <t>El Sistema de Información del OMEG SIMISIONAL 2,0, cuenta con proceso de actualización y preparación del entorno de la entidad para soportar la migración de SIMISIONAL 2,0  con la Migración de datos, Pruebas integrales del sistema de información y la Instalación y despliegue del sistema de información.
Se  continua el proceso de gestión del cambio, adelantando el cronograma de capacitaciones, recibiendo las recomendaciones y percepciones recopiladas durante la ejecución del plan de trabajo y continuando con un avance importante en el proceso de migración al nuevo sistema, atendiendo, procesando las observaciones recibidas y validando los ajustes al sistema con cada dependencia interezada.  Lo anterior para permitir la transición del SIMISIONAL 1.0 al SIMISIONAL 2.0 y que permita su reconocimiento, apropiación y uso.</t>
  </si>
  <si>
    <r>
      <t xml:space="preserve">Durante el mes de octubre se continuaron las capacitaciones del sistema, luego de la implementación de ajustes de acuerdo a la categorización realizada en el mes de julio, se continuó con la migración de datos, se ajustaron los contenidos y guías metodológicas de los 4 primeros módulos del curso para el manejo del SIMISIONAL 2.0 en la plataforma Moodle y se realizaron reuniones técnicas con 3 dependencias para validar los ajustes realizados. También se informó sobre el inicio del sistema en el mes de noviembre
</t>
    </r>
    <r>
      <rPr>
        <b/>
        <sz val="11"/>
        <color rgb="FF000000"/>
        <rFont val="Times New Roman"/>
        <family val="1"/>
      </rPr>
      <t xml:space="preserve">Anexos: </t>
    </r>
    <r>
      <rPr>
        <sz val="11"/>
        <color rgb="FF000000"/>
        <rFont val="Times New Roman"/>
        <family val="1"/>
      </rPr>
      <t xml:space="preserve">
a. Carpeta contenido SIMISIONAL 2.0
b. Carpeta de capacitaciones
</t>
    </r>
  </si>
  <si>
    <t xml:space="preserve">Ya se cumplió con la meta </t>
  </si>
  <si>
    <r>
      <rPr>
        <sz val="11"/>
        <color rgb="FF000000"/>
        <rFont val="Times New Roman"/>
        <family val="1"/>
      </rPr>
      <t xml:space="preserve">Para el mes de octubre, no se cuenta con programación de la meta, no obstante, se reporta un avance relacionado con la planeación y preparación de las Mesas Mujer a implementarse en el mes de noviembre.
En este espacio, se prioriza la transferencia de conocimientos en el uso y apropiación de metodológicas de investigación cuantitativa, cualitativa y mixtas para la captura de información con enfoque de género, diferencial e interseccional en estudio y/o investigaciones que sean adelantadas por las entidades de la administración distrital. Se avanzó en la Convocatoria y organización lógistica del evento
</t>
    </r>
    <r>
      <rPr>
        <b/>
        <sz val="11"/>
        <color rgb="FF000000"/>
        <rFont val="Times New Roman"/>
        <family val="1"/>
      </rPr>
      <t xml:space="preserve"> 
</t>
    </r>
    <r>
      <rPr>
        <sz val="11"/>
        <color rgb="FF000000"/>
        <rFont val="Times New Roman"/>
        <family val="1"/>
      </rPr>
      <t xml:space="preserve">Propuesta metodológica Mesas Mujer Bogotá 2023				</t>
    </r>
  </si>
  <si>
    <r>
      <rPr>
        <b/>
        <sz val="11"/>
        <color rgb="FF000000"/>
        <rFont val="Times New Roman"/>
        <family val="1"/>
      </rPr>
      <t xml:space="preserve">INFOCUIDADO: </t>
    </r>
    <r>
      <rPr>
        <sz val="11"/>
        <color rgb="FF000000"/>
        <rFont val="Times New Roman"/>
        <family val="1"/>
      </rPr>
      <t xml:space="preserve">El Sistema de Información de Cuidado opera con los 9 sectores que hacen parte del Sistema Distrital de Cuidado. Se han integrado 310 bases de datos enviadas por las entidades y se han tenido 69 mesas técnicas con los diversos sectores para la revisión y validación de la información recibida e integrada. Se ha realizado el aprovisionamiento, configuración y puesta en marcha de la infraestructura Cloud del sistema de información de cuidado, dentro del ecosistema Azure, incluyendo el acompañamiento a la contratación de créditos de nube pública. 
</t>
    </r>
    <r>
      <rPr>
        <b/>
        <sz val="11"/>
        <color rgb="FF000000"/>
        <rFont val="Times New Roman"/>
        <family val="1"/>
      </rPr>
      <t>SIMISIONAL 2.0</t>
    </r>
    <r>
      <rPr>
        <sz val="11"/>
        <color rgb="FF000000"/>
        <rFont val="Times New Roman"/>
        <family val="1"/>
      </rPr>
      <t>: El Sistema de Información del OMEG SIMISIONAL 2,0, cuenta con proceso de actualización y preparación del entorno de la entidad para soportar la migración de SIMISIONAL 2,0  con la Migración de datos, Pruebas integrales del sistema de información y la Instalación y despliegue del sistema de información.
Se  continua el proceso de gestión del cambio, adelantando el cronograma de capacitaciones, recibiendo las recomendaciones y percepciones recopiladas durante la ejecución del plan de trabajo y continuando con un avance importante en el proceso de migración al nuevo sistema, atendiendo, procesando las observaciones recibidas y validando los ajustes al sistema con cada dependencia interezada.  Lo anterior para permitir la transición del SIMISIONAL 1.0 al SIMISIONAL 2.0 y que permita su reconocimiento, apropiación y uso.</t>
    </r>
  </si>
  <si>
    <r>
      <rPr>
        <b/>
        <sz val="11"/>
        <color rgb="FF000000"/>
        <rFont val="Times New Roman"/>
        <family val="1"/>
      </rPr>
      <t xml:space="preserve">INFOCUIDADO: </t>
    </r>
    <r>
      <rPr>
        <sz val="11"/>
        <color rgb="FF000000"/>
        <rFont val="Times New Roman"/>
        <family val="1"/>
      </rPr>
      <t xml:space="preserve">Se operó el Sistema de Información de Cuidado con la integración de los servicios y personas atendidas por los 9 sectores que hacen parte del Sistema Distrital de Cuidado. Durante este mes se integraron 47 bases de datos enviadas por las entidades y se tuvieron 6 mesas técnicas con los diversos sectores para la revisión y validación de la información. Se realizó una ficha de cuidado con corte al 31 de agosto. Se realizó una presentación y aclaración de inquietudes  sobre el Sistema de Información del Sistema Distrital de Cuidado - INFOCUIDADO para la Mesa Local Manzana del Cuidado Antonio Nariño.
</t>
    </r>
    <r>
      <rPr>
        <b/>
        <sz val="11"/>
        <color rgb="FF000000"/>
        <rFont val="Times New Roman"/>
        <family val="1"/>
      </rPr>
      <t>SIMISIONAL 2.0</t>
    </r>
    <r>
      <rPr>
        <sz val="11"/>
        <color rgb="FF000000"/>
        <rFont val="Times New Roman"/>
        <family val="1"/>
      </rPr>
      <t xml:space="preserve">: Durante el mes de octubre se continuaron las capacitaciones del sistema, luego de la implementación de ajustes de acuerdo a la categorización realizada en el mes de julio, se continuó con la migración de datos, se ajustaron los contenidos y guías metodológicas de los 4 primeros módulos del curso para el manejo del SIMISIONAL 2.0 en la plataforma Moodle y se realizaron reuniones técnicas con 3 dependencias para validar los ajustes realizados. También se informó sobre el inicio del sistema en el mes de noviembre.
</t>
    </r>
  </si>
  <si>
    <r>
      <t xml:space="preserve">Para el mes de octubre se dio continuidad al intercambio de información con el Observatorio de Proyección y Bienestar Ambiental – OBYPA, realizando avances de la investigación sobre violencias interrelacionadas, en el periodo se da continuidad a la producción del documento de análisis y estado del arte. 
Por otra parte, se cuenta con el acuerdo entre la entidad y la organización Change plataforma mundial para el intercambio de información. Este intercambio está pensado para ampliar la información sobre actividades de cuidado comunitario en dos territorios: Usme y Usaquén. Para ello, en el mes de octubre se adelantó el trabajo de sistematización de información de las entrevistas realizadas a lideresas de organizaciones de cuidado comunitario.
Por otra parte, se avanzó en el intercambio de información con Bloomberg-PNUD proyecto que busca evaluar el Sistema de Cuidado adelantado en la ciudad, en lógica de visibilizarlo como una experiencia exitosa en la región. Durante el mes de octubre, se dio el alistamiento de la segunda Fase a desarrollarse en las localidades de Bosa, Ciudad Bolivar y Kennedy; realizando 169 visitas para la caracterización de personas cuidadoras, esto previo de ejercicios de socialización en el territorio, 57 en total y 431 preinscripciones.
</t>
    </r>
    <r>
      <rPr>
        <b/>
        <sz val="11"/>
        <color rgb="FF000000"/>
        <rFont val="Times New Roman"/>
        <family val="1"/>
      </rPr>
      <t>Anexos:</t>
    </r>
    <r>
      <rPr>
        <sz val="11"/>
        <color rgb="FF000000"/>
        <rFont val="Times New Roman"/>
        <family val="1"/>
      </rPr>
      <t xml:space="preserve">	
1.  Bloomberg/PNUD – Sistema de Cuidado</t>
    </r>
  </si>
  <si>
    <t>Para el mes de octubre se dio continuidad al intercambio de información con el Observatorio de Proyección y Bienestar Ambiental – OBYPA, realizando avances de la investigación sobre violencias interrelacionadas, en el periodo se da continuidad a la producción del documento de análisis y estado del arte. 
Por otra parte, se cuenta con el acuerdo entre la entidad y la organización Change plataforma mundial para el intercambio de información. Este intercambio está pensado para ampliar la información sobre actividades de cuidado comunitario en dos territorios: Usme y Usaquén. Para ello, en el mes de octubre se adelantó el trabajo de sistematización de información de las entrevistas realizadas a lideresas de organizaciones de cuidado comunitario.
Por otra parte, se avanzó en el intercambio de información con Bloomberg-PNUD proyecto que busca evaluar el Sistema de Cuidado adelantado en la ciudad, en lógica de visibilizarlo como una experiencia exitosa en la región. Durante el mes de octubre, se dio el alistamiento de la segunda Fase a desarrollarse en las localidades de Bosa, Ciudad Bolivar y Kennedy; realizando 169 visitas para la caracterización de personas cuidadoras, esto previo de ejercicios de socialización en el territorio, 57 en total y 431 preinscripciones.</t>
  </si>
  <si>
    <t>Se cuenta con los resultados finales del levantamiento de información de la Línea Base de la Política Publica de Mujeres y Equidad de Género, este un logro de ciudad, considerando que históricamente el sector mujeres carecía de una Línea Base que permitiera dar cuenta de la situación de derechos de las mujeres en la ciudad y realizar el seguimiento a los avances, logros e impactos atribuibles a las acciones de política pública. Considerando que los resultados de la Línea Base de la PPMYEG deben ser divulgados de forma estratégica a la ciudadanía, la DGestión de Conocimiento mediante el Contrato 1099 de 2022, pactó el diseño de una estrategia de divulgación y comunicación de estos resultados. Para la vigencia 2023 se busca contratar las actividades para realizar la implementación del componente territorial de la estrategia, adelantando en el mes de octubre la adjudicación del contrato 1033 de 2023 que tiene por objetivo implementar el componente territorial de la estrategia de divulgación de resultados de la línea base de política pública de mujer y género.</t>
  </si>
  <si>
    <t>No se presentan beneficios asociados a la líne base de la Política Pública de Mujeres y Equida de Género, esto considerando que no se ha realizado la entrega o divulgación de los mismos.</t>
  </si>
  <si>
    <r>
      <t xml:space="preserve">Para el mes de octubre se realizó la evaluación definitiva de las cinco (05) propuestas allegadas, de acuerdo con los resultados se publicó adjudicación del proceso, dando como resultado la firma del contrato No 1033 de 2023 con el oferente ganador y la suscripción del acta de inicio del contrato el día 27 de octubre de 2023.
</t>
    </r>
    <r>
      <rPr>
        <b/>
        <sz val="11"/>
        <color theme="1"/>
        <rFont val="Times New Roman"/>
        <family val="1"/>
      </rPr>
      <t xml:space="preserve">Anexos:
</t>
    </r>
    <r>
      <rPr>
        <sz val="11"/>
        <color theme="1"/>
        <rFont val="Times New Roman"/>
        <family val="1"/>
      </rPr>
      <t>a. Acta de recomendación. 
b. Resolución de adjudicación.
c. Minuta de contrato 1033 de 2023.
d. Acta de inicio contrato 1033 de 2023.</t>
    </r>
  </si>
  <si>
    <t>De acuerdo con el cronograma del proceso publicado en la plataforma SECOP II, Para el mes de octubre se realizó la evaluación definitiva de las cinco (05) propuestas allegadas, de acuerdo con los resultados se publicó adjudicación del proceso, dando como resultado la firma del contrato No 1033 de 2023 con el oferente ganador y la suscripción del acta de inicio del contrato el día 27 de octubre de 2023.</t>
  </si>
  <si>
    <r>
      <t xml:space="preserve">Pese al cumplimiento de la meta, desde las necesidades de información y prioridades definidas por el nivel directivo de la entidad, se da continuidad en el mes de octubre a otras investigaciones que vienen en curso. Estas son:
a. </t>
    </r>
    <r>
      <rPr>
        <b/>
        <sz val="11"/>
        <color rgb="FF000000"/>
        <rFont val="Times New Roman"/>
        <family val="1"/>
      </rPr>
      <t xml:space="preserve">Movilizaciones Sociales. 
</t>
    </r>
    <r>
      <rPr>
        <sz val="11"/>
        <color rgb="FF000000"/>
        <rFont val="Times New Roman"/>
        <family val="1"/>
      </rPr>
      <t xml:space="preserve">Investigación sobre violencias basadas en género – VBG en el marco de las Movilizaciones Sociales del 25 de noviembre. 
Se cuenta con presentación de resultados y documento final ajustado según observaciones de las directivas. En el mes de agosto luego de evaluar las observaciones de la mesa de técnica interinstitucional, se concluye que los datos proporcionados corresponden al año 2021 y se encuentran desactualizados con respecto a las acciones adelantadas por la administración distrital. Dado lo anterior, el documento quedará en etapa de producción y consulta interna, pero no será publicado. El documento fue socializado a la mesa de organizaciones que participaron del proceso por parte de la Subsecretaria como ejercicio de devolución de resultados. Se da por cerrado el proceso.
b. </t>
    </r>
    <r>
      <rPr>
        <b/>
        <sz val="11"/>
        <color rgb="FF000000"/>
        <rFont val="Times New Roman"/>
        <family val="1"/>
      </rPr>
      <t xml:space="preserve">Evaluaciones de Impacto servicio de Línea Purpura y Hospitales. 
</t>
    </r>
    <r>
      <rPr>
        <sz val="11"/>
        <color rgb="FF000000"/>
        <rFont val="Times New Roman"/>
        <family val="1"/>
      </rPr>
      <t xml:space="preserve">Se cuenta con presentaciones de resultados y documento final de Estrategia de Hospitales y Línea Purpura el cual fue retroalimentado por los equipos que operativizan la estrategia. En este sentido, se inicia en el mes la revisión de los ajustes e incorporación de los cambios y observaciones realizadas.
c. </t>
    </r>
    <r>
      <rPr>
        <b/>
        <sz val="11"/>
        <color rgb="FF000000"/>
        <rFont val="Times New Roman"/>
        <family val="1"/>
      </rPr>
      <t>Diagnósticos Locales sobre la situación de derechos de las mujeres</t>
    </r>
    <r>
      <rPr>
        <sz val="11"/>
        <color rgb="FF000000"/>
        <rFont val="Times New Roman"/>
        <family val="1"/>
      </rPr>
      <t xml:space="preserve">, denominado: Mujeres en las localidades y mujeres cuidadoras. Bogotá con enfoque territorial. Se cuenta con producción del documento global de ciudad diagramado. Y redacción inicial de los diagnósticos por localidades, avanzando con las localidades de Usaquen y Chapinero	
</t>
    </r>
    <r>
      <rPr>
        <b/>
        <sz val="11"/>
        <color rgb="FF000000"/>
        <rFont val="Times New Roman"/>
        <family val="1"/>
      </rPr>
      <t xml:space="preserve">
Anexos: </t>
    </r>
    <r>
      <rPr>
        <sz val="11"/>
        <color rgb="FF000000"/>
        <rFont val="Times New Roman"/>
        <family val="1"/>
      </rPr>
      <t xml:space="preserve">	
Documento final Diagnóstico Mujeres en las localidades y mujeres cuidadoras. Bogotá con enfoque territorial. Versión Diagramada
Documento final Diagnóstico Mujeres en las localidades y mujeres cuidadoras. Usaquen. Versión Diagramada	
Documento final Diagnóstico Mujeres en las localidades y mujeres cuidadoras. Chapinero. Versión Diagramada	</t>
    </r>
  </si>
  <si>
    <t xml:space="preserve">Pese al cumplimiento de la meta, desde las necesidades de información y prioridades definidas por el nivel directivo de la entidad, se da continuidad a otras investigaciones que vienen en curso. Estas son:
a. Movilizaciones Sociales. 
Investigación sobre violencias basadas en género – VBG en el marco de las Movilizaciones Sociales del 25 de noviembre. 
Se cuenta con presentación de resultados y documento final ajustado según observaciones de las directivas. En el mes de agosto luego de evaluar las observaciones de la mesa de técnica interinstitucional, se concluye que los datos proporcionados corresponden al año 2021 y se encuentran desactualizados con respecto a las acciones adelantadas por la administración distrital. Dado lo anterior, el documento quedará en etapa de producción y consulta interna, pero no será publicado. El documento fue socializado a la mesa de organizaciones que participaron del proceso por parte de la Subsecretaria como ejercicio de devolución de resultados. Se da por cerrado el proceso.
b. Evaluaciones de Impacto servicio de Línea Purpura y Hospitales. 
Se cuenta con presentaciones de resultados y documento final de Estrategia de Hospitales y Línea Purpura el cual fue retroalimentado por los equipos que operativizan la estrategia. En este sentido, se inicia en el mes la revisión de los ajustes e incorporación de los cambios y observaciones realizadas.
c. Diagnósticos Locales sobre la situación de derechos de las mujeres, denominado: Mujeres en las localidades y mujeres cuidadoras. Bogotá con enfoque territorial. Se cuenta con producción del documento global de ciudad diagramado. Y redacción inicial de los diagnósticos por localidades, avanzando con las localidades de Usaquen y Chapinero	
</t>
  </si>
  <si>
    <t>*Octubre: giros por $199.620.000 - Detalle: Contrato 911-2022 TECNOFACTORY S.A.S - BIC
*Septiembre (Anulación $1)-Detalle. Contrato 967-2022 Tecnophone 
*Julio (Liberación $3.867.333) - Detalle: Cto.602_22 Diana Patricia Díaz $3.867.333  
Junio (No se realizaron ni giros, ni liberaciones de reservas) 
Mayo (giros por $1.571.614) - Detalle: Orden de Compra 88193 Transporte terrestre $1.571.614 
Abril (giros por $15.230) - Detalle: Cto.931_22 PUBBLICA S A S  $15.230 M1
Marzo (giros por $4.353.585) - Detalle: Cto.1078_22 EN ALIANZA S.A.S  $4.353.585</t>
  </si>
  <si>
    <r>
      <t xml:space="preserve">1. Como parte Adquisión de equipos y sistemas tecnológicos para el fortalecimiento de la infraestructura del OMEG, se cuenta al mes de agosto  de la presente vigencia con el siguiente estado en el avance de la contratación:
</t>
    </r>
    <r>
      <rPr>
        <b/>
        <sz val="11"/>
        <rFont val="Times New Roman"/>
        <family val="1"/>
      </rPr>
      <t xml:space="preserve">672 ORDEN DE COMPRA ARCGIS: </t>
    </r>
    <r>
      <rPr>
        <sz val="11"/>
        <rFont val="Times New Roman"/>
        <family val="1"/>
      </rPr>
      <t xml:space="preserve">Contratado y pendiente de ejecución de la Orden de compra en el mes de diciembre de 2023. Respecto al LOTE 1   PRODUCTOS POWER BI: Contratado y pendiente de ejecución de la Orden de compra en el mes de diciembre de 2023 .
</t>
    </r>
    <r>
      <rPr>
        <b/>
        <sz val="11"/>
        <rFont val="Times New Roman"/>
        <family val="1"/>
      </rPr>
      <t>673 PROVEEDOR EXCLUSIVO NVIVO: En el mes de octubre se realizó la respuesta a observaciones y modificaciones solicitadas por el comité de contratación sesión ordinaria y virtual N° 36, para la aprobación del PC 673 productos NVIVO, se firmó el contratos por las partes y se suscribió acta de inicio del contrato.</t>
    </r>
    <r>
      <rPr>
        <sz val="11"/>
        <rFont val="Times New Roman"/>
        <family val="1"/>
      </rPr>
      <t xml:space="preserve">
</t>
    </r>
    <r>
      <rPr>
        <b/>
        <sz val="11"/>
        <rFont val="Times New Roman"/>
        <family val="1"/>
      </rPr>
      <t>675 PROVEEDOR EXCLUSIVO -</t>
    </r>
    <r>
      <rPr>
        <sz val="11"/>
        <rFont val="Times New Roman"/>
        <family val="1"/>
      </rPr>
      <t xml:space="preserve"> Licencimiento SPSS para datos cuantitativos: El 26 de octubre de 2023 se realizó la solicitud de aprobación por parte de la Dirección de contratación de la Revisión Inicial Modificación PAABS Proceso IBM.
</t>
    </r>
    <r>
      <rPr>
        <b/>
        <sz val="11"/>
        <rFont val="Times New Roman"/>
        <family val="1"/>
      </rPr>
      <t>Anexos:</t>
    </r>
    <r>
      <rPr>
        <sz val="11"/>
        <rFont val="Times New Roman"/>
        <family val="1"/>
      </rPr>
      <t xml:space="preserve">
a. Evidencias Proceso 673
b. Evidencias Proceso 675
</t>
    </r>
    <r>
      <rPr>
        <b/>
        <sz val="11"/>
        <rFont val="Times New Roman"/>
        <family val="1"/>
      </rPr>
      <t>2.INFOCUIDADO:</t>
    </r>
    <r>
      <rPr>
        <sz val="11"/>
        <rFont val="Times New Roman"/>
        <family val="1"/>
      </rPr>
      <t xml:space="preserve"> En el mes de octubre, se operó el Sistema de Información de Cuidado con la integración de los servicios y personas atendidas por los 9 sectores que hacen parte del Sistema Distrital de Cuidado.
Anexos
a. Inventario Infocuidado corte octubre 2023.xlsx
b. Variables_Basicas_Infocuidado.xlsx
c. Inventario de Reuniones Infocuidado corte octubre 2023.xlsx
d. Tablero de manzanas del cuidado corte octubre 2023.xlsx
e. Tablero de buses del cuidado corte octubre 2023.xlsx
f. PPT Infocuidado Octubre.pdf
g. Ficha de cuidado con corte al 31 de agosto</t>
    </r>
  </si>
  <si>
    <r>
      <t xml:space="preserve">Como parte de la operación, actualización de usabilidad de la página del OMEG y publicación de información de interes para el mes de agosto se realizó la publicación de los  reporte de atenciones de la Secretaria de la Mujer teniendo como fuente de información el registro Simisional y las llamadas a la línea purpura. Especificamente:
1. Reporte de Atenciones Secretaría Distrital de la Mujer. Enero 1 a Septiembre 30 de 2023.Publicado el 10 de octubre de 2023 en el link https://omeg.sdmujer.gov.co/index.php/component/phocadownload/category/88?Itemid=419
</t>
    </r>
    <r>
      <rPr>
        <b/>
        <sz val="11"/>
        <rFont val="Times New Roman"/>
        <family val="1"/>
      </rPr>
      <t xml:space="preserve">Anexos: </t>
    </r>
    <r>
      <rPr>
        <sz val="11"/>
        <rFont val="Times New Roman"/>
        <family val="1"/>
      </rPr>
      <t xml:space="preserve">
a. Reporte atenciones Enero 1 -Septiembre 30 de 2023   
Así mismo, en articulación con la Dirección de Derechos y Diseño de Política se realizó la divulgación en el micrositio del OMEG de los siguientes documentos:
a. Brújula para la igualdad. Vol 1. ABC De Género link https://omeg.sdmujer.gov.co/phocadownload/2023/BrujulaIgualdad/1.%20Brujula%20-%20ABC%20Conceptos%20VF.pdf.
b. Brújula Para La Igualdad. Vol 2. Abc Derechos De Las Mujeres. Link: https://omeg.sdmujer.gov.co/phocadownload/2023/BrujulaIgualdad/2.%20Brujula%20-%20ABC%20Derechos%20VF.pdf
c. Brújula Para La Igualdad. Vol 3. Guía De Seguimineto A Las Políticas Públicas Distritales Con Enfoque De Género. Link https://omeg.sdmujer.gov.co/phocadownload/2023/BrujulaIgualdad/3.%20Brujula%20-%20Guia%20de%20seguimiento%20VF.pdf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</si>
</sst>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41" formatCode="_-* #,##0_-;\-* #,##0_-;_-* &quot;-&quot;_-;_-@_-"/>
    <numFmt numFmtId="43" formatCode="_-* #,##0.00_-;\-* #,##0.00_-;_-* &quot;-&quot;??_-;_-@_-"/>
    <numFmt numFmtId="164" formatCode="_-* #,##0\ &quot;€&quot;_-;\-* #,##0\ &quot;€&quot;_-;_-* &quot;-&quot;\ &quot;€&quot;_-;_-@_-"/>
    <numFmt numFmtId="165" formatCode="_-* #,##0.00\ &quot;€&quot;_-;\-* #,##0.00\ &quot;€&quot;_-;_-* &quot;-&quot;??\ &quot;€&quot;_-;_-@_-"/>
    <numFmt numFmtId="166" formatCode="_-* #,##0\ _€_-;\-* #,##0\ _€_-;_-* &quot;-&quot;??\ _€_-;_-@_-"/>
    <numFmt numFmtId="167" formatCode="#,##0;[Red]#,##0"/>
    <numFmt numFmtId="168" formatCode="_-* #,##0\ _€_-;\-* #,##0\ _€_-;_-* &quot;-&quot;\ _€_-;_-@_-"/>
    <numFmt numFmtId="169" formatCode="0.0%"/>
    <numFmt numFmtId="170" formatCode="#,##0.00;[Red]#,##0.00"/>
    <numFmt numFmtId="171" formatCode="_-* #,##0.0\ _€_-;\-* #,##0.0\ _€_-;_-* &quot;-&quot;??\ _€_-;_-@_-"/>
    <numFmt numFmtId="172" formatCode="_-* #,##0.00\ _€_-;\-* #,##0.00\ _€_-;_-* &quot;-&quot;??\ _€_-;_-@_-"/>
    <numFmt numFmtId="173" formatCode="&quot;$&quot;\ #,##0.00"/>
    <numFmt numFmtId="174" formatCode="_-[$$-240A]\ * #,##0.00_-;\-[$$-240A]\ * #,##0.00_-;_-[$$-240A]\ * &quot;-&quot;??_-;_-@_-"/>
    <numFmt numFmtId="175" formatCode="_(* #,##0_);_(* \(#,##0\);_(* &quot;-&quot;??_);_(@_)"/>
    <numFmt numFmtId="176" formatCode="0.00000"/>
    <numFmt numFmtId="177" formatCode="_ &quot;$&quot;\ * #,##0.00_ ;_ &quot;$&quot;\ * \-#,##0.00_ ;_ &quot;$&quot;\ * &quot;-&quot;??_ ;_ @_ "/>
    <numFmt numFmtId="178" formatCode="0.0"/>
    <numFmt numFmtId="179" formatCode="_-* #,##0_-;\-* #,##0_-;_-* &quot;-&quot;??_-;_-@_-"/>
  </numFmts>
  <fonts count="48" x14ac:knownFonts="1">
    <font>
      <sz val="11"/>
      <name val="Calibri"/>
    </font>
    <font>
      <sz val="11"/>
      <color theme="1"/>
      <name val="Calibri"/>
      <family val="2"/>
      <scheme val="minor"/>
    </font>
    <font>
      <sz val="11"/>
      <color theme="1"/>
      <name val="Calibri"/>
      <family val="2"/>
      <scheme val="minor"/>
    </font>
    <font>
      <sz val="11"/>
      <color theme="1"/>
      <name val="Calibri"/>
      <family val="2"/>
      <scheme val="minor"/>
    </font>
    <font>
      <sz val="11"/>
      <color rgb="FF000000"/>
      <name val="Calibri"/>
      <family val="2"/>
    </font>
    <font>
      <b/>
      <sz val="11"/>
      <color rgb="FF000000"/>
      <name val="Calibri"/>
      <family val="2"/>
    </font>
    <font>
      <sz val="11"/>
      <name val="Times New Roman"/>
      <family val="1"/>
    </font>
    <font>
      <b/>
      <sz val="11"/>
      <name val="Times New Roman"/>
      <family val="1"/>
    </font>
    <font>
      <b/>
      <sz val="12"/>
      <name val="Times New Roman"/>
      <family val="1"/>
    </font>
    <font>
      <b/>
      <sz val="12"/>
      <color rgb="FF000000"/>
      <name val="Times New Roman"/>
      <family val="1"/>
    </font>
    <font>
      <b/>
      <sz val="11"/>
      <color indexed="10"/>
      <name val="Times New Roman"/>
      <family val="1"/>
    </font>
    <font>
      <b/>
      <sz val="18"/>
      <color rgb="FFA5A5A5"/>
      <name val="Calibri"/>
      <family val="2"/>
    </font>
    <font>
      <b/>
      <sz val="11"/>
      <color rgb="FFA5A5A5"/>
      <name val="Calibri"/>
      <family val="2"/>
    </font>
    <font>
      <b/>
      <i/>
      <sz val="11"/>
      <name val="Times New Roman"/>
      <family val="1"/>
    </font>
    <font>
      <b/>
      <sz val="11"/>
      <name val="Arial Narrow"/>
      <family val="2"/>
    </font>
    <font>
      <sz val="11"/>
      <color rgb="FF000000"/>
      <name val="Times New Roman"/>
      <family val="1"/>
    </font>
    <font>
      <b/>
      <sz val="11"/>
      <color rgb="FF000000"/>
      <name val="Times New Roman"/>
      <family val="1"/>
    </font>
    <font>
      <b/>
      <sz val="11"/>
      <color rgb="FFA5A5A5"/>
      <name val="Times New Roman"/>
      <family val="1"/>
    </font>
    <font>
      <b/>
      <sz val="11"/>
      <color indexed="8"/>
      <name val="Times New Roman"/>
      <family val="1"/>
    </font>
    <font>
      <sz val="11"/>
      <color indexed="8"/>
      <name val="Times New Roman"/>
      <family val="1"/>
    </font>
    <font>
      <b/>
      <sz val="10"/>
      <name val="Times New Roman"/>
      <family val="1"/>
    </font>
    <font>
      <b/>
      <sz val="10"/>
      <color rgb="FF000000"/>
      <name val="Calibri"/>
      <family val="2"/>
    </font>
    <font>
      <sz val="10"/>
      <color rgb="FF000000"/>
      <name val="Calibri"/>
      <family val="2"/>
    </font>
    <font>
      <sz val="10"/>
      <name val="Calibri"/>
      <family val="2"/>
    </font>
    <font>
      <b/>
      <sz val="10"/>
      <name val="Calibri"/>
      <family val="2"/>
    </font>
    <font>
      <sz val="10"/>
      <name val="Times New Roman"/>
      <family val="1"/>
    </font>
    <font>
      <sz val="10"/>
      <name val="Arial"/>
      <family val="2"/>
    </font>
    <font>
      <sz val="10"/>
      <name val="Arial Narrow"/>
      <family val="2"/>
    </font>
    <font>
      <sz val="10"/>
      <color rgb="FF000000"/>
      <name val="Arial"/>
      <family val="2"/>
    </font>
    <font>
      <sz val="11"/>
      <color indexed="10"/>
      <name val="Times New Roman"/>
      <family val="1"/>
    </font>
    <font>
      <i/>
      <sz val="11"/>
      <name val="Times New Roman"/>
      <family val="1"/>
    </font>
    <font>
      <b/>
      <sz val="9"/>
      <color indexed="81"/>
      <name val="Tahoma"/>
      <family val="2"/>
    </font>
    <font>
      <sz val="9"/>
      <color indexed="81"/>
      <name val="Tahoma"/>
      <family val="2"/>
    </font>
    <font>
      <b/>
      <sz val="10"/>
      <color indexed="81"/>
      <name val="Tahoma"/>
      <family val="2"/>
    </font>
    <font>
      <sz val="10"/>
      <color indexed="81"/>
      <name val="Tahoma"/>
      <family val="2"/>
    </font>
    <font>
      <b/>
      <sz val="11"/>
      <color theme="1"/>
      <name val="Calibri"/>
      <family val="2"/>
      <scheme val="minor"/>
    </font>
    <font>
      <sz val="10"/>
      <name val="Arial"/>
      <family val="2"/>
    </font>
    <font>
      <b/>
      <sz val="12"/>
      <color theme="1"/>
      <name val="Times New Roman"/>
      <family val="1"/>
    </font>
    <font>
      <b/>
      <sz val="18"/>
      <color theme="0" tint="-0.34998626667073579"/>
      <name val="Calibri"/>
      <family val="2"/>
      <scheme val="minor"/>
    </font>
    <font>
      <b/>
      <sz val="11"/>
      <color theme="0" tint="-0.34998626667073579"/>
      <name val="Calibri"/>
      <family val="2"/>
      <scheme val="minor"/>
    </font>
    <font>
      <sz val="11"/>
      <color theme="1"/>
      <name val="Times New Roman"/>
      <family val="1"/>
    </font>
    <font>
      <sz val="10"/>
      <name val="Arial Narrow"/>
      <family val="2"/>
    </font>
    <font>
      <b/>
      <sz val="9"/>
      <color indexed="8"/>
      <name val="Tahoma"/>
      <family val="2"/>
    </font>
    <font>
      <sz val="9"/>
      <color indexed="8"/>
      <name val="Tahoma"/>
      <family val="2"/>
    </font>
    <font>
      <sz val="10"/>
      <color rgb="FF000000"/>
      <name val="Times New Roman"/>
      <family val="1"/>
    </font>
    <font>
      <sz val="11"/>
      <name val="Calibri"/>
      <family val="2"/>
    </font>
    <font>
      <sz val="11"/>
      <color rgb="FF000000"/>
      <name val="Times New Roman"/>
      <family val="1"/>
    </font>
    <font>
      <b/>
      <sz val="11"/>
      <color theme="1"/>
      <name val="Times New Roman"/>
      <family val="1"/>
    </font>
  </fonts>
  <fills count="24">
    <fill>
      <patternFill patternType="none"/>
    </fill>
    <fill>
      <patternFill patternType="gray125"/>
    </fill>
    <fill>
      <patternFill patternType="solid">
        <fgColor rgb="FF00B0F0"/>
        <bgColor indexed="64"/>
      </patternFill>
    </fill>
    <fill>
      <patternFill patternType="solid">
        <fgColor rgb="FFDBEEF3"/>
        <bgColor indexed="64"/>
      </patternFill>
    </fill>
    <fill>
      <patternFill patternType="solid">
        <fgColor rgb="FFFFFF00"/>
        <bgColor indexed="64"/>
      </patternFill>
    </fill>
    <fill>
      <patternFill patternType="solid">
        <fgColor rgb="FF92D050"/>
        <bgColor indexed="64"/>
      </patternFill>
    </fill>
    <fill>
      <patternFill patternType="solid">
        <fgColor rgb="FFFFFFFF"/>
        <bgColor indexed="64"/>
      </patternFill>
    </fill>
    <fill>
      <patternFill patternType="solid">
        <fgColor rgb="FFE5DFEC"/>
        <bgColor indexed="64"/>
      </patternFill>
    </fill>
    <fill>
      <patternFill patternType="solid">
        <fgColor indexed="9"/>
        <bgColor indexed="64"/>
      </patternFill>
    </fill>
    <fill>
      <patternFill patternType="solid">
        <fgColor rgb="FFCBC0D9"/>
        <bgColor indexed="64"/>
      </patternFill>
    </fill>
    <fill>
      <patternFill patternType="solid">
        <fgColor rgb="FFD8D8D8"/>
        <bgColor indexed="64"/>
      </patternFill>
    </fill>
    <fill>
      <patternFill patternType="solid">
        <fgColor rgb="FFDDDDDD"/>
        <bgColor indexed="64"/>
      </patternFill>
    </fill>
    <fill>
      <patternFill patternType="solid">
        <fgColor rgb="FFB2A1C6"/>
        <bgColor indexed="64"/>
      </patternFill>
    </fill>
    <fill>
      <patternFill patternType="solid">
        <fgColor rgb="FFB7DDE8"/>
        <bgColor indexed="64"/>
      </patternFill>
    </fill>
    <fill>
      <patternFill patternType="solid">
        <fgColor rgb="FFB9CCE4"/>
        <bgColor indexed="64"/>
      </patternFill>
    </fill>
    <fill>
      <patternFill patternType="solid">
        <fgColor rgb="FFFBD4B4"/>
        <bgColor indexed="64"/>
      </patternFill>
    </fill>
    <fill>
      <patternFill patternType="solid">
        <fgColor rgb="FFD6E3BC"/>
        <bgColor indexed="64"/>
      </patternFill>
    </fill>
    <fill>
      <patternFill patternType="solid">
        <fgColor rgb="FFE6B9B8"/>
        <bgColor indexed="64"/>
      </patternFill>
    </fill>
    <fill>
      <patternFill patternType="solid">
        <fgColor rgb="FF8EB4E2"/>
        <bgColor indexed="64"/>
      </patternFill>
    </fill>
    <fill>
      <patternFill patternType="solid">
        <fgColor rgb="FF94CDDD"/>
        <bgColor indexed="64"/>
      </patternFill>
    </fill>
    <fill>
      <patternFill patternType="solid">
        <fgColor rgb="FFF2DCDB"/>
        <bgColor indexed="64"/>
      </patternFill>
    </fill>
    <fill>
      <patternFill patternType="solid">
        <fgColor theme="7" tint="0.59999389629810485"/>
        <bgColor indexed="64"/>
      </patternFill>
    </fill>
    <fill>
      <patternFill patternType="solid">
        <fgColor theme="0"/>
        <bgColor indexed="64"/>
      </patternFill>
    </fill>
    <fill>
      <patternFill patternType="solid">
        <fgColor theme="7" tint="0.79998168889431442"/>
        <bgColor indexed="64"/>
      </patternFill>
    </fill>
  </fills>
  <borders count="78">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rgb="FFFFFFFF"/>
      </right>
      <top style="medium">
        <color indexed="64"/>
      </top>
      <bottom style="medium">
        <color rgb="FFFFFFFF"/>
      </bottom>
      <diagonal/>
    </border>
    <border>
      <left style="medium">
        <color rgb="FFFFFFFF"/>
      </left>
      <right/>
      <top/>
      <bottom style="medium">
        <color rgb="FFFFFFFF"/>
      </bottom>
      <diagonal/>
    </border>
    <border>
      <left style="medium">
        <color rgb="FFFFFFFF"/>
      </left>
      <right/>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rgb="FFFFFFFF"/>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style="medium">
        <color indexed="64"/>
      </bottom>
      <diagonal/>
    </border>
    <border>
      <left/>
      <right/>
      <top/>
      <bottom style="thin">
        <color indexed="64"/>
      </bottom>
      <diagonal/>
    </border>
    <border>
      <left/>
      <right style="medium">
        <color indexed="64"/>
      </right>
      <top/>
      <bottom style="thin">
        <color indexed="64"/>
      </bottom>
      <diagonal/>
    </border>
    <border>
      <left/>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medium">
        <color indexed="64"/>
      </top>
      <bottom/>
      <diagonal/>
    </border>
    <border>
      <left/>
      <right/>
      <top style="medium">
        <color indexed="64"/>
      </top>
      <bottom style="thin">
        <color indexed="64"/>
      </bottom>
      <diagonal/>
    </border>
    <border>
      <left style="thin">
        <color indexed="64"/>
      </left>
      <right style="thin">
        <color indexed="64"/>
      </right>
      <top/>
      <bottom/>
      <diagonal/>
    </border>
    <border>
      <left/>
      <right style="medium">
        <color indexed="64"/>
      </right>
      <top style="thin">
        <color indexed="64"/>
      </top>
      <bottom/>
      <diagonal/>
    </border>
    <border>
      <left style="thin">
        <color indexed="64"/>
      </left>
      <right/>
      <top/>
      <bottom/>
      <diagonal/>
    </border>
    <border>
      <left/>
      <right style="thin">
        <color indexed="64"/>
      </right>
      <top/>
      <bottom/>
      <diagonal/>
    </border>
    <border>
      <left style="medium">
        <color indexed="64"/>
      </left>
      <right style="medium">
        <color theme="0"/>
      </right>
      <top style="medium">
        <color indexed="64"/>
      </top>
      <bottom style="medium">
        <color theme="0"/>
      </bottom>
      <diagonal/>
    </border>
    <border>
      <left style="medium">
        <color theme="0"/>
      </left>
      <right/>
      <top/>
      <bottom style="medium">
        <color theme="0"/>
      </bottom>
      <diagonal/>
    </border>
    <border>
      <left style="medium">
        <color theme="0"/>
      </left>
      <right/>
      <top/>
      <bottom/>
      <diagonal/>
    </border>
    <border>
      <left style="medium">
        <color theme="0"/>
      </left>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style="medium">
        <color indexed="64"/>
      </bottom>
      <diagonal/>
    </border>
    <border>
      <left style="thin">
        <color indexed="64"/>
      </left>
      <right/>
      <top style="medium">
        <color indexed="64"/>
      </top>
      <bottom/>
      <diagonal/>
    </border>
  </borders>
  <cellStyleXfs count="40">
    <xf numFmtId="0" fontId="0" fillId="0" borderId="0">
      <alignment vertical="center"/>
    </xf>
    <xf numFmtId="172" fontId="4" fillId="0" borderId="0">
      <alignment vertical="top"/>
      <protection locked="0"/>
    </xf>
    <xf numFmtId="9" fontId="4" fillId="0" borderId="0">
      <alignment vertical="top"/>
      <protection locked="0"/>
    </xf>
    <xf numFmtId="0" fontId="26" fillId="0" borderId="0">
      <protection locked="0"/>
    </xf>
    <xf numFmtId="165" fontId="4" fillId="0" borderId="0">
      <alignment vertical="top"/>
      <protection locked="0"/>
    </xf>
    <xf numFmtId="168" fontId="4" fillId="0" borderId="0">
      <alignment vertical="top"/>
      <protection locked="0"/>
    </xf>
    <xf numFmtId="164" fontId="4" fillId="0" borderId="0">
      <alignment vertical="top"/>
      <protection locked="0"/>
    </xf>
    <xf numFmtId="9" fontId="26" fillId="0" borderId="0">
      <alignment vertical="top"/>
      <protection locked="0"/>
    </xf>
    <xf numFmtId="9" fontId="27" fillId="0" borderId="0">
      <alignment vertical="top"/>
      <protection locked="0"/>
    </xf>
    <xf numFmtId="177" fontId="26" fillId="0" borderId="0">
      <alignment vertical="top"/>
      <protection locked="0"/>
    </xf>
    <xf numFmtId="41" fontId="4" fillId="0" borderId="0">
      <alignment vertical="top"/>
      <protection locked="0"/>
    </xf>
    <xf numFmtId="43" fontId="28" fillId="0" borderId="0">
      <alignment vertical="top"/>
      <protection locked="0"/>
    </xf>
    <xf numFmtId="0" fontId="28" fillId="0" borderId="0">
      <protection locked="0"/>
    </xf>
    <xf numFmtId="0" fontId="36" fillId="0" borderId="0"/>
    <xf numFmtId="0" fontId="3" fillId="0" borderId="0"/>
    <xf numFmtId="9" fontId="3" fillId="0" borderId="0" applyFont="0" applyFill="0" applyBorder="0" applyAlignment="0" applyProtection="0"/>
    <xf numFmtId="165" fontId="3" fillId="0" borderId="0" applyFont="0" applyFill="0" applyBorder="0" applyAlignment="0" applyProtection="0"/>
    <xf numFmtId="172" fontId="3" fillId="0" borderId="0" applyFont="0" applyFill="0" applyBorder="0" applyAlignment="0" applyProtection="0"/>
    <xf numFmtId="168" fontId="3" fillId="0" borderId="0" applyFont="0" applyFill="0" applyBorder="0" applyAlignment="0" applyProtection="0"/>
    <xf numFmtId="164" fontId="3" fillId="0" borderId="0" applyFont="0" applyFill="0" applyBorder="0" applyAlignment="0" applyProtection="0"/>
    <xf numFmtId="9" fontId="36" fillId="0" borderId="0" applyFont="0" applyFill="0" applyBorder="0" applyAlignment="0" applyProtection="0"/>
    <xf numFmtId="9" fontId="41" fillId="0" borderId="0" applyFont="0" applyFill="0" applyBorder="0" applyAlignment="0" applyProtection="0"/>
    <xf numFmtId="0" fontId="45" fillId="0" borderId="0">
      <alignment vertical="center"/>
    </xf>
    <xf numFmtId="41" fontId="4" fillId="0" borderId="0">
      <alignment vertical="top"/>
      <protection locked="0"/>
    </xf>
    <xf numFmtId="43" fontId="28" fillId="0" borderId="0">
      <alignment vertical="top"/>
      <protection locked="0"/>
    </xf>
    <xf numFmtId="0" fontId="26" fillId="0" borderId="0"/>
    <xf numFmtId="0" fontId="2" fillId="0" borderId="0"/>
    <xf numFmtId="9" fontId="2" fillId="0" borderId="0" applyFont="0" applyFill="0" applyBorder="0" applyAlignment="0" applyProtection="0"/>
    <xf numFmtId="165" fontId="2" fillId="0" borderId="0" applyFont="0" applyFill="0" applyBorder="0" applyAlignment="0" applyProtection="0"/>
    <xf numFmtId="172" fontId="2" fillId="0" borderId="0" applyFont="0" applyFill="0" applyBorder="0" applyAlignment="0" applyProtection="0"/>
    <xf numFmtId="168" fontId="2" fillId="0" borderId="0" applyFont="0" applyFill="0" applyBorder="0" applyAlignment="0" applyProtection="0"/>
    <xf numFmtId="164" fontId="2" fillId="0" borderId="0" applyFont="0" applyFill="0" applyBorder="0" applyAlignment="0" applyProtection="0"/>
    <xf numFmtId="9" fontId="26" fillId="0" borderId="0" applyFont="0" applyFill="0" applyBorder="0" applyAlignment="0" applyProtection="0"/>
    <xf numFmtId="9" fontId="27" fillId="0" borderId="0" applyFont="0" applyFill="0" applyBorder="0" applyAlignment="0" applyProtection="0"/>
    <xf numFmtId="0" fontId="1" fillId="0" borderId="0"/>
    <xf numFmtId="9" fontId="1" fillId="0" borderId="0" applyFont="0" applyFill="0" applyBorder="0" applyAlignment="0" applyProtection="0"/>
    <xf numFmtId="165" fontId="1" fillId="0" borderId="0" applyFont="0" applyFill="0" applyBorder="0" applyAlignment="0" applyProtection="0"/>
    <xf numFmtId="172" fontId="1" fillId="0" borderId="0" applyFont="0" applyFill="0" applyBorder="0" applyAlignment="0" applyProtection="0"/>
    <xf numFmtId="168" fontId="1" fillId="0" borderId="0" applyFont="0" applyFill="0" applyBorder="0" applyAlignment="0" applyProtection="0"/>
    <xf numFmtId="164" fontId="1" fillId="0" borderId="0" applyFont="0" applyFill="0" applyBorder="0" applyAlignment="0" applyProtection="0"/>
  </cellStyleXfs>
  <cellXfs count="804">
    <xf numFmtId="0" fontId="0" fillId="0" borderId="0" xfId="0">
      <alignment vertical="center"/>
    </xf>
    <xf numFmtId="166" fontId="4" fillId="0" borderId="0" xfId="1" applyNumberFormat="1" applyAlignment="1" applyProtection="1"/>
    <xf numFmtId="166" fontId="4" fillId="0" borderId="1" xfId="1" applyNumberFormat="1" applyBorder="1" applyAlignment="1" applyProtection="1"/>
    <xf numFmtId="166" fontId="5" fillId="0" borderId="1" xfId="1" applyNumberFormat="1" applyFont="1" applyBorder="1" applyAlignment="1" applyProtection="1"/>
    <xf numFmtId="166" fontId="5" fillId="0" borderId="1" xfId="1" applyNumberFormat="1" applyFont="1" applyBorder="1" applyAlignment="1" applyProtection="1">
      <alignment horizontal="center"/>
    </xf>
    <xf numFmtId="166" fontId="5" fillId="2" borderId="1" xfId="1" applyNumberFormat="1" applyFont="1" applyFill="1" applyBorder="1" applyAlignment="1" applyProtection="1"/>
    <xf numFmtId="166" fontId="5" fillId="0" borderId="0" xfId="1" applyNumberFormat="1" applyFont="1" applyAlignment="1" applyProtection="1"/>
    <xf numFmtId="166" fontId="4" fillId="3" borderId="1" xfId="1" applyNumberFormat="1" applyFill="1" applyBorder="1" applyAlignment="1" applyProtection="1"/>
    <xf numFmtId="9" fontId="4" fillId="0" borderId="1" xfId="2" applyBorder="1" applyAlignment="1" applyProtection="1"/>
    <xf numFmtId="166" fontId="4" fillId="5" borderId="1" xfId="1" applyNumberFormat="1" applyFill="1" applyBorder="1" applyAlignment="1" applyProtection="1"/>
    <xf numFmtId="0" fontId="7" fillId="6" borderId="18" xfId="3" applyFont="1" applyFill="1" applyBorder="1" applyAlignment="1" applyProtection="1">
      <alignment vertical="center" wrapText="1"/>
    </xf>
    <xf numFmtId="0" fontId="7" fillId="6" borderId="19" xfId="3" applyFont="1" applyFill="1" applyBorder="1" applyAlignment="1" applyProtection="1">
      <alignment vertical="center" wrapText="1"/>
    </xf>
    <xf numFmtId="0" fontId="7" fillId="6" borderId="20" xfId="3" applyFont="1" applyFill="1" applyBorder="1" applyAlignment="1" applyProtection="1">
      <alignment vertical="center" wrapText="1"/>
    </xf>
    <xf numFmtId="0" fontId="7" fillId="6" borderId="0" xfId="3" applyFont="1" applyFill="1" applyAlignment="1" applyProtection="1">
      <alignment vertical="center" wrapText="1"/>
    </xf>
    <xf numFmtId="0" fontId="10" fillId="6" borderId="0" xfId="3" applyFont="1" applyFill="1" applyAlignment="1" applyProtection="1">
      <alignment vertical="center" wrapText="1"/>
    </xf>
    <xf numFmtId="0" fontId="7" fillId="6" borderId="21" xfId="3" applyFont="1" applyFill="1" applyBorder="1" applyAlignment="1" applyProtection="1">
      <alignment vertical="center" wrapText="1"/>
    </xf>
    <xf numFmtId="0" fontId="6" fillId="6" borderId="21" xfId="3" applyFont="1" applyFill="1" applyBorder="1" applyAlignment="1" applyProtection="1">
      <alignment vertical="center" wrapText="1"/>
    </xf>
    <xf numFmtId="0" fontId="6" fillId="6" borderId="22" xfId="3" applyFont="1" applyFill="1" applyBorder="1" applyAlignment="1" applyProtection="1">
      <alignment vertical="center" wrapText="1"/>
    </xf>
    <xf numFmtId="0" fontId="7" fillId="6" borderId="9" xfId="3" applyFont="1" applyFill="1" applyBorder="1" applyAlignment="1" applyProtection="1">
      <alignment vertical="center" wrapText="1"/>
    </xf>
    <xf numFmtId="0" fontId="6" fillId="6" borderId="0" xfId="3" applyFont="1" applyFill="1" applyAlignment="1" applyProtection="1">
      <alignment vertical="center" wrapText="1"/>
    </xf>
    <xf numFmtId="0" fontId="6" fillId="6" borderId="23" xfId="3" applyFont="1" applyFill="1" applyBorder="1" applyAlignment="1" applyProtection="1">
      <alignment vertical="center" wrapText="1"/>
    </xf>
    <xf numFmtId="0" fontId="7" fillId="0" borderId="9" xfId="3" applyFont="1" applyBorder="1" applyAlignment="1" applyProtection="1">
      <alignment vertical="center" wrapText="1"/>
    </xf>
    <xf numFmtId="0" fontId="7" fillId="0" borderId="0" xfId="3" applyFont="1" applyAlignment="1" applyProtection="1">
      <alignment vertical="center" wrapText="1"/>
    </xf>
    <xf numFmtId="0" fontId="7" fillId="0" borderId="0" xfId="3" applyFont="1" applyAlignment="1" applyProtection="1">
      <alignment horizontal="center" vertical="center" wrapText="1"/>
    </xf>
    <xf numFmtId="0" fontId="12" fillId="0" borderId="0" xfId="0" applyFont="1" applyAlignment="1">
      <alignment horizontal="center" vertical="center"/>
    </xf>
    <xf numFmtId="0" fontId="5" fillId="0" borderId="0" xfId="0" applyFont="1" applyAlignment="1">
      <alignment horizontal="center" vertical="center" wrapText="1"/>
    </xf>
    <xf numFmtId="0" fontId="10" fillId="0" borderId="0" xfId="3" applyFont="1" applyAlignment="1" applyProtection="1">
      <alignment vertical="center" wrapText="1"/>
    </xf>
    <xf numFmtId="0" fontId="6" fillId="0" borderId="0" xfId="3" applyFont="1" applyAlignment="1" applyProtection="1">
      <alignment vertical="center" wrapText="1"/>
    </xf>
    <xf numFmtId="0" fontId="6" fillId="0" borderId="23" xfId="3" applyFont="1" applyBorder="1" applyAlignment="1" applyProtection="1">
      <alignment vertical="center" wrapText="1"/>
    </xf>
    <xf numFmtId="0" fontId="7" fillId="0" borderId="23" xfId="3" applyFont="1" applyBorder="1" applyAlignment="1" applyProtection="1">
      <alignment horizontal="center" vertical="center" wrapText="1"/>
    </xf>
    <xf numFmtId="0" fontId="7" fillId="6" borderId="9" xfId="3" applyFont="1" applyFill="1" applyBorder="1" applyAlignment="1" applyProtection="1">
      <alignment horizontal="center" vertical="center" wrapText="1"/>
    </xf>
    <xf numFmtId="0" fontId="7" fillId="6" borderId="35" xfId="3" applyFont="1" applyFill="1" applyBorder="1" applyAlignment="1" applyProtection="1">
      <alignment horizontal="center" vertical="center" wrapText="1"/>
    </xf>
    <xf numFmtId="0" fontId="13" fillId="6" borderId="0" xfId="3" applyFont="1" applyFill="1" applyAlignment="1" applyProtection="1">
      <alignment horizontal="center" vertical="center" wrapText="1"/>
    </xf>
    <xf numFmtId="0" fontId="7" fillId="6" borderId="0" xfId="3" applyFont="1" applyFill="1" applyAlignment="1" applyProtection="1">
      <alignment horizontal="center" vertical="center" wrapText="1"/>
    </xf>
    <xf numFmtId="0" fontId="13" fillId="0" borderId="0" xfId="3" applyFont="1" applyAlignment="1" applyProtection="1">
      <alignment horizontal="center" vertical="center" wrapText="1"/>
    </xf>
    <xf numFmtId="0" fontId="6" fillId="6" borderId="32" xfId="3" applyFont="1" applyFill="1" applyBorder="1" applyAlignment="1" applyProtection="1">
      <alignment vertical="center" wrapText="1"/>
    </xf>
    <xf numFmtId="0" fontId="6" fillId="6" borderId="30" xfId="3" applyFont="1" applyFill="1" applyBorder="1" applyAlignment="1" applyProtection="1">
      <alignment vertical="center" wrapText="1"/>
    </xf>
    <xf numFmtId="0" fontId="14" fillId="8" borderId="0" xfId="3" applyFont="1" applyFill="1" applyAlignment="1" applyProtection="1">
      <alignment vertical="center" wrapText="1"/>
    </xf>
    <xf numFmtId="0" fontId="15" fillId="6" borderId="9" xfId="0" applyFont="1" applyFill="1" applyBorder="1">
      <alignment vertical="center"/>
    </xf>
    <xf numFmtId="0" fontId="15" fillId="6" borderId="0" xfId="0" applyFont="1" applyFill="1">
      <alignment vertical="center"/>
    </xf>
    <xf numFmtId="0" fontId="15" fillId="6" borderId="23" xfId="0" applyFont="1" applyFill="1" applyBorder="1">
      <alignment vertical="center"/>
    </xf>
    <xf numFmtId="0" fontId="6" fillId="6" borderId="9" xfId="3" applyFont="1" applyFill="1" applyBorder="1" applyAlignment="1" applyProtection="1">
      <alignment vertical="center" wrapText="1"/>
    </xf>
    <xf numFmtId="0" fontId="7" fillId="7" borderId="3" xfId="3" applyFont="1" applyFill="1" applyBorder="1" applyAlignment="1" applyProtection="1">
      <alignment horizontal="center" vertical="center" wrapText="1"/>
    </xf>
    <xf numFmtId="0" fontId="7" fillId="7" borderId="4" xfId="3" applyFont="1" applyFill="1" applyBorder="1" applyAlignment="1" applyProtection="1">
      <alignment horizontal="center" vertical="center" wrapText="1"/>
    </xf>
    <xf numFmtId="0" fontId="7" fillId="7" borderId="5" xfId="3" applyFont="1" applyFill="1" applyBorder="1" applyAlignment="1" applyProtection="1">
      <alignment horizontal="center" vertical="center" wrapText="1"/>
    </xf>
    <xf numFmtId="167" fontId="4" fillId="0" borderId="0" xfId="4" applyNumberFormat="1" applyAlignment="1" applyProtection="1">
      <alignment vertical="center"/>
    </xf>
    <xf numFmtId="166" fontId="4" fillId="0" borderId="40" xfId="1" applyNumberFormat="1" applyBorder="1" applyAlignment="1" applyProtection="1">
      <alignment vertical="center"/>
    </xf>
    <xf numFmtId="166" fontId="4" fillId="0" borderId="41" xfId="1" applyNumberFormat="1" applyBorder="1" applyAlignment="1" applyProtection="1">
      <alignment vertical="center"/>
    </xf>
    <xf numFmtId="166" fontId="5" fillId="0" borderId="41" xfId="1" applyNumberFormat="1" applyFont="1" applyBorder="1" applyAlignment="1" applyProtection="1">
      <alignment vertical="center"/>
    </xf>
    <xf numFmtId="9" fontId="4" fillId="0" borderId="43" xfId="2" applyBorder="1" applyAlignment="1" applyProtection="1">
      <alignment vertical="center"/>
    </xf>
    <xf numFmtId="166" fontId="4" fillId="0" borderId="44" xfId="1" applyNumberFormat="1" applyBorder="1" applyAlignment="1" applyProtection="1">
      <alignment vertical="center"/>
    </xf>
    <xf numFmtId="166" fontId="4" fillId="0" borderId="1" xfId="1" applyNumberFormat="1" applyBorder="1" applyAlignment="1" applyProtection="1">
      <alignment vertical="center"/>
    </xf>
    <xf numFmtId="166" fontId="5" fillId="0" borderId="1" xfId="1" applyNumberFormat="1" applyFont="1" applyBorder="1" applyAlignment="1" applyProtection="1">
      <alignment vertical="center"/>
    </xf>
    <xf numFmtId="9" fontId="4" fillId="0" borderId="11" xfId="2" applyBorder="1" applyAlignment="1" applyProtection="1">
      <alignment vertical="center"/>
    </xf>
    <xf numFmtId="9" fontId="4" fillId="0" borderId="16" xfId="2" applyBorder="1" applyAlignment="1" applyProtection="1">
      <alignment vertical="center"/>
    </xf>
    <xf numFmtId="0" fontId="7" fillId="6" borderId="0" xfId="3" applyFont="1" applyFill="1" applyAlignment="1" applyProtection="1">
      <alignment horizontal="left" vertical="center" wrapText="1"/>
    </xf>
    <xf numFmtId="0" fontId="7" fillId="7" borderId="1" xfId="3" applyFont="1" applyFill="1" applyBorder="1" applyAlignment="1" applyProtection="1">
      <alignment horizontal="center" vertical="center" wrapText="1"/>
    </xf>
    <xf numFmtId="0" fontId="6" fillId="0" borderId="53" xfId="3" applyFont="1" applyBorder="1" applyAlignment="1" applyProtection="1">
      <alignment horizontal="left" vertical="center" wrapText="1"/>
    </xf>
    <xf numFmtId="0" fontId="7" fillId="0" borderId="54" xfId="3" applyFont="1" applyBorder="1" applyAlignment="1" applyProtection="1">
      <alignment horizontal="center" vertical="center" wrapText="1"/>
    </xf>
    <xf numFmtId="168" fontId="7" fillId="0" borderId="54" xfId="5" applyFont="1" applyBorder="1" applyAlignment="1" applyProtection="1">
      <alignment horizontal="center" vertical="center" wrapText="1"/>
    </xf>
    <xf numFmtId="164" fontId="4" fillId="0" borderId="0" xfId="6" applyAlignment="1" applyProtection="1">
      <alignment vertical="center"/>
    </xf>
    <xf numFmtId="0" fontId="7" fillId="0" borderId="1" xfId="3" applyFont="1" applyBorder="1" applyAlignment="1" applyProtection="1">
      <alignment horizontal="left" vertical="center" wrapText="1"/>
    </xf>
    <xf numFmtId="9" fontId="5" fillId="0" borderId="0" xfId="2" applyFont="1" applyAlignment="1" applyProtection="1">
      <alignment horizontal="center" vertical="center"/>
    </xf>
    <xf numFmtId="164" fontId="5" fillId="0" borderId="0" xfId="6" applyFont="1" applyAlignment="1" applyProtection="1">
      <alignment vertical="center"/>
    </xf>
    <xf numFmtId="0" fontId="7" fillId="0" borderId="41" xfId="3" applyFont="1" applyBorder="1" applyAlignment="1" applyProtection="1">
      <alignment horizontal="left" vertical="center" wrapText="1"/>
    </xf>
    <xf numFmtId="9" fontId="6" fillId="0" borderId="1" xfId="8" applyFont="1" applyBorder="1" applyAlignment="1">
      <alignment horizontal="center" vertical="center" wrapText="1"/>
      <protection locked="0"/>
    </xf>
    <xf numFmtId="9" fontId="7" fillId="0" borderId="42" xfId="3" applyNumberFormat="1" applyFont="1" applyBorder="1" applyAlignment="1" applyProtection="1">
      <alignment horizontal="center" vertical="center" wrapText="1"/>
    </xf>
    <xf numFmtId="0" fontId="7" fillId="9" borderId="1" xfId="3" applyFont="1" applyFill="1" applyBorder="1" applyAlignment="1" applyProtection="1">
      <alignment horizontal="left" vertical="center" wrapText="1"/>
    </xf>
    <xf numFmtId="9" fontId="6" fillId="9" borderId="1" xfId="2" applyFont="1" applyFill="1" applyBorder="1" applyAlignment="1">
      <alignment horizontal="center" vertical="center" wrapText="1"/>
      <protection locked="0"/>
    </xf>
    <xf numFmtId="9" fontId="7" fillId="0" borderId="45" xfId="3" applyNumberFormat="1" applyFont="1" applyBorder="1" applyAlignment="1" applyProtection="1">
      <alignment horizontal="center" vertical="center" wrapText="1"/>
    </xf>
    <xf numFmtId="9" fontId="7" fillId="0" borderId="0" xfId="3" applyNumberFormat="1" applyFont="1" applyAlignment="1" applyProtection="1">
      <alignment vertical="center" wrapText="1"/>
    </xf>
    <xf numFmtId="0" fontId="5" fillId="0" borderId="0" xfId="0" applyFont="1">
      <alignment vertical="center"/>
    </xf>
    <xf numFmtId="0" fontId="7" fillId="9" borderId="15" xfId="3" applyFont="1" applyFill="1" applyBorder="1" applyAlignment="1" applyProtection="1">
      <alignment horizontal="left" vertical="center" wrapText="1"/>
    </xf>
    <xf numFmtId="9" fontId="6" fillId="9" borderId="15" xfId="2" applyFont="1" applyFill="1" applyBorder="1" applyAlignment="1">
      <alignment horizontal="center" vertical="center" wrapText="1"/>
      <protection locked="0"/>
    </xf>
    <xf numFmtId="9" fontId="6" fillId="9" borderId="46" xfId="2" applyFont="1" applyFill="1" applyBorder="1" applyAlignment="1">
      <alignment horizontal="center" vertical="center" wrapText="1"/>
      <protection locked="0"/>
    </xf>
    <xf numFmtId="9" fontId="7" fillId="0" borderId="46" xfId="3" applyNumberFormat="1" applyFont="1" applyBorder="1" applyAlignment="1" applyProtection="1">
      <alignment horizontal="center" vertical="center" wrapText="1"/>
    </xf>
    <xf numFmtId="170" fontId="4" fillId="0" borderId="0" xfId="4" applyNumberFormat="1" applyAlignment="1" applyProtection="1">
      <alignment vertical="center"/>
    </xf>
    <xf numFmtId="2" fontId="7" fillId="6" borderId="54" xfId="3" applyNumberFormat="1" applyFont="1" applyFill="1" applyBorder="1" applyAlignment="1" applyProtection="1">
      <alignment horizontal="center" vertical="center" wrapText="1"/>
    </xf>
    <xf numFmtId="2" fontId="7" fillId="9" borderId="1" xfId="2" applyNumberFormat="1" applyFont="1" applyFill="1" applyBorder="1" applyAlignment="1" applyProtection="1">
      <alignment horizontal="center" vertical="center" wrapText="1"/>
    </xf>
    <xf numFmtId="2" fontId="7" fillId="9" borderId="54" xfId="3" applyNumberFormat="1" applyFont="1" applyFill="1" applyBorder="1" applyAlignment="1" applyProtection="1">
      <alignment horizontal="center" vertical="center" wrapText="1"/>
    </xf>
    <xf numFmtId="169" fontId="7" fillId="9" borderId="15" xfId="2" applyNumberFormat="1" applyFont="1" applyFill="1" applyBorder="1" applyAlignment="1" applyProtection="1">
      <alignment vertical="center" wrapText="1"/>
    </xf>
    <xf numFmtId="2" fontId="7" fillId="9" borderId="60" xfId="2" applyNumberFormat="1" applyFont="1" applyFill="1" applyBorder="1" applyAlignment="1" applyProtection="1">
      <alignment horizontal="center" vertical="center" wrapText="1"/>
    </xf>
    <xf numFmtId="166" fontId="4" fillId="0" borderId="7" xfId="1" applyNumberFormat="1" applyBorder="1" applyAlignment="1" applyProtection="1">
      <alignment vertical="center"/>
    </xf>
    <xf numFmtId="9" fontId="4" fillId="0" borderId="0" xfId="2" applyAlignment="1" applyProtection="1">
      <alignment vertical="center"/>
    </xf>
    <xf numFmtId="1" fontId="7" fillId="6" borderId="54" xfId="3" applyNumberFormat="1" applyFont="1" applyFill="1" applyBorder="1" applyAlignment="1" applyProtection="1">
      <alignment horizontal="center" vertical="center" wrapText="1"/>
    </xf>
    <xf numFmtId="1" fontId="7" fillId="9" borderId="54" xfId="3" applyNumberFormat="1" applyFont="1" applyFill="1" applyBorder="1" applyAlignment="1" applyProtection="1">
      <alignment horizontal="center" vertical="center" wrapText="1"/>
    </xf>
    <xf numFmtId="171" fontId="15" fillId="9" borderId="15" xfId="1" applyNumberFormat="1" applyFont="1" applyFill="1" applyBorder="1" applyAlignment="1" applyProtection="1">
      <alignment horizontal="left" vertical="center" wrapText="1"/>
    </xf>
    <xf numFmtId="171" fontId="15" fillId="9" borderId="15" xfId="1" applyNumberFormat="1" applyFont="1" applyFill="1" applyBorder="1" applyAlignment="1" applyProtection="1">
      <alignment horizontal="center" vertical="center" wrapText="1"/>
    </xf>
    <xf numFmtId="0" fontId="15" fillId="0" borderId="0" xfId="0" applyFont="1">
      <alignment vertical="center"/>
    </xf>
    <xf numFmtId="9" fontId="15" fillId="0" borderId="0" xfId="2" applyFont="1" applyAlignment="1" applyProtection="1">
      <alignment vertical="center"/>
    </xf>
    <xf numFmtId="0" fontId="16" fillId="0" borderId="1" xfId="0" applyFont="1" applyBorder="1" applyAlignment="1">
      <alignment horizontal="left" vertical="center" wrapText="1"/>
    </xf>
    <xf numFmtId="0" fontId="16" fillId="9" borderId="50" xfId="0" applyFont="1" applyFill="1" applyBorder="1" applyAlignment="1">
      <alignment horizontal="center" vertical="center"/>
    </xf>
    <xf numFmtId="0" fontId="16" fillId="9" borderId="58" xfId="0" applyFont="1" applyFill="1" applyBorder="1" applyAlignment="1">
      <alignment horizontal="center" vertical="center"/>
    </xf>
    <xf numFmtId="0" fontId="15" fillId="0" borderId="1" xfId="0" applyFont="1" applyBorder="1" applyAlignment="1">
      <alignment horizontal="center" vertical="center"/>
    </xf>
    <xf numFmtId="0" fontId="16" fillId="9" borderId="58" xfId="0" applyFont="1" applyFill="1" applyBorder="1">
      <alignment vertical="center"/>
    </xf>
    <xf numFmtId="0" fontId="16" fillId="9" borderId="49" xfId="0" applyFont="1" applyFill="1" applyBorder="1">
      <alignment vertical="center"/>
    </xf>
    <xf numFmtId="0" fontId="16" fillId="9" borderId="0" xfId="0" applyFont="1" applyFill="1">
      <alignment vertical="center"/>
    </xf>
    <xf numFmtId="0" fontId="16" fillId="9" borderId="68" xfId="0" applyFont="1" applyFill="1" applyBorder="1">
      <alignment vertical="center"/>
    </xf>
    <xf numFmtId="0" fontId="16" fillId="9" borderId="56" xfId="0" applyFont="1" applyFill="1" applyBorder="1">
      <alignment vertical="center"/>
    </xf>
    <xf numFmtId="0" fontId="16" fillId="9" borderId="52" xfId="0" applyFont="1" applyFill="1" applyBorder="1">
      <alignment vertical="center"/>
    </xf>
    <xf numFmtId="0" fontId="15" fillId="0" borderId="0" xfId="0" applyFont="1" applyAlignment="1">
      <alignment horizontal="center" vertical="center"/>
    </xf>
    <xf numFmtId="0" fontId="15" fillId="0" borderId="45" xfId="0" applyFont="1" applyBorder="1" applyAlignment="1">
      <alignment horizontal="left" vertical="center"/>
    </xf>
    <xf numFmtId="0" fontId="15" fillId="0" borderId="56" xfId="0" applyFont="1" applyBorder="1" applyAlignment="1">
      <alignment horizontal="center" vertical="center"/>
    </xf>
    <xf numFmtId="0" fontId="16" fillId="9" borderId="1" xfId="0" applyFont="1" applyFill="1" applyBorder="1" applyAlignment="1">
      <alignment horizontal="center" vertical="center" wrapText="1"/>
    </xf>
    <xf numFmtId="0" fontId="7" fillId="9" borderId="54" xfId="0" applyFont="1" applyFill="1" applyBorder="1" applyAlignment="1">
      <alignment horizontal="center" vertical="center" wrapText="1"/>
    </xf>
    <xf numFmtId="9" fontId="16" fillId="9" borderId="1" xfId="2" applyFont="1" applyFill="1" applyBorder="1" applyAlignment="1" applyProtection="1">
      <alignment horizontal="center" vertical="center" wrapText="1"/>
    </xf>
    <xf numFmtId="9" fontId="6" fillId="6" borderId="54" xfId="2" applyFont="1" applyFill="1" applyBorder="1" applyAlignment="1" applyProtection="1">
      <alignment horizontal="center" vertical="center" wrapText="1"/>
    </xf>
    <xf numFmtId="9" fontId="15" fillId="0" borderId="1" xfId="2" applyFont="1" applyBorder="1" applyAlignment="1" applyProtection="1">
      <alignment vertical="center"/>
    </xf>
    <xf numFmtId="10" fontId="15" fillId="0" borderId="1" xfId="0" applyNumberFormat="1" applyFont="1" applyBorder="1">
      <alignment vertical="center"/>
    </xf>
    <xf numFmtId="0" fontId="15" fillId="0" borderId="1" xfId="0" applyFont="1" applyBorder="1">
      <alignment vertical="center"/>
    </xf>
    <xf numFmtId="0" fontId="15" fillId="0" borderId="1" xfId="2" applyNumberFormat="1" applyFont="1" applyBorder="1" applyAlignment="1" applyProtection="1">
      <alignment horizontal="center" vertical="center" wrapText="1"/>
    </xf>
    <xf numFmtId="0" fontId="7" fillId="9" borderId="1" xfId="0" applyFont="1" applyFill="1" applyBorder="1" applyAlignment="1">
      <alignment horizontal="left" vertical="center" wrapText="1"/>
    </xf>
    <xf numFmtId="0" fontId="7" fillId="9" borderId="1" xfId="0" applyFont="1" applyFill="1" applyBorder="1" applyAlignment="1">
      <alignment vertical="center" wrapText="1"/>
    </xf>
    <xf numFmtId="0" fontId="7" fillId="9" borderId="45" xfId="0" applyFont="1" applyFill="1" applyBorder="1" applyAlignment="1">
      <alignment horizontal="center" vertical="center" wrapText="1"/>
    </xf>
    <xf numFmtId="0" fontId="19" fillId="6" borderId="0" xfId="0" applyFont="1" applyFill="1">
      <alignment vertical="center"/>
    </xf>
    <xf numFmtId="0" fontId="19" fillId="6" borderId="0" xfId="0" applyFont="1" applyFill="1" applyAlignment="1">
      <alignment horizontal="center" vertical="center"/>
    </xf>
    <xf numFmtId="0" fontId="20" fillId="9" borderId="65" xfId="0" applyFont="1" applyFill="1" applyBorder="1" applyAlignment="1">
      <alignment horizontal="center" vertical="center" wrapText="1"/>
    </xf>
    <xf numFmtId="0" fontId="20" fillId="9" borderId="41" xfId="0" applyFont="1" applyFill="1" applyBorder="1" applyAlignment="1">
      <alignment horizontal="center" vertical="center" wrapText="1"/>
    </xf>
    <xf numFmtId="49" fontId="7" fillId="9" borderId="54" xfId="0" applyNumberFormat="1" applyFont="1" applyFill="1" applyBorder="1" applyAlignment="1">
      <alignment horizontal="center" vertical="center" wrapText="1"/>
    </xf>
    <xf numFmtId="0" fontId="20" fillId="9" borderId="54" xfId="0" applyFont="1" applyFill="1" applyBorder="1" applyAlignment="1">
      <alignment horizontal="center" vertical="center" wrapText="1"/>
    </xf>
    <xf numFmtId="49" fontId="20" fillId="9" borderId="54" xfId="0" applyNumberFormat="1" applyFont="1" applyFill="1" applyBorder="1" applyAlignment="1">
      <alignment horizontal="center" vertical="center" wrapText="1"/>
    </xf>
    <xf numFmtId="0" fontId="19" fillId="0" borderId="1" xfId="0" applyFont="1" applyBorder="1">
      <alignment vertical="center"/>
    </xf>
    <xf numFmtId="173" fontId="19" fillId="0" borderId="1" xfId="4" applyNumberFormat="1" applyFont="1" applyBorder="1" applyAlignment="1" applyProtection="1">
      <alignment vertical="center"/>
    </xf>
    <xf numFmtId="0" fontId="19" fillId="10" borderId="1" xfId="0" applyFont="1" applyFill="1" applyBorder="1" applyAlignment="1">
      <alignment horizontal="center" vertical="center"/>
    </xf>
    <xf numFmtId="174" fontId="18" fillId="11" borderId="1" xfId="6" applyNumberFormat="1" applyFont="1" applyFill="1" applyBorder="1" applyAlignment="1" applyProtection="1">
      <alignment horizontal="center" vertical="center"/>
    </xf>
    <xf numFmtId="174" fontId="18" fillId="0" borderId="1" xfId="6" applyNumberFormat="1" applyFont="1" applyBorder="1" applyAlignment="1" applyProtection="1">
      <alignment horizontal="center" vertical="center"/>
    </xf>
    <xf numFmtId="0" fontId="18" fillId="0" borderId="1" xfId="0" applyFont="1" applyBorder="1">
      <alignment vertical="center"/>
    </xf>
    <xf numFmtId="0" fontId="18" fillId="0" borderId="1" xfId="0" applyFont="1" applyBorder="1" applyAlignment="1">
      <alignment vertical="center" wrapText="1"/>
    </xf>
    <xf numFmtId="0" fontId="18" fillId="11" borderId="1" xfId="0" applyFont="1" applyFill="1" applyBorder="1" applyAlignment="1">
      <alignment horizontal="left" vertical="center"/>
    </xf>
    <xf numFmtId="0" fontId="18" fillId="11" borderId="1" xfId="0" applyFont="1" applyFill="1" applyBorder="1" applyAlignment="1">
      <alignment horizontal="center" vertical="center"/>
    </xf>
    <xf numFmtId="173" fontId="18" fillId="11" borderId="1" xfId="4" applyNumberFormat="1" applyFont="1" applyFill="1" applyBorder="1" applyAlignment="1" applyProtection="1">
      <alignment horizontal="center" vertical="center"/>
    </xf>
    <xf numFmtId="0" fontId="18" fillId="10" borderId="1" xfId="0" applyFont="1" applyFill="1" applyBorder="1" applyAlignment="1">
      <alignment horizontal="center" vertical="center"/>
    </xf>
    <xf numFmtId="174" fontId="18" fillId="11" borderId="1" xfId="0" applyNumberFormat="1" applyFont="1" applyFill="1" applyBorder="1" applyAlignment="1">
      <alignment horizontal="center" vertical="center"/>
    </xf>
    <xf numFmtId="0" fontId="15" fillId="0" borderId="0" xfId="0" applyFont="1" applyAlignment="1">
      <alignment horizontal="left" vertical="center"/>
    </xf>
    <xf numFmtId="0" fontId="16" fillId="12" borderId="1" xfId="0" applyFont="1" applyFill="1" applyBorder="1" applyAlignment="1">
      <alignment horizontal="left" vertical="center"/>
    </xf>
    <xf numFmtId="0" fontId="16" fillId="12" borderId="1" xfId="0" applyFont="1" applyFill="1" applyBorder="1" applyAlignment="1">
      <alignment horizontal="center" vertical="center"/>
    </xf>
    <xf numFmtId="0" fontId="16" fillId="0" borderId="1" xfId="0" applyFont="1" applyBorder="1" applyAlignment="1">
      <alignment horizontal="left" vertical="center"/>
    </xf>
    <xf numFmtId="0" fontId="15" fillId="0" borderId="54" xfId="0" applyFont="1" applyBorder="1" applyAlignment="1">
      <alignment horizontal="left" vertical="center"/>
    </xf>
    <xf numFmtId="0" fontId="18" fillId="0" borderId="54" xfId="0" applyFont="1" applyBorder="1" applyAlignment="1">
      <alignment horizontal="left" vertical="center" wrapText="1"/>
    </xf>
    <xf numFmtId="0" fontId="15" fillId="0" borderId="41" xfId="0" applyFont="1" applyBorder="1" applyAlignment="1">
      <alignment horizontal="left" vertical="center" wrapText="1"/>
    </xf>
    <xf numFmtId="0" fontId="15" fillId="0" borderId="1" xfId="0" applyFont="1" applyBorder="1" applyAlignment="1">
      <alignment horizontal="left" vertical="center" wrapText="1"/>
    </xf>
    <xf numFmtId="0" fontId="15" fillId="0" borderId="1" xfId="0" applyFont="1" applyBorder="1" applyAlignment="1">
      <alignment vertical="center" wrapText="1"/>
    </xf>
    <xf numFmtId="0" fontId="16" fillId="0" borderId="1" xfId="0" applyFont="1" applyBorder="1" applyAlignment="1">
      <alignment vertical="center" wrapText="1"/>
    </xf>
    <xf numFmtId="0" fontId="16" fillId="0" borderId="54" xfId="0" applyFont="1" applyBorder="1" applyAlignment="1">
      <alignment horizontal="left" vertical="center" wrapText="1"/>
    </xf>
    <xf numFmtId="0" fontId="6" fillId="6" borderId="1" xfId="0" applyFont="1" applyFill="1" applyBorder="1" applyAlignment="1">
      <alignment horizontal="left" vertical="center" wrapText="1"/>
    </xf>
    <xf numFmtId="0" fontId="15" fillId="0" borderId="1" xfId="0" applyFont="1" applyBorder="1" applyAlignment="1">
      <alignment horizontal="center" vertical="center" wrapText="1"/>
    </xf>
    <xf numFmtId="0" fontId="15" fillId="0" borderId="1" xfId="0" applyFont="1" applyBorder="1" applyAlignment="1">
      <alignment horizontal="left" vertical="center"/>
    </xf>
    <xf numFmtId="41" fontId="15" fillId="0" borderId="1" xfId="10" applyFont="1" applyBorder="1" applyAlignment="1" applyProtection="1">
      <alignment vertical="center"/>
    </xf>
    <xf numFmtId="0" fontId="19" fillId="0" borderId="1" xfId="0" applyFont="1" applyBorder="1" applyAlignment="1">
      <alignment horizontal="center" vertical="center" wrapText="1"/>
    </xf>
    <xf numFmtId="0" fontId="16" fillId="0" borderId="0" xfId="0" applyFont="1" applyAlignment="1">
      <alignment horizontal="left" vertical="center"/>
    </xf>
    <xf numFmtId="0" fontId="16" fillId="9" borderId="1" xfId="0" applyFont="1" applyFill="1" applyBorder="1">
      <alignment vertical="center"/>
    </xf>
    <xf numFmtId="41" fontId="15" fillId="0" borderId="45" xfId="10" applyFont="1" applyBorder="1" applyAlignment="1" applyProtection="1">
      <alignment vertical="center"/>
    </xf>
    <xf numFmtId="49" fontId="15" fillId="0" borderId="45" xfId="10" applyNumberFormat="1" applyFont="1" applyBorder="1" applyAlignment="1" applyProtection="1">
      <alignment vertical="center"/>
    </xf>
    <xf numFmtId="49" fontId="15" fillId="0" borderId="1" xfId="10" applyNumberFormat="1" applyFont="1" applyBorder="1" applyAlignment="1" applyProtection="1">
      <alignment vertical="center"/>
    </xf>
    <xf numFmtId="0" fontId="21" fillId="0" borderId="0" xfId="0" applyFont="1" applyAlignment="1"/>
    <xf numFmtId="0" fontId="21" fillId="0" borderId="0" xfId="0" applyFont="1" applyAlignment="1">
      <alignment horizontal="center" vertical="center"/>
    </xf>
    <xf numFmtId="0" fontId="22" fillId="4" borderId="0" xfId="0" applyFont="1" applyFill="1" applyAlignment="1"/>
    <xf numFmtId="0" fontId="22" fillId="0" borderId="0" xfId="0" applyFont="1" applyAlignment="1"/>
    <xf numFmtId="175" fontId="23" fillId="5" borderId="0" xfId="11" applyNumberFormat="1" applyFont="1" applyFill="1" applyAlignment="1" applyProtection="1">
      <alignment vertical="center"/>
    </xf>
    <xf numFmtId="1" fontId="23" fillId="0" borderId="0" xfId="0" applyNumberFormat="1" applyFont="1" applyAlignment="1"/>
    <xf numFmtId="0" fontId="23" fillId="0" borderId="0" xfId="0" applyFont="1" applyAlignment="1"/>
    <xf numFmtId="0" fontId="22" fillId="0" borderId="0" xfId="0" applyFont="1" applyAlignment="1">
      <alignment wrapText="1"/>
    </xf>
    <xf numFmtId="175" fontId="23" fillId="0" borderId="0" xfId="0" applyNumberFormat="1" applyFont="1" applyAlignment="1"/>
    <xf numFmtId="175" fontId="23" fillId="10" borderId="0" xfId="11" applyNumberFormat="1" applyFont="1" applyFill="1" applyAlignment="1" applyProtection="1">
      <alignment vertical="center"/>
    </xf>
    <xf numFmtId="175" fontId="23" fillId="4" borderId="0" xfId="11" applyNumberFormat="1" applyFont="1" applyFill="1" applyAlignment="1" applyProtection="1">
      <alignment vertical="center"/>
    </xf>
    <xf numFmtId="175" fontId="23" fillId="4" borderId="0" xfId="11" quotePrefix="1" applyNumberFormat="1" applyFont="1" applyFill="1" applyAlignment="1" applyProtection="1">
      <alignment vertical="center"/>
    </xf>
    <xf numFmtId="175" fontId="22" fillId="13" borderId="0" xfId="11" applyNumberFormat="1" applyFont="1" applyFill="1" applyAlignment="1" applyProtection="1">
      <alignment vertical="center"/>
    </xf>
    <xf numFmtId="175" fontId="23" fillId="13" borderId="0" xfId="11" applyNumberFormat="1" applyFont="1" applyFill="1" applyAlignment="1" applyProtection="1">
      <alignment vertical="center"/>
    </xf>
    <xf numFmtId="175" fontId="23" fillId="13" borderId="0" xfId="11" quotePrefix="1" applyNumberFormat="1" applyFont="1" applyFill="1" applyAlignment="1" applyProtection="1">
      <alignment vertical="center"/>
    </xf>
    <xf numFmtId="0" fontId="21" fillId="0" borderId="0" xfId="12" applyFont="1" applyAlignment="1" applyProtection="1">
      <alignment vertical="center"/>
    </xf>
    <xf numFmtId="175" fontId="24" fillId="0" borderId="0" xfId="11" applyNumberFormat="1" applyFont="1" applyAlignment="1" applyProtection="1">
      <alignment vertical="center"/>
    </xf>
    <xf numFmtId="0" fontId="24" fillId="0" borderId="0" xfId="12" applyFont="1" applyAlignment="1" applyProtection="1">
      <alignment vertical="center"/>
    </xf>
    <xf numFmtId="10" fontId="23" fillId="0" borderId="0" xfId="2" applyNumberFormat="1" applyFont="1" applyAlignment="1" applyProtection="1"/>
    <xf numFmtId="0" fontId="24" fillId="0" borderId="0" xfId="0" applyFont="1" applyAlignment="1"/>
    <xf numFmtId="0" fontId="5" fillId="0" borderId="0" xfId="0" applyFont="1" applyAlignment="1"/>
    <xf numFmtId="9" fontId="25" fillId="14" borderId="1" xfId="2" applyFont="1" applyFill="1" applyBorder="1" applyAlignment="1">
      <alignment horizontal="center" vertical="center" wrapText="1"/>
      <protection locked="0"/>
    </xf>
    <xf numFmtId="9" fontId="20" fillId="14" borderId="45" xfId="3" applyNumberFormat="1" applyFont="1" applyFill="1" applyBorder="1" applyAlignment="1" applyProtection="1">
      <alignment horizontal="center" vertical="center" wrapText="1"/>
    </xf>
    <xf numFmtId="9" fontId="25" fillId="14" borderId="44" xfId="2" applyFont="1" applyFill="1" applyBorder="1" applyAlignment="1">
      <alignment horizontal="center" vertical="center" wrapText="1"/>
      <protection locked="0"/>
    </xf>
    <xf numFmtId="9" fontId="20" fillId="14" borderId="11" xfId="3" applyNumberFormat="1" applyFont="1" applyFill="1" applyBorder="1" applyAlignment="1" applyProtection="1">
      <alignment horizontal="center" vertical="center" wrapText="1"/>
    </xf>
    <xf numFmtId="9" fontId="25" fillId="9" borderId="1" xfId="2" applyFont="1" applyFill="1" applyBorder="1" applyAlignment="1">
      <alignment horizontal="center" vertical="center" wrapText="1"/>
      <protection locked="0"/>
    </xf>
    <xf numFmtId="9" fontId="20" fillId="0" borderId="45" xfId="3" applyNumberFormat="1" applyFont="1" applyBorder="1" applyAlignment="1" applyProtection="1">
      <alignment horizontal="center" vertical="center" wrapText="1"/>
    </xf>
    <xf numFmtId="9" fontId="25" fillId="15" borderId="1" xfId="2" applyFont="1" applyFill="1" applyBorder="1" applyAlignment="1">
      <alignment horizontal="center" vertical="center" wrapText="1"/>
      <protection locked="0"/>
    </xf>
    <xf numFmtId="9" fontId="20" fillId="15" borderId="45" xfId="3" applyNumberFormat="1" applyFont="1" applyFill="1" applyBorder="1" applyAlignment="1" applyProtection="1">
      <alignment horizontal="center" vertical="center" wrapText="1"/>
    </xf>
    <xf numFmtId="9" fontId="20" fillId="15" borderId="44" xfId="3" applyNumberFormat="1" applyFont="1" applyFill="1" applyBorder="1" applyAlignment="1" applyProtection="1">
      <alignment horizontal="center" vertical="center" wrapText="1"/>
    </xf>
    <xf numFmtId="0" fontId="16" fillId="9" borderId="1" xfId="0" applyFont="1" applyFill="1" applyBorder="1" applyAlignment="1">
      <alignment horizontal="center" vertical="center"/>
    </xf>
    <xf numFmtId="0" fontId="4" fillId="0" borderId="0" xfId="0" applyFont="1" applyAlignment="1">
      <alignment horizontal="center" vertical="center"/>
    </xf>
    <xf numFmtId="0" fontId="4" fillId="0" borderId="0" xfId="0" applyFont="1">
      <alignment vertical="center"/>
    </xf>
    <xf numFmtId="167" fontId="4" fillId="0" borderId="0" xfId="0" applyNumberFormat="1" applyFont="1">
      <alignment vertical="center"/>
    </xf>
    <xf numFmtId="2" fontId="4" fillId="0" borderId="0" xfId="0" applyNumberFormat="1" applyFont="1">
      <alignment vertical="center"/>
    </xf>
    <xf numFmtId="0" fontId="15" fillId="0" borderId="44" xfId="0" applyFont="1" applyBorder="1" applyAlignment="1">
      <alignment horizontal="center" vertical="center"/>
    </xf>
    <xf numFmtId="0" fontId="15" fillId="0" borderId="1" xfId="0" applyFont="1" applyBorder="1" applyAlignment="1">
      <alignment horizontal="justify" vertical="center" wrapText="1"/>
    </xf>
    <xf numFmtId="9" fontId="15" fillId="0" borderId="1" xfId="2" applyFont="1" applyBorder="1" applyAlignment="1" applyProtection="1">
      <alignment horizontal="right" vertical="center" wrapText="1"/>
    </xf>
    <xf numFmtId="9" fontId="15" fillId="6" borderId="1" xfId="2" applyFont="1" applyFill="1" applyBorder="1" applyAlignment="1" applyProtection="1">
      <alignment horizontal="center" vertical="center" wrapText="1"/>
    </xf>
    <xf numFmtId="9" fontId="15" fillId="0" borderId="1" xfId="2" applyFont="1" applyBorder="1" applyAlignment="1" applyProtection="1">
      <alignment horizontal="center" vertical="center" wrapText="1"/>
    </xf>
    <xf numFmtId="168" fontId="15" fillId="0" borderId="1" xfId="5" applyFont="1" applyBorder="1" applyAlignment="1" applyProtection="1">
      <alignment horizontal="center" vertical="center" wrapText="1"/>
    </xf>
    <xf numFmtId="0" fontId="15" fillId="6" borderId="1" xfId="0" applyFont="1" applyFill="1" applyBorder="1" applyAlignment="1">
      <alignment horizontal="justify" vertical="center" wrapText="1"/>
    </xf>
    <xf numFmtId="9" fontId="15" fillId="0" borderId="1" xfId="2" applyFont="1" applyBorder="1" applyAlignment="1" applyProtection="1">
      <alignment horizontal="center" vertical="center"/>
    </xf>
    <xf numFmtId="0" fontId="15" fillId="6" borderId="1" xfId="0" applyFont="1" applyFill="1" applyBorder="1">
      <alignment vertical="center"/>
    </xf>
    <xf numFmtId="9" fontId="15" fillId="6" borderId="1" xfId="2" applyFont="1" applyFill="1" applyBorder="1" applyAlignment="1" applyProtection="1">
      <alignment horizontal="center" vertical="center"/>
    </xf>
    <xf numFmtId="9" fontId="15" fillId="6" borderId="1" xfId="0" applyNumberFormat="1" applyFont="1" applyFill="1" applyBorder="1">
      <alignment vertical="center"/>
    </xf>
    <xf numFmtId="0" fontId="16" fillId="9" borderId="1" xfId="0" applyFont="1" applyFill="1" applyBorder="1" applyAlignment="1">
      <alignment horizontal="left" vertical="center"/>
    </xf>
    <xf numFmtId="175" fontId="4" fillId="0" borderId="0" xfId="0" applyNumberFormat="1" applyFont="1" applyAlignment="1"/>
    <xf numFmtId="10" fontId="4" fillId="0" borderId="0" xfId="2" applyNumberFormat="1" applyAlignment="1" applyProtection="1"/>
    <xf numFmtId="176" fontId="4" fillId="0" borderId="0" xfId="0" applyNumberFormat="1" applyFont="1" applyAlignment="1"/>
    <xf numFmtId="2" fontId="4" fillId="0" borderId="0" xfId="0" applyNumberFormat="1" applyFont="1" applyAlignment="1"/>
    <xf numFmtId="0" fontId="4" fillId="0" borderId="56" xfId="0" applyFont="1" applyBorder="1" applyAlignment="1">
      <alignment horizontal="center"/>
    </xf>
    <xf numFmtId="0" fontId="4" fillId="0" borderId="51" xfId="0" applyFont="1" applyBorder="1" applyAlignment="1">
      <alignment horizontal="center"/>
    </xf>
    <xf numFmtId="0" fontId="4" fillId="0" borderId="57" xfId="0" applyFont="1" applyBorder="1" applyAlignment="1">
      <alignment horizontal="center"/>
    </xf>
    <xf numFmtId="0" fontId="4" fillId="14" borderId="1" xfId="0" applyFont="1" applyFill="1" applyBorder="1" applyAlignment="1"/>
    <xf numFmtId="0" fontId="4" fillId="14" borderId="10" xfId="0" applyFont="1" applyFill="1" applyBorder="1" applyAlignment="1"/>
    <xf numFmtId="0" fontId="4" fillId="15" borderId="1" xfId="0" applyFont="1" applyFill="1" applyBorder="1" applyAlignment="1"/>
    <xf numFmtId="0" fontId="4" fillId="15" borderId="11" xfId="0" applyFont="1" applyFill="1" applyBorder="1" applyAlignment="1"/>
    <xf numFmtId="0" fontId="4" fillId="15" borderId="10" xfId="0" applyFont="1" applyFill="1" applyBorder="1" applyAlignment="1"/>
    <xf numFmtId="0" fontId="4" fillId="15" borderId="45" xfId="0" applyFont="1" applyFill="1" applyBorder="1" applyAlignment="1"/>
    <xf numFmtId="0" fontId="4" fillId="15" borderId="44" xfId="0" applyFont="1" applyFill="1" applyBorder="1" applyAlignment="1"/>
    <xf numFmtId="0" fontId="4" fillId="16" borderId="1" xfId="0" applyFont="1" applyFill="1" applyBorder="1" applyAlignment="1"/>
    <xf numFmtId="0" fontId="4" fillId="16" borderId="45" xfId="0" applyFont="1" applyFill="1" applyBorder="1" applyAlignment="1"/>
    <xf numFmtId="0" fontId="4" fillId="16" borderId="44" xfId="0" applyFont="1" applyFill="1" applyBorder="1" applyAlignment="1"/>
    <xf numFmtId="0" fontId="4" fillId="16" borderId="11" xfId="0" applyFont="1" applyFill="1" applyBorder="1" applyAlignment="1"/>
    <xf numFmtId="0" fontId="4" fillId="16" borderId="10" xfId="0" applyFont="1" applyFill="1" applyBorder="1" applyAlignment="1"/>
    <xf numFmtId="0" fontId="4" fillId="9" borderId="1" xfId="0" applyFont="1" applyFill="1" applyBorder="1" applyAlignment="1"/>
    <xf numFmtId="0" fontId="4" fillId="9" borderId="45" xfId="0" applyFont="1" applyFill="1" applyBorder="1" applyAlignment="1"/>
    <xf numFmtId="0" fontId="4" fillId="9" borderId="44" xfId="0" applyFont="1" applyFill="1" applyBorder="1" applyAlignment="1"/>
    <xf numFmtId="0" fontId="4" fillId="9" borderId="11" xfId="0" applyFont="1" applyFill="1" applyBorder="1" applyAlignment="1"/>
    <xf numFmtId="0" fontId="4" fillId="9" borderId="10" xfId="0" applyFont="1" applyFill="1" applyBorder="1" applyAlignment="1"/>
    <xf numFmtId="0" fontId="4" fillId="13" borderId="1" xfId="0" applyFont="1" applyFill="1" applyBorder="1" applyAlignment="1"/>
    <xf numFmtId="0" fontId="4" fillId="13" borderId="45" xfId="0" applyFont="1" applyFill="1" applyBorder="1" applyAlignment="1"/>
    <xf numFmtId="0" fontId="4" fillId="13" borderId="44" xfId="0" applyFont="1" applyFill="1" applyBorder="1" applyAlignment="1"/>
    <xf numFmtId="0" fontId="4" fillId="13" borderId="11" xfId="0" applyFont="1" applyFill="1" applyBorder="1" applyAlignment="1"/>
    <xf numFmtId="0" fontId="4" fillId="13" borderId="10" xfId="0" applyFont="1" applyFill="1" applyBorder="1" applyAlignment="1"/>
    <xf numFmtId="0" fontId="4" fillId="17" borderId="1" xfId="0" applyFont="1" applyFill="1" applyBorder="1" applyAlignment="1"/>
    <xf numFmtId="0" fontId="4" fillId="17" borderId="45" xfId="0" applyFont="1" applyFill="1" applyBorder="1" applyAlignment="1"/>
    <xf numFmtId="0" fontId="4" fillId="17" borderId="44" xfId="0" applyFont="1" applyFill="1" applyBorder="1" applyAlignment="1"/>
    <xf numFmtId="0" fontId="4" fillId="17" borderId="11" xfId="0" applyFont="1" applyFill="1" applyBorder="1" applyAlignment="1"/>
    <xf numFmtId="0" fontId="4" fillId="17" borderId="10" xfId="0" applyFont="1" applyFill="1" applyBorder="1" applyAlignment="1"/>
    <xf numFmtId="0" fontId="4" fillId="18" borderId="1" xfId="0" applyFont="1" applyFill="1" applyBorder="1" applyAlignment="1"/>
    <xf numFmtId="0" fontId="4" fillId="16" borderId="41" xfId="0" applyFont="1" applyFill="1" applyBorder="1" applyAlignment="1"/>
    <xf numFmtId="0" fontId="4" fillId="16" borderId="54" xfId="0" applyFont="1" applyFill="1" applyBorder="1" applyAlignment="1"/>
    <xf numFmtId="0" fontId="4" fillId="19" borderId="1" xfId="0" applyFont="1" applyFill="1" applyBorder="1" applyAlignment="1"/>
    <xf numFmtId="0" fontId="4" fillId="5" borderId="41" xfId="0" applyFont="1" applyFill="1" applyBorder="1" applyAlignment="1"/>
    <xf numFmtId="0" fontId="4" fillId="5" borderId="1" xfId="0" applyFont="1" applyFill="1" applyBorder="1" applyAlignment="1"/>
    <xf numFmtId="0" fontId="4" fillId="5" borderId="54" xfId="0" applyFont="1" applyFill="1" applyBorder="1" applyAlignment="1"/>
    <xf numFmtId="0" fontId="4" fillId="20" borderId="1" xfId="0" applyFont="1" applyFill="1" applyBorder="1" applyAlignment="1"/>
    <xf numFmtId="2" fontId="7" fillId="21" borderId="54" xfId="3" applyNumberFormat="1" applyFont="1" applyFill="1" applyBorder="1" applyAlignment="1" applyProtection="1">
      <alignment horizontal="center" vertical="center" wrapText="1"/>
    </xf>
    <xf numFmtId="166" fontId="4" fillId="0" borderId="0" xfId="0" applyNumberFormat="1" applyFont="1">
      <alignment vertical="center"/>
    </xf>
    <xf numFmtId="2" fontId="7" fillId="0" borderId="1" xfId="1" applyNumberFormat="1" applyFont="1" applyBorder="1" applyAlignment="1" applyProtection="1">
      <alignment horizontal="center" vertical="center" wrapText="1"/>
    </xf>
    <xf numFmtId="2" fontId="7" fillId="6" borderId="1" xfId="1" applyNumberFormat="1" applyFont="1" applyFill="1" applyBorder="1" applyAlignment="1" applyProtection="1">
      <alignment horizontal="center" vertical="center" wrapText="1"/>
    </xf>
    <xf numFmtId="2" fontId="7" fillId="9" borderId="1" xfId="1" applyNumberFormat="1" applyFont="1" applyFill="1" applyBorder="1" applyAlignment="1" applyProtection="1">
      <alignment horizontal="center" vertical="center" wrapText="1"/>
    </xf>
    <xf numFmtId="0" fontId="7" fillId="9" borderId="60" xfId="3" applyFont="1" applyFill="1" applyBorder="1" applyAlignment="1" applyProtection="1">
      <alignment horizontal="left" vertical="center" wrapText="1"/>
    </xf>
    <xf numFmtId="169" fontId="7" fillId="9" borderId="60" xfId="2" applyNumberFormat="1" applyFont="1" applyFill="1" applyBorder="1" applyAlignment="1" applyProtection="1">
      <alignment vertical="center" wrapText="1"/>
    </xf>
    <xf numFmtId="9" fontId="15" fillId="0" borderId="1" xfId="0" applyNumberFormat="1" applyFont="1" applyBorder="1">
      <alignment vertical="center"/>
    </xf>
    <xf numFmtId="168" fontId="15" fillId="0" borderId="1" xfId="5" applyFont="1" applyBorder="1" applyAlignment="1" applyProtection="1">
      <alignment horizontal="center" vertical="center"/>
    </xf>
    <xf numFmtId="2" fontId="6" fillId="0" borderId="1" xfId="8" applyNumberFormat="1" applyFont="1" applyBorder="1" applyAlignment="1">
      <alignment horizontal="center" vertical="center" wrapText="1"/>
      <protection locked="0"/>
    </xf>
    <xf numFmtId="1" fontId="6" fillId="0" borderId="1" xfId="8" applyNumberFormat="1" applyFont="1" applyBorder="1" applyAlignment="1">
      <alignment horizontal="center" vertical="center" wrapText="1"/>
      <protection locked="0"/>
    </xf>
    <xf numFmtId="9" fontId="4" fillId="0" borderId="0" xfId="2">
      <alignment vertical="top"/>
      <protection locked="0"/>
    </xf>
    <xf numFmtId="171" fontId="7" fillId="9" borderId="60" xfId="1" applyNumberFormat="1" applyFont="1" applyFill="1" applyBorder="1" applyAlignment="1" applyProtection="1">
      <alignment horizontal="center" vertical="center" wrapText="1"/>
    </xf>
    <xf numFmtId="178" fontId="7" fillId="9" borderId="15" xfId="2" applyNumberFormat="1" applyFont="1" applyFill="1" applyBorder="1" applyAlignment="1" applyProtection="1">
      <alignment vertical="center" wrapText="1"/>
    </xf>
    <xf numFmtId="179" fontId="44" fillId="0" borderId="0" xfId="1" applyNumberFormat="1" applyFont="1" applyAlignment="1" applyProtection="1"/>
    <xf numFmtId="0" fontId="15" fillId="0" borderId="1" xfId="2" applyNumberFormat="1" applyFont="1" applyBorder="1" applyAlignment="1" applyProtection="1">
      <alignment horizontal="justify" vertical="center" wrapText="1"/>
    </xf>
    <xf numFmtId="0" fontId="7" fillId="7" borderId="63" xfId="3" applyFont="1" applyFill="1" applyBorder="1" applyAlignment="1" applyProtection="1">
      <alignment horizontal="center" vertical="center" wrapText="1"/>
    </xf>
    <xf numFmtId="0" fontId="4" fillId="0" borderId="44" xfId="0" applyFont="1" applyBorder="1">
      <alignment vertical="center"/>
    </xf>
    <xf numFmtId="0" fontId="4" fillId="0" borderId="1" xfId="0" applyFont="1" applyBorder="1">
      <alignment vertical="center"/>
    </xf>
    <xf numFmtId="0" fontId="4" fillId="0" borderId="45" xfId="0" applyFont="1" applyBorder="1">
      <alignment vertical="center"/>
    </xf>
    <xf numFmtId="3" fontId="4" fillId="0" borderId="1" xfId="0" applyNumberFormat="1" applyFont="1" applyBorder="1">
      <alignment vertical="center"/>
    </xf>
    <xf numFmtId="9" fontId="4" fillId="0" borderId="11" xfId="0" applyNumberFormat="1" applyFont="1" applyBorder="1">
      <alignment vertical="center"/>
    </xf>
    <xf numFmtId="3" fontId="4" fillId="0" borderId="15" xfId="0" applyNumberFormat="1" applyFont="1" applyBorder="1">
      <alignment vertical="center"/>
    </xf>
    <xf numFmtId="0" fontId="4" fillId="0" borderId="15" xfId="0" applyFont="1" applyBorder="1">
      <alignment vertical="center"/>
    </xf>
    <xf numFmtId="0" fontId="4" fillId="0" borderId="14" xfId="0" applyFont="1" applyBorder="1">
      <alignment vertical="center"/>
    </xf>
    <xf numFmtId="0" fontId="4" fillId="0" borderId="46" xfId="0" applyFont="1" applyBorder="1">
      <alignment vertical="center"/>
    </xf>
    <xf numFmtId="3" fontId="4" fillId="0" borderId="0" xfId="0" applyNumberFormat="1" applyFont="1">
      <alignment vertical="center"/>
    </xf>
    <xf numFmtId="166" fontId="4" fillId="0" borderId="15" xfId="1" applyNumberFormat="1" applyBorder="1" applyAlignment="1" applyProtection="1">
      <alignment vertical="center"/>
    </xf>
    <xf numFmtId="9" fontId="4" fillId="0" borderId="8" xfId="2" applyBorder="1" applyAlignment="1" applyProtection="1">
      <alignment vertical="center"/>
    </xf>
    <xf numFmtId="0" fontId="7" fillId="7" borderId="74" xfId="3" applyFont="1" applyFill="1" applyBorder="1" applyAlignment="1" applyProtection="1">
      <alignment horizontal="center" vertical="center" wrapText="1"/>
    </xf>
    <xf numFmtId="0" fontId="7" fillId="7" borderId="75" xfId="3" applyFont="1" applyFill="1" applyBorder="1" applyAlignment="1" applyProtection="1">
      <alignment horizontal="center" vertical="center" wrapText="1"/>
    </xf>
    <xf numFmtId="166" fontId="4" fillId="0" borderId="12" xfId="1" applyNumberFormat="1" applyBorder="1" applyAlignment="1" applyProtection="1">
      <alignment vertical="center"/>
    </xf>
    <xf numFmtId="166" fontId="4" fillId="0" borderId="14" xfId="1" applyNumberFormat="1" applyBorder="1" applyAlignment="1" applyProtection="1">
      <alignment vertical="center"/>
    </xf>
    <xf numFmtId="0" fontId="7" fillId="7" borderId="76" xfId="3" applyFont="1" applyFill="1" applyBorder="1" applyAlignment="1" applyProtection="1">
      <alignment horizontal="center" vertical="center" wrapText="1"/>
    </xf>
    <xf numFmtId="166" fontId="4" fillId="0" borderId="52" xfId="1" applyNumberFormat="1" applyBorder="1" applyAlignment="1" applyProtection="1">
      <alignment vertical="center"/>
    </xf>
    <xf numFmtId="166" fontId="4" fillId="0" borderId="10" xfId="1" applyNumberFormat="1" applyBorder="1" applyAlignment="1" applyProtection="1">
      <alignment vertical="center"/>
    </xf>
    <xf numFmtId="0" fontId="4" fillId="0" borderId="17" xfId="0" applyFont="1" applyBorder="1">
      <alignment vertical="center"/>
    </xf>
    <xf numFmtId="166" fontId="4" fillId="0" borderId="11" xfId="1" applyNumberFormat="1" applyBorder="1" applyAlignment="1" applyProtection="1">
      <alignment vertical="center"/>
    </xf>
    <xf numFmtId="166" fontId="5" fillId="0" borderId="15" xfId="1" applyNumberFormat="1" applyFont="1" applyBorder="1" applyAlignment="1" applyProtection="1">
      <alignment vertical="center"/>
    </xf>
    <xf numFmtId="9" fontId="4" fillId="0" borderId="16" xfId="0" applyNumberFormat="1" applyFont="1" applyBorder="1">
      <alignment vertical="center"/>
    </xf>
    <xf numFmtId="166" fontId="4" fillId="0" borderId="43" xfId="1" applyNumberFormat="1" applyBorder="1" applyAlignment="1" applyProtection="1">
      <alignment vertical="center"/>
    </xf>
    <xf numFmtId="3" fontId="4" fillId="0" borderId="10" xfId="0" applyNumberFormat="1" applyFont="1" applyBorder="1">
      <alignment vertical="center"/>
    </xf>
    <xf numFmtId="3" fontId="4" fillId="0" borderId="17" xfId="0" applyNumberFormat="1" applyFont="1" applyBorder="1">
      <alignment vertical="center"/>
    </xf>
    <xf numFmtId="0" fontId="7" fillId="7" borderId="77" xfId="3" applyFont="1" applyFill="1" applyBorder="1" applyAlignment="1" applyProtection="1">
      <alignment horizontal="center" vertical="center" wrapText="1"/>
    </xf>
    <xf numFmtId="166" fontId="5" fillId="0" borderId="7" xfId="1" applyNumberFormat="1" applyFont="1" applyBorder="1" applyAlignment="1" applyProtection="1">
      <alignment vertical="center"/>
    </xf>
    <xf numFmtId="166" fontId="4" fillId="0" borderId="8" xfId="1" applyNumberFormat="1" applyBorder="1" applyAlignment="1" applyProtection="1">
      <alignment vertical="center"/>
    </xf>
    <xf numFmtId="0" fontId="4" fillId="0" borderId="11" xfId="0" applyFont="1" applyBorder="1">
      <alignment vertical="center"/>
    </xf>
    <xf numFmtId="166" fontId="4" fillId="0" borderId="6" xfId="1" applyNumberFormat="1" applyBorder="1" applyAlignment="1" applyProtection="1">
      <alignment vertical="center"/>
    </xf>
    <xf numFmtId="166" fontId="4" fillId="0" borderId="17" xfId="1" applyNumberFormat="1" applyBorder="1" applyAlignment="1" applyProtection="1">
      <alignment vertical="center"/>
    </xf>
    <xf numFmtId="9" fontId="4" fillId="0" borderId="1" xfId="2" applyBorder="1">
      <alignment vertical="top"/>
      <protection locked="0"/>
    </xf>
    <xf numFmtId="166" fontId="4" fillId="0" borderId="0" xfId="1" applyNumberFormat="1">
      <alignment vertical="top"/>
      <protection locked="0"/>
    </xf>
    <xf numFmtId="0" fontId="15" fillId="0" borderId="1" xfId="2" applyNumberFormat="1" applyFont="1" applyBorder="1" applyAlignment="1" applyProtection="1">
      <alignment horizontal="justify" vertical="top" wrapText="1"/>
    </xf>
    <xf numFmtId="0" fontId="1" fillId="0" borderId="0" xfId="34" applyAlignment="1">
      <alignment vertical="center"/>
    </xf>
    <xf numFmtId="0" fontId="7" fillId="22" borderId="69" xfId="25" applyFont="1" applyFill="1" applyBorder="1" applyAlignment="1">
      <alignment vertical="center" wrapText="1"/>
    </xf>
    <xf numFmtId="0" fontId="7" fillId="22" borderId="70" xfId="25" applyFont="1" applyFill="1" applyBorder="1" applyAlignment="1">
      <alignment vertical="center" wrapText="1"/>
    </xf>
    <xf numFmtId="0" fontId="7" fillId="22" borderId="71" xfId="25" applyFont="1" applyFill="1" applyBorder="1" applyAlignment="1">
      <alignment vertical="center" wrapText="1"/>
    </xf>
    <xf numFmtId="0" fontId="7" fillId="22" borderId="0" xfId="25" applyFont="1" applyFill="1" applyAlignment="1">
      <alignment vertical="center" wrapText="1"/>
    </xf>
    <xf numFmtId="0" fontId="10" fillId="22" borderId="0" xfId="25" applyFont="1" applyFill="1" applyAlignment="1">
      <alignment vertical="center" wrapText="1"/>
    </xf>
    <xf numFmtId="0" fontId="7" fillId="22" borderId="21" xfId="25" applyFont="1" applyFill="1" applyBorder="1" applyAlignment="1">
      <alignment vertical="center" wrapText="1"/>
    </xf>
    <xf numFmtId="0" fontId="6" fillId="22" borderId="21" xfId="25" applyFont="1" applyFill="1" applyBorder="1" applyAlignment="1">
      <alignment vertical="center" wrapText="1"/>
    </xf>
    <xf numFmtId="0" fontId="6" fillId="22" borderId="22" xfId="25" applyFont="1" applyFill="1" applyBorder="1" applyAlignment="1">
      <alignment vertical="center" wrapText="1"/>
    </xf>
    <xf numFmtId="0" fontId="7" fillId="22" borderId="9" xfId="25" applyFont="1" applyFill="1" applyBorder="1" applyAlignment="1">
      <alignment vertical="center" wrapText="1"/>
    </xf>
    <xf numFmtId="0" fontId="6" fillId="22" borderId="0" xfId="25" applyFont="1" applyFill="1" applyAlignment="1">
      <alignment vertical="center" wrapText="1"/>
    </xf>
    <xf numFmtId="0" fontId="6" fillId="22" borderId="23" xfId="25" applyFont="1" applyFill="1" applyBorder="1" applyAlignment="1">
      <alignment vertical="center" wrapText="1"/>
    </xf>
    <xf numFmtId="0" fontId="7" fillId="0" borderId="9" xfId="25" applyFont="1" applyBorder="1" applyAlignment="1">
      <alignment vertical="center" wrapText="1"/>
    </xf>
    <xf numFmtId="0" fontId="7" fillId="0" borderId="0" xfId="25" applyFont="1" applyAlignment="1">
      <alignment vertical="center" wrapText="1"/>
    </xf>
    <xf numFmtId="0" fontId="7" fillId="0" borderId="0" xfId="25" applyFont="1" applyAlignment="1">
      <alignment horizontal="center" vertical="center" wrapText="1"/>
    </xf>
    <xf numFmtId="0" fontId="39" fillId="0" borderId="0" xfId="34" applyFont="1" applyAlignment="1">
      <alignment horizontal="center" vertical="center"/>
    </xf>
    <xf numFmtId="0" fontId="35" fillId="0" borderId="0" xfId="34" applyFont="1" applyAlignment="1">
      <alignment horizontal="center" vertical="center" wrapText="1"/>
    </xf>
    <xf numFmtId="0" fontId="1" fillId="0" borderId="0" xfId="34" applyAlignment="1">
      <alignment horizontal="center" vertical="center"/>
    </xf>
    <xf numFmtId="0" fontId="10" fillId="0" borderId="0" xfId="25" applyFont="1" applyAlignment="1">
      <alignment vertical="center" wrapText="1"/>
    </xf>
    <xf numFmtId="0" fontId="6" fillId="0" borderId="0" xfId="25" applyFont="1" applyAlignment="1">
      <alignment vertical="center" wrapText="1"/>
    </xf>
    <xf numFmtId="0" fontId="6" fillId="0" borderId="23" xfId="25" applyFont="1" applyBorder="1" applyAlignment="1">
      <alignment vertical="center" wrapText="1"/>
    </xf>
    <xf numFmtId="0" fontId="7" fillId="0" borderId="23" xfId="25" applyFont="1" applyBorder="1" applyAlignment="1">
      <alignment horizontal="center" vertical="center" wrapText="1"/>
    </xf>
    <xf numFmtId="0" fontId="7" fillId="22" borderId="9" xfId="25" applyFont="1" applyFill="1" applyBorder="1" applyAlignment="1">
      <alignment horizontal="center" vertical="center" wrapText="1"/>
    </xf>
    <xf numFmtId="0" fontId="7" fillId="22" borderId="72" xfId="25" applyFont="1" applyFill="1" applyBorder="1" applyAlignment="1">
      <alignment horizontal="center" vertical="center" wrapText="1"/>
    </xf>
    <xf numFmtId="0" fontId="13" fillId="22" borderId="0" xfId="25" applyFont="1" applyFill="1" applyAlignment="1">
      <alignment horizontal="center" vertical="center" wrapText="1"/>
    </xf>
    <xf numFmtId="0" fontId="7" fillId="22" borderId="0" xfId="25" applyFont="1" applyFill="1" applyAlignment="1">
      <alignment horizontal="center" vertical="center" wrapText="1"/>
    </xf>
    <xf numFmtId="0" fontId="13" fillId="0" borderId="0" xfId="25" applyFont="1" applyAlignment="1">
      <alignment horizontal="center" vertical="center" wrapText="1"/>
    </xf>
    <xf numFmtId="0" fontId="6" fillId="22" borderId="32" xfId="25" applyFont="1" applyFill="1" applyBorder="1" applyAlignment="1">
      <alignment vertical="center" wrapText="1"/>
    </xf>
    <xf numFmtId="0" fontId="6" fillId="22" borderId="30" xfId="25" applyFont="1" applyFill="1" applyBorder="1" applyAlignment="1">
      <alignment vertical="center" wrapText="1"/>
    </xf>
    <xf numFmtId="0" fontId="14" fillId="8" borderId="0" xfId="25" applyFont="1" applyFill="1" applyAlignment="1">
      <alignment vertical="center" wrapText="1"/>
    </xf>
    <xf numFmtId="0" fontId="40" fillId="22" borderId="9" xfId="34" applyFont="1" applyFill="1" applyBorder="1" applyAlignment="1">
      <alignment vertical="center"/>
    </xf>
    <xf numFmtId="0" fontId="40" fillId="22" borderId="0" xfId="34" applyFont="1" applyFill="1" applyAlignment="1">
      <alignment vertical="center"/>
    </xf>
    <xf numFmtId="0" fontId="40" fillId="22" borderId="23" xfId="34" applyFont="1" applyFill="1" applyBorder="1" applyAlignment="1">
      <alignment vertical="center"/>
    </xf>
    <xf numFmtId="167" fontId="1" fillId="0" borderId="0" xfId="34" applyNumberFormat="1" applyAlignment="1">
      <alignment vertical="center"/>
    </xf>
    <xf numFmtId="0" fontId="6" fillId="22" borderId="9" xfId="25" applyFont="1" applyFill="1" applyBorder="1" applyAlignment="1">
      <alignment vertical="center" wrapText="1"/>
    </xf>
    <xf numFmtId="0" fontId="7" fillId="23" borderId="3" xfId="25" applyFont="1" applyFill="1" applyBorder="1" applyAlignment="1">
      <alignment horizontal="center" vertical="center" wrapText="1"/>
    </xf>
    <xf numFmtId="0" fontId="7" fillId="23" borderId="4" xfId="25" applyFont="1" applyFill="1" applyBorder="1" applyAlignment="1">
      <alignment horizontal="center" vertical="center" wrapText="1"/>
    </xf>
    <xf numFmtId="0" fontId="7" fillId="23" borderId="73" xfId="25" applyFont="1" applyFill="1" applyBorder="1" applyAlignment="1">
      <alignment horizontal="center" vertical="center" wrapText="1"/>
    </xf>
    <xf numFmtId="0" fontId="7" fillId="23" borderId="5" xfId="25" applyFont="1" applyFill="1" applyBorder="1" applyAlignment="1">
      <alignment horizontal="center" vertical="center" wrapText="1"/>
    </xf>
    <xf numFmtId="167" fontId="1" fillId="0" borderId="0" xfId="36" applyNumberFormat="1" applyFont="1" applyBorder="1" applyAlignment="1">
      <alignment vertical="center"/>
    </xf>
    <xf numFmtId="166" fontId="1" fillId="0" borderId="40" xfId="37" applyNumberFormat="1" applyFont="1" applyFill="1" applyBorder="1" applyAlignment="1">
      <alignment vertical="center"/>
    </xf>
    <xf numFmtId="166" fontId="1" fillId="0" borderId="41" xfId="37" applyNumberFormat="1" applyFont="1" applyFill="1" applyBorder="1" applyAlignment="1">
      <alignment vertical="center"/>
    </xf>
    <xf numFmtId="166" fontId="35" fillId="0" borderId="1" xfId="37" applyNumberFormat="1" applyFont="1" applyFill="1" applyBorder="1" applyAlignment="1">
      <alignment vertical="center"/>
    </xf>
    <xf numFmtId="166" fontId="1" fillId="0" borderId="42" xfId="37" applyNumberFormat="1" applyFont="1" applyBorder="1" applyAlignment="1">
      <alignment vertical="center"/>
    </xf>
    <xf numFmtId="166" fontId="1" fillId="0" borderId="12" xfId="37" applyNumberFormat="1" applyFont="1" applyBorder="1" applyAlignment="1">
      <alignment vertical="center"/>
    </xf>
    <xf numFmtId="166" fontId="1" fillId="0" borderId="7" xfId="37" applyNumberFormat="1" applyFont="1" applyBorder="1" applyAlignment="1">
      <alignment vertical="center"/>
    </xf>
    <xf numFmtId="9" fontId="1" fillId="0" borderId="8" xfId="35" applyFont="1" applyBorder="1" applyAlignment="1">
      <alignment vertical="center"/>
    </xf>
    <xf numFmtId="166" fontId="1" fillId="0" borderId="40" xfId="37" applyNumberFormat="1" applyFont="1" applyBorder="1" applyAlignment="1">
      <alignment vertical="center"/>
    </xf>
    <xf numFmtId="166" fontId="1" fillId="0" borderId="41" xfId="37" applyNumberFormat="1" applyFont="1" applyBorder="1" applyAlignment="1">
      <alignment vertical="center"/>
    </xf>
    <xf numFmtId="10" fontId="1" fillId="0" borderId="11" xfId="35" applyNumberFormat="1" applyFont="1" applyBorder="1" applyAlignment="1">
      <alignment vertical="center"/>
    </xf>
    <xf numFmtId="169" fontId="1" fillId="0" borderId="0" xfId="35" applyNumberFormat="1" applyFont="1" applyBorder="1" applyAlignment="1">
      <alignment vertical="center"/>
    </xf>
    <xf numFmtId="166" fontId="1" fillId="0" borderId="44" xfId="37" applyNumberFormat="1" applyFont="1" applyFill="1" applyBorder="1" applyAlignment="1">
      <alignment vertical="center"/>
    </xf>
    <xf numFmtId="166" fontId="1" fillId="0" borderId="1" xfId="37" applyNumberFormat="1" applyFont="1" applyFill="1" applyBorder="1" applyAlignment="1">
      <alignment vertical="center"/>
    </xf>
    <xf numFmtId="166" fontId="1" fillId="0" borderId="45" xfId="37" applyNumberFormat="1" applyFont="1" applyFill="1" applyBorder="1" applyAlignment="1">
      <alignment vertical="center"/>
    </xf>
    <xf numFmtId="9" fontId="1" fillId="0" borderId="11" xfId="35" applyFont="1" applyBorder="1" applyAlignment="1">
      <alignment vertical="center"/>
    </xf>
    <xf numFmtId="166" fontId="35" fillId="0" borderId="15" xfId="37" applyNumberFormat="1" applyFont="1" applyFill="1" applyBorder="1" applyAlignment="1">
      <alignment vertical="center"/>
    </xf>
    <xf numFmtId="166" fontId="1" fillId="0" borderId="59" xfId="37" applyNumberFormat="1" applyFont="1" applyBorder="1" applyAlignment="1">
      <alignment vertical="center"/>
    </xf>
    <xf numFmtId="166" fontId="1" fillId="0" borderId="60" xfId="37" applyNumberFormat="1" applyFont="1" applyBorder="1" applyAlignment="1">
      <alignment vertical="center"/>
    </xf>
    <xf numFmtId="10" fontId="1" fillId="0" borderId="16" xfId="35" applyNumberFormat="1" applyFont="1" applyBorder="1" applyAlignment="1">
      <alignment vertical="center"/>
    </xf>
    <xf numFmtId="0" fontId="7" fillId="22" borderId="0" xfId="25" applyFont="1" applyFill="1" applyAlignment="1">
      <alignment horizontal="left" vertical="center" wrapText="1"/>
    </xf>
    <xf numFmtId="0" fontId="7" fillId="23" borderId="1" xfId="25" applyFont="1" applyFill="1" applyBorder="1" applyAlignment="1">
      <alignment horizontal="center" vertical="center" wrapText="1"/>
    </xf>
    <xf numFmtId="0" fontId="6" fillId="0" borderId="53" xfId="25" applyFont="1" applyBorder="1" applyAlignment="1">
      <alignment horizontal="left" vertical="center" wrapText="1"/>
    </xf>
    <xf numFmtId="0" fontId="7" fillId="0" borderId="54" xfId="25" applyFont="1" applyBorder="1" applyAlignment="1">
      <alignment horizontal="center" vertical="center" wrapText="1"/>
    </xf>
    <xf numFmtId="168" fontId="7" fillId="0" borderId="54" xfId="38" applyFont="1" applyFill="1" applyBorder="1" applyAlignment="1" applyProtection="1">
      <alignment horizontal="center" vertical="center" wrapText="1"/>
    </xf>
    <xf numFmtId="164" fontId="1" fillId="0" borderId="0" xfId="39" applyFont="1" applyAlignment="1">
      <alignment vertical="center"/>
    </xf>
    <xf numFmtId="0" fontId="7" fillId="0" borderId="41" xfId="25" applyFont="1" applyBorder="1" applyAlignment="1">
      <alignment horizontal="left" vertical="center" wrapText="1"/>
    </xf>
    <xf numFmtId="2" fontId="7" fillId="6" borderId="54" xfId="25" applyNumberFormat="1" applyFont="1" applyFill="1" applyBorder="1" applyAlignment="1">
      <alignment horizontal="center" vertical="center" wrapText="1"/>
    </xf>
    <xf numFmtId="1" fontId="7" fillId="21" borderId="1" xfId="37" applyNumberFormat="1" applyFont="1" applyFill="1" applyBorder="1" applyAlignment="1" applyProtection="1">
      <alignment horizontal="center" vertical="center" wrapText="1"/>
    </xf>
    <xf numFmtId="0" fontId="7" fillId="21" borderId="15" xfId="25" applyFont="1" applyFill="1" applyBorder="1" applyAlignment="1">
      <alignment horizontal="left" vertical="center" wrapText="1"/>
    </xf>
    <xf numFmtId="2" fontId="7" fillId="21" borderId="54" xfId="25" applyNumberFormat="1" applyFont="1" applyFill="1" applyBorder="1" applyAlignment="1">
      <alignment horizontal="center" vertical="center" wrapText="1"/>
    </xf>
    <xf numFmtId="169" fontId="7" fillId="21" borderId="15" xfId="35" applyNumberFormat="1" applyFont="1" applyFill="1" applyBorder="1" applyAlignment="1" applyProtection="1">
      <alignment vertical="center" wrapText="1"/>
    </xf>
    <xf numFmtId="2" fontId="7" fillId="21" borderId="1" xfId="37" applyNumberFormat="1" applyFont="1" applyFill="1" applyBorder="1" applyAlignment="1" applyProtection="1">
      <alignment horizontal="center" vertical="center" wrapText="1"/>
    </xf>
    <xf numFmtId="9" fontId="35" fillId="0" borderId="0" xfId="35" applyFont="1" applyBorder="1" applyAlignment="1">
      <alignment horizontal="center" vertical="center"/>
    </xf>
    <xf numFmtId="164" fontId="35" fillId="0" borderId="0" xfId="39" applyFont="1" applyAlignment="1">
      <alignment vertical="center"/>
    </xf>
    <xf numFmtId="0" fontId="7" fillId="0" borderId="1" xfId="25" applyFont="1" applyBorder="1" applyAlignment="1">
      <alignment horizontal="left" vertical="center" wrapText="1"/>
    </xf>
    <xf numFmtId="9" fontId="6" fillId="0" borderId="1" xfId="33" applyFont="1" applyBorder="1" applyAlignment="1" applyProtection="1">
      <alignment horizontal="center" vertical="center" wrapText="1"/>
      <protection locked="0"/>
    </xf>
    <xf numFmtId="9" fontId="7" fillId="0" borderId="45" xfId="25" applyNumberFormat="1" applyFont="1" applyBorder="1" applyAlignment="1">
      <alignment horizontal="center" vertical="center" wrapText="1"/>
    </xf>
    <xf numFmtId="9" fontId="6" fillId="21" borderId="15" xfId="35" applyFont="1" applyFill="1" applyBorder="1" applyAlignment="1" applyProtection="1">
      <alignment horizontal="center" vertical="center" wrapText="1"/>
      <protection locked="0"/>
    </xf>
    <xf numFmtId="9" fontId="7" fillId="0" borderId="46" xfId="25" applyNumberFormat="1" applyFont="1" applyBorder="1" applyAlignment="1">
      <alignment horizontal="center" vertical="center" wrapText="1"/>
    </xf>
    <xf numFmtId="169" fontId="4" fillId="0" borderId="0" xfId="2" applyNumberFormat="1">
      <alignment vertical="top"/>
      <protection locked="0"/>
    </xf>
    <xf numFmtId="166" fontId="5" fillId="4" borderId="1" xfId="1" applyNumberFormat="1" applyFont="1" applyFill="1" applyBorder="1" applyAlignment="1" applyProtection="1">
      <alignment horizontal="center" vertical="center" wrapText="1"/>
    </xf>
    <xf numFmtId="166" fontId="5" fillId="0" borderId="1" xfId="1" applyNumberFormat="1" applyFont="1" applyBorder="1" applyAlignment="1" applyProtection="1">
      <alignment horizontal="center" vertical="center" wrapText="1"/>
    </xf>
    <xf numFmtId="166" fontId="5" fillId="0" borderId="1" xfId="1" applyNumberFormat="1" applyFont="1" applyBorder="1" applyAlignment="1" applyProtection="1">
      <alignment horizontal="center" vertical="center"/>
    </xf>
    <xf numFmtId="0" fontId="6" fillId="0" borderId="53" xfId="3" applyFont="1" applyBorder="1" applyAlignment="1" applyProtection="1">
      <alignment horizontal="center" vertical="center" wrapText="1"/>
    </xf>
    <xf numFmtId="0" fontId="6" fillId="0" borderId="40" xfId="3" applyFont="1" applyBorder="1" applyAlignment="1" applyProtection="1">
      <alignment horizontal="center" vertical="center" wrapText="1"/>
    </xf>
    <xf numFmtId="9" fontId="6" fillId="0" borderId="65" xfId="2" applyFont="1" applyBorder="1" applyAlignment="1" applyProtection="1">
      <alignment horizontal="center" vertical="center" wrapText="1"/>
    </xf>
    <xf numFmtId="9" fontId="6" fillId="0" borderId="41" xfId="2" applyFont="1" applyBorder="1" applyAlignment="1" applyProtection="1">
      <alignment horizontal="center" vertical="center" wrapText="1"/>
    </xf>
    <xf numFmtId="0" fontId="6" fillId="0" borderId="48" xfId="3" applyFont="1" applyBorder="1" applyAlignment="1" applyProtection="1">
      <alignment horizontal="left" vertical="top" wrapText="1"/>
    </xf>
    <xf numFmtId="0" fontId="6" fillId="0" borderId="58" xfId="3" applyFont="1" applyBorder="1" applyAlignment="1" applyProtection="1">
      <alignment horizontal="left" vertical="top" wrapText="1"/>
    </xf>
    <xf numFmtId="0" fontId="6" fillId="0" borderId="66" xfId="3" applyFont="1" applyBorder="1" applyAlignment="1" applyProtection="1">
      <alignment horizontal="left" vertical="top" wrapText="1"/>
    </xf>
    <xf numFmtId="0" fontId="6" fillId="0" borderId="42" xfId="3" applyFont="1" applyBorder="1" applyAlignment="1" applyProtection="1">
      <alignment horizontal="left" vertical="top" wrapText="1"/>
    </xf>
    <xf numFmtId="0" fontId="6" fillId="0" borderId="56" xfId="3" applyFont="1" applyBorder="1" applyAlignment="1" applyProtection="1">
      <alignment horizontal="left" vertical="top" wrapText="1"/>
    </xf>
    <xf numFmtId="0" fontId="6" fillId="0" borderId="57" xfId="3" applyFont="1" applyBorder="1" applyAlignment="1" applyProtection="1">
      <alignment horizontal="left" vertical="top" wrapText="1"/>
    </xf>
    <xf numFmtId="0" fontId="6" fillId="0" borderId="59" xfId="3" applyFont="1" applyBorder="1" applyAlignment="1" applyProtection="1">
      <alignment horizontal="center" vertical="center" wrapText="1"/>
    </xf>
    <xf numFmtId="9" fontId="6" fillId="0" borderId="54" xfId="2" applyFont="1" applyBorder="1" applyAlignment="1" applyProtection="1">
      <alignment horizontal="center" vertical="center" wrapText="1"/>
    </xf>
    <xf numFmtId="9" fontId="6" fillId="0" borderId="60" xfId="2" applyFont="1" applyBorder="1" applyAlignment="1" applyProtection="1">
      <alignment horizontal="center" vertical="center" wrapText="1"/>
    </xf>
    <xf numFmtId="0" fontId="6" fillId="0" borderId="48" xfId="3" applyFont="1" applyBorder="1" applyAlignment="1" applyProtection="1">
      <alignment horizontal="left" vertical="center" wrapText="1"/>
    </xf>
    <xf numFmtId="0" fontId="6" fillId="0" borderId="58" xfId="3" applyFont="1" applyBorder="1" applyAlignment="1" applyProtection="1">
      <alignment horizontal="left" vertical="center" wrapText="1"/>
    </xf>
    <xf numFmtId="0" fontId="6" fillId="0" borderId="66" xfId="3" applyFont="1" applyBorder="1" applyAlignment="1" applyProtection="1">
      <alignment horizontal="left" vertical="center" wrapText="1"/>
    </xf>
    <xf numFmtId="0" fontId="6" fillId="0" borderId="61" xfId="3" applyFont="1" applyBorder="1" applyAlignment="1" applyProtection="1">
      <alignment horizontal="left" vertical="center" wrapText="1"/>
    </xf>
    <xf numFmtId="0" fontId="6" fillId="0" borderId="32" xfId="3" applyFont="1" applyBorder="1" applyAlignment="1" applyProtection="1">
      <alignment horizontal="left" vertical="center" wrapText="1"/>
    </xf>
    <xf numFmtId="0" fontId="6" fillId="0" borderId="30" xfId="3" applyFont="1" applyBorder="1" applyAlignment="1" applyProtection="1">
      <alignment horizontal="left" vertical="center" wrapText="1"/>
    </xf>
    <xf numFmtId="0" fontId="7" fillId="7" borderId="42" xfId="3" applyFont="1" applyFill="1" applyBorder="1" applyAlignment="1" applyProtection="1">
      <alignment horizontal="center" vertical="center" wrapText="1"/>
    </xf>
    <xf numFmtId="0" fontId="7" fillId="7" borderId="56" xfId="3" applyFont="1" applyFill="1" applyBorder="1" applyAlignment="1" applyProtection="1">
      <alignment horizontal="center" vertical="center" wrapText="1"/>
    </xf>
    <xf numFmtId="0" fontId="7" fillId="7" borderId="52" xfId="3" applyFont="1" applyFill="1" applyBorder="1" applyAlignment="1" applyProtection="1">
      <alignment horizontal="center" vertical="center" wrapText="1"/>
    </xf>
    <xf numFmtId="0" fontId="7" fillId="7" borderId="57" xfId="3" applyFont="1" applyFill="1" applyBorder="1" applyAlignment="1" applyProtection="1">
      <alignment horizontal="center" vertical="center" wrapText="1"/>
    </xf>
    <xf numFmtId="9" fontId="7" fillId="0" borderId="54" xfId="3" applyNumberFormat="1" applyFont="1" applyBorder="1" applyAlignment="1" applyProtection="1">
      <alignment horizontal="center" vertical="center" wrapText="1"/>
    </xf>
    <xf numFmtId="0" fontId="7" fillId="0" borderId="60" xfId="3" applyFont="1" applyBorder="1" applyAlignment="1" applyProtection="1">
      <alignment horizontal="center" vertical="center" wrapText="1"/>
    </xf>
    <xf numFmtId="9" fontId="15" fillId="0" borderId="48" xfId="7" applyFont="1" applyBorder="1" applyAlignment="1" applyProtection="1">
      <alignment horizontal="left" vertical="center" wrapText="1"/>
    </xf>
    <xf numFmtId="9" fontId="15" fillId="0" borderId="58" xfId="7" applyFont="1" applyBorder="1" applyAlignment="1" applyProtection="1">
      <alignment horizontal="left" vertical="center" wrapText="1"/>
    </xf>
    <xf numFmtId="9" fontId="15" fillId="0" borderId="49" xfId="7" applyFont="1" applyBorder="1" applyAlignment="1" applyProtection="1">
      <alignment horizontal="left" vertical="center" wrapText="1"/>
    </xf>
    <xf numFmtId="9" fontId="15" fillId="0" borderId="61" xfId="7" applyFont="1" applyBorder="1" applyAlignment="1" applyProtection="1">
      <alignment horizontal="left" vertical="center" wrapText="1"/>
    </xf>
    <xf numFmtId="9" fontId="15" fillId="0" borderId="32" xfId="7" applyFont="1" applyBorder="1" applyAlignment="1" applyProtection="1">
      <alignment horizontal="left" vertical="center" wrapText="1"/>
    </xf>
    <xf numFmtId="9" fontId="15" fillId="0" borderId="62" xfId="7" applyFont="1" applyBorder="1" applyAlignment="1" applyProtection="1">
      <alignment horizontal="left" vertical="center" wrapText="1"/>
    </xf>
    <xf numFmtId="9" fontId="15" fillId="0" borderId="48" xfId="7" applyFont="1" applyBorder="1" applyAlignment="1" applyProtection="1">
      <alignment horizontal="center" vertical="top" wrapText="1"/>
    </xf>
    <xf numFmtId="9" fontId="15" fillId="0" borderId="58" xfId="7" applyFont="1" applyBorder="1" applyAlignment="1" applyProtection="1">
      <alignment horizontal="center" vertical="top" wrapText="1"/>
    </xf>
    <xf numFmtId="9" fontId="15" fillId="0" borderId="49" xfId="7" applyFont="1" applyBorder="1" applyAlignment="1" applyProtection="1">
      <alignment horizontal="center" vertical="top" wrapText="1"/>
    </xf>
    <xf numFmtId="9" fontId="15" fillId="0" borderId="61" xfId="7" applyFont="1" applyBorder="1" applyAlignment="1" applyProtection="1">
      <alignment horizontal="center" vertical="top" wrapText="1"/>
    </xf>
    <xf numFmtId="9" fontId="15" fillId="0" borderId="32" xfId="7" applyFont="1" applyBorder="1" applyAlignment="1" applyProtection="1">
      <alignment horizontal="center" vertical="top" wrapText="1"/>
    </xf>
    <xf numFmtId="9" fontId="15" fillId="0" borderId="62" xfId="7" applyFont="1" applyBorder="1" applyAlignment="1" applyProtection="1">
      <alignment horizontal="center" vertical="top" wrapText="1"/>
    </xf>
    <xf numFmtId="0" fontId="15" fillId="0" borderId="48" xfId="0" applyFont="1" applyBorder="1" applyAlignment="1">
      <alignment horizontal="justify" vertical="center" wrapText="1"/>
    </xf>
    <xf numFmtId="0" fontId="15" fillId="0" borderId="58" xfId="0" applyFont="1" applyBorder="1" applyAlignment="1">
      <alignment horizontal="justify" vertical="center" wrapText="1"/>
    </xf>
    <xf numFmtId="0" fontId="15" fillId="0" borderId="49" xfId="0" applyFont="1" applyBorder="1" applyAlignment="1">
      <alignment horizontal="justify" vertical="center" wrapText="1"/>
    </xf>
    <xf numFmtId="0" fontId="15" fillId="0" borderId="61" xfId="0" applyFont="1" applyBorder="1" applyAlignment="1">
      <alignment horizontal="justify" vertical="center" wrapText="1"/>
    </xf>
    <xf numFmtId="0" fontId="15" fillId="0" borderId="32" xfId="0" applyFont="1" applyBorder="1" applyAlignment="1">
      <alignment horizontal="justify" vertical="center" wrapText="1"/>
    </xf>
    <xf numFmtId="0" fontId="15" fillId="0" borderId="62" xfId="0" applyFont="1" applyBorder="1" applyAlignment="1">
      <alignment horizontal="justify" vertical="center" wrapText="1"/>
    </xf>
    <xf numFmtId="0" fontId="15" fillId="0" borderId="48" xfId="0" applyFont="1" applyBorder="1" applyAlignment="1">
      <alignment horizontal="left" vertical="center" wrapText="1"/>
    </xf>
    <xf numFmtId="0" fontId="15" fillId="0" borderId="58" xfId="0" applyFont="1" applyBorder="1" applyAlignment="1">
      <alignment horizontal="left" vertical="center" wrapText="1"/>
    </xf>
    <xf numFmtId="0" fontId="15" fillId="0" borderId="49" xfId="0" applyFont="1" applyBorder="1" applyAlignment="1">
      <alignment horizontal="left" vertical="center" wrapText="1"/>
    </xf>
    <xf numFmtId="0" fontId="15" fillId="0" borderId="61" xfId="0" applyFont="1" applyBorder="1" applyAlignment="1">
      <alignment horizontal="left" vertical="center" wrapText="1"/>
    </xf>
    <xf numFmtId="0" fontId="15" fillId="0" borderId="32" xfId="0" applyFont="1" applyBorder="1" applyAlignment="1">
      <alignment horizontal="left" vertical="center" wrapText="1"/>
    </xf>
    <xf numFmtId="0" fontId="15" fillId="0" borderId="62" xfId="0" applyFont="1" applyBorder="1" applyAlignment="1">
      <alignment horizontal="left" vertical="center" wrapText="1"/>
    </xf>
    <xf numFmtId="0" fontId="7" fillId="7" borderId="12" xfId="3" applyFont="1" applyFill="1" applyBorder="1" applyAlignment="1" applyProtection="1">
      <alignment horizontal="center" vertical="center" wrapText="1"/>
    </xf>
    <xf numFmtId="0" fontId="7" fillId="7" borderId="44" xfId="3" applyFont="1" applyFill="1" applyBorder="1" applyAlignment="1" applyProtection="1">
      <alignment horizontal="center" vertical="center" wrapText="1"/>
    </xf>
    <xf numFmtId="0" fontId="7" fillId="7" borderId="63" xfId="3" applyFont="1" applyFill="1" applyBorder="1" applyAlignment="1" applyProtection="1">
      <alignment horizontal="center" vertical="center" wrapText="1"/>
    </xf>
    <xf numFmtId="0" fontId="7" fillId="7" borderId="41" xfId="3" applyFont="1" applyFill="1" applyBorder="1" applyAlignment="1" applyProtection="1">
      <alignment horizontal="center" vertical="center" wrapText="1"/>
    </xf>
    <xf numFmtId="0" fontId="7" fillId="7" borderId="7" xfId="3" applyFont="1" applyFill="1" applyBorder="1" applyAlignment="1" applyProtection="1">
      <alignment horizontal="center" vertical="center" wrapText="1"/>
    </xf>
    <xf numFmtId="0" fontId="7" fillId="7" borderId="39" xfId="3" applyFont="1" applyFill="1" applyBorder="1" applyAlignment="1" applyProtection="1">
      <alignment horizontal="center" vertical="center" wrapText="1"/>
    </xf>
    <xf numFmtId="0" fontId="7" fillId="7" borderId="64" xfId="3" applyFont="1" applyFill="1" applyBorder="1" applyAlignment="1" applyProtection="1">
      <alignment horizontal="center" vertical="center" wrapText="1"/>
    </xf>
    <xf numFmtId="0" fontId="7" fillId="7" borderId="26" xfId="3" applyFont="1" applyFill="1" applyBorder="1" applyAlignment="1" applyProtection="1">
      <alignment horizontal="center" vertical="center" wrapText="1"/>
    </xf>
    <xf numFmtId="0" fontId="7" fillId="7" borderId="45" xfId="3" applyFont="1" applyFill="1" applyBorder="1" applyAlignment="1" applyProtection="1">
      <alignment horizontal="center" vertical="center" wrapText="1"/>
    </xf>
    <xf numFmtId="0" fontId="7" fillId="7" borderId="50" xfId="3" applyFont="1" applyFill="1" applyBorder="1" applyAlignment="1" applyProtection="1">
      <alignment horizontal="center" vertical="center" wrapText="1"/>
    </xf>
    <xf numFmtId="0" fontId="7" fillId="7" borderId="29" xfId="3" applyFont="1" applyFill="1" applyBorder="1" applyAlignment="1" applyProtection="1">
      <alignment horizontal="center" vertical="center" wrapText="1"/>
    </xf>
    <xf numFmtId="3" fontId="7" fillId="0" borderId="48" xfId="3" applyNumberFormat="1" applyFont="1" applyBorder="1" applyAlignment="1" applyProtection="1">
      <alignment horizontal="center" vertical="center" wrapText="1"/>
    </xf>
    <xf numFmtId="3" fontId="7" fillId="0" borderId="49" xfId="3" applyNumberFormat="1" applyFont="1" applyBorder="1" applyAlignment="1" applyProtection="1">
      <alignment horizontal="center" vertical="center" wrapText="1"/>
    </xf>
    <xf numFmtId="0" fontId="15" fillId="0" borderId="46" xfId="22" applyFont="1" applyBorder="1" applyAlignment="1">
      <alignment horizontal="left" vertical="center" wrapText="1"/>
    </xf>
    <xf numFmtId="0" fontId="15" fillId="0" borderId="55" xfId="22" applyFont="1" applyBorder="1" applyAlignment="1">
      <alignment horizontal="left" vertical="center" wrapText="1"/>
    </xf>
    <xf numFmtId="0" fontId="15" fillId="0" borderId="17" xfId="22" applyFont="1" applyBorder="1" applyAlignment="1">
      <alignment horizontal="left" vertical="center" wrapText="1"/>
    </xf>
    <xf numFmtId="0" fontId="7" fillId="0" borderId="12" xfId="3" applyFont="1" applyBorder="1" applyAlignment="1" applyProtection="1">
      <alignment horizontal="center" vertical="center" wrapText="1"/>
    </xf>
    <xf numFmtId="0" fontId="7" fillId="0" borderId="7" xfId="3" applyFont="1" applyBorder="1" applyAlignment="1" applyProtection="1">
      <alignment horizontal="center" vertical="center" wrapText="1"/>
    </xf>
    <xf numFmtId="0" fontId="7" fillId="0" borderId="8" xfId="3" applyFont="1" applyBorder="1" applyAlignment="1" applyProtection="1">
      <alignment horizontal="center" vertical="center" wrapText="1"/>
    </xf>
    <xf numFmtId="0" fontId="7" fillId="7" borderId="1" xfId="3" applyFont="1" applyFill="1" applyBorder="1" applyAlignment="1" applyProtection="1">
      <alignment horizontal="center" vertical="center" wrapText="1"/>
    </xf>
    <xf numFmtId="0" fontId="6" fillId="7" borderId="1" xfId="3" applyFont="1" applyFill="1" applyBorder="1" applyAlignment="1" applyProtection="1">
      <alignment horizontal="center" vertical="center" wrapText="1"/>
    </xf>
    <xf numFmtId="0" fontId="7" fillId="7" borderId="11" xfId="3" applyFont="1" applyFill="1" applyBorder="1" applyAlignment="1" applyProtection="1">
      <alignment horizontal="center" vertical="center" wrapText="1"/>
    </xf>
    <xf numFmtId="0" fontId="7" fillId="7" borderId="14" xfId="3" applyFont="1" applyFill="1" applyBorder="1" applyAlignment="1" applyProtection="1">
      <alignment horizontal="center" vertical="center" wrapText="1"/>
    </xf>
    <xf numFmtId="0" fontId="7" fillId="7" borderId="46" xfId="3" applyFont="1" applyFill="1" applyBorder="1" applyAlignment="1" applyProtection="1">
      <alignment horizontal="center" vertical="center" wrapText="1"/>
    </xf>
    <xf numFmtId="0" fontId="7" fillId="6" borderId="12" xfId="3" applyFont="1" applyFill="1" applyBorder="1" applyAlignment="1" applyProtection="1">
      <alignment horizontal="center" vertical="center" wrapText="1"/>
    </xf>
    <xf numFmtId="0" fontId="7" fillId="6" borderId="6" xfId="3" applyFont="1" applyFill="1" applyBorder="1" applyAlignment="1" applyProtection="1">
      <alignment horizontal="center" vertical="center" wrapText="1"/>
    </xf>
    <xf numFmtId="0" fontId="7" fillId="6" borderId="7" xfId="3" applyFont="1" applyFill="1" applyBorder="1" applyAlignment="1" applyProtection="1">
      <alignment horizontal="center" vertical="center" wrapText="1"/>
    </xf>
    <xf numFmtId="0" fontId="7" fillId="6" borderId="8" xfId="3" applyFont="1" applyFill="1" applyBorder="1" applyAlignment="1" applyProtection="1">
      <alignment horizontal="center" vertical="center" wrapText="1"/>
    </xf>
    <xf numFmtId="0" fontId="7" fillId="7" borderId="47" xfId="3" applyFont="1" applyFill="1" applyBorder="1" applyAlignment="1" applyProtection="1">
      <alignment horizontal="center" vertical="center" wrapText="1"/>
    </xf>
    <xf numFmtId="0" fontId="7" fillId="7" borderId="51" xfId="3" applyFont="1" applyFill="1" applyBorder="1" applyAlignment="1" applyProtection="1">
      <alignment horizontal="center" vertical="center" wrapText="1"/>
    </xf>
    <xf numFmtId="0" fontId="7" fillId="7" borderId="48" xfId="3" applyFont="1" applyFill="1" applyBorder="1" applyAlignment="1" applyProtection="1">
      <alignment horizontal="center" vertical="center" wrapText="1"/>
    </xf>
    <xf numFmtId="0" fontId="7" fillId="7" borderId="49" xfId="3" applyFont="1" applyFill="1" applyBorder="1" applyAlignment="1" applyProtection="1">
      <alignment horizontal="center" vertical="center" wrapText="1"/>
    </xf>
    <xf numFmtId="0" fontId="7" fillId="7" borderId="10" xfId="3" applyFont="1" applyFill="1" applyBorder="1" applyAlignment="1" applyProtection="1">
      <alignment horizontal="center" vertical="center" wrapText="1"/>
    </xf>
    <xf numFmtId="9" fontId="7" fillId="0" borderId="36" xfId="3" applyNumberFormat="1" applyFont="1" applyBorder="1" applyAlignment="1" applyProtection="1">
      <alignment horizontal="center" vertical="center" wrapText="1"/>
    </xf>
    <xf numFmtId="9" fontId="7" fillId="0" borderId="37" xfId="3" applyNumberFormat="1" applyFont="1" applyBorder="1" applyAlignment="1" applyProtection="1">
      <alignment horizontal="center" vertical="center" wrapText="1"/>
    </xf>
    <xf numFmtId="0" fontId="7" fillId="7" borderId="36" xfId="3" applyFont="1" applyFill="1" applyBorder="1" applyAlignment="1" applyProtection="1">
      <alignment horizontal="center" vertical="center" wrapText="1"/>
    </xf>
    <xf numFmtId="0" fontId="7" fillId="7" borderId="38" xfId="3" applyFont="1" applyFill="1" applyBorder="1" applyAlignment="1" applyProtection="1">
      <alignment horizontal="center" vertical="center" wrapText="1"/>
    </xf>
    <xf numFmtId="0" fontId="7" fillId="7" borderId="37" xfId="3" applyFont="1" applyFill="1" applyBorder="1" applyAlignment="1" applyProtection="1">
      <alignment horizontal="center" vertical="center" wrapText="1"/>
    </xf>
    <xf numFmtId="0" fontId="7" fillId="7" borderId="9" xfId="3" applyFont="1" applyFill="1" applyBorder="1" applyAlignment="1" applyProtection="1">
      <alignment horizontal="center" vertical="center" wrapText="1"/>
    </xf>
    <xf numFmtId="0" fontId="7" fillId="7" borderId="0" xfId="3" applyFont="1" applyFill="1" applyAlignment="1" applyProtection="1">
      <alignment horizontal="center" vertical="center" wrapText="1"/>
    </xf>
    <xf numFmtId="0" fontId="7" fillId="7" borderId="23" xfId="3" applyFont="1" applyFill="1" applyBorder="1" applyAlignment="1" applyProtection="1">
      <alignment horizontal="center" vertical="center" wrapText="1"/>
    </xf>
    <xf numFmtId="0" fontId="7" fillId="6" borderId="32" xfId="3" applyFont="1" applyFill="1" applyBorder="1" applyAlignment="1" applyProtection="1">
      <alignment horizontal="left" vertical="center" wrapText="1"/>
    </xf>
    <xf numFmtId="0" fontId="7" fillId="7" borderId="36" xfId="3" applyFont="1" applyFill="1" applyBorder="1" applyAlignment="1" applyProtection="1">
      <alignment horizontal="left" vertical="center" wrapText="1"/>
    </xf>
    <xf numFmtId="0" fontId="7" fillId="7" borderId="37" xfId="3" applyFont="1" applyFill="1" applyBorder="1" applyAlignment="1" applyProtection="1">
      <alignment horizontal="left" vertical="center" wrapText="1"/>
    </xf>
    <xf numFmtId="0" fontId="6" fillId="0" borderId="36" xfId="3" applyFont="1" applyBorder="1" applyAlignment="1" applyProtection="1">
      <alignment horizontal="center" vertical="center" wrapText="1"/>
    </xf>
    <xf numFmtId="0" fontId="6" fillId="0" borderId="38" xfId="3" applyFont="1" applyBorder="1" applyAlignment="1" applyProtection="1">
      <alignment horizontal="center" vertical="center" wrapText="1"/>
    </xf>
    <xf numFmtId="0" fontId="6" fillId="0" borderId="37" xfId="3" applyFont="1" applyBorder="1" applyAlignment="1" applyProtection="1">
      <alignment horizontal="center" vertical="center" wrapText="1"/>
    </xf>
    <xf numFmtId="9" fontId="7" fillId="0" borderId="36" xfId="2" applyFont="1" applyBorder="1" applyAlignment="1" applyProtection="1">
      <alignment horizontal="center" vertical="center" wrapText="1"/>
    </xf>
    <xf numFmtId="9" fontId="7" fillId="0" borderId="37" xfId="2" applyFont="1" applyBorder="1" applyAlignment="1" applyProtection="1">
      <alignment horizontal="center" vertical="center" wrapText="1"/>
    </xf>
    <xf numFmtId="0" fontId="13" fillId="0" borderId="36" xfId="3" applyFont="1" applyBorder="1" applyAlignment="1" applyProtection="1">
      <alignment horizontal="center" vertical="center" wrapText="1"/>
    </xf>
    <xf numFmtId="0" fontId="13" fillId="0" borderId="38" xfId="3" applyFont="1" applyBorder="1" applyAlignment="1" applyProtection="1">
      <alignment horizontal="center" vertical="center" wrapText="1"/>
    </xf>
    <xf numFmtId="0" fontId="13" fillId="0" borderId="37" xfId="3" applyFont="1" applyBorder="1" applyAlignment="1" applyProtection="1">
      <alignment horizontal="center" vertical="center" wrapText="1"/>
    </xf>
    <xf numFmtId="0" fontId="7" fillId="0" borderId="3" xfId="3" applyFont="1" applyBorder="1" applyAlignment="1" applyProtection="1">
      <alignment horizontal="center" vertical="center" wrapText="1"/>
    </xf>
    <xf numFmtId="0" fontId="7" fillId="0" borderId="4" xfId="3" applyFont="1" applyBorder="1" applyAlignment="1" applyProtection="1">
      <alignment horizontal="center" vertical="center" wrapText="1"/>
    </xf>
    <xf numFmtId="0" fontId="7" fillId="0" borderId="5" xfId="3" applyFont="1" applyBorder="1" applyAlignment="1" applyProtection="1">
      <alignment horizontal="center" vertical="center" wrapText="1"/>
    </xf>
    <xf numFmtId="0" fontId="7" fillId="0" borderId="36" xfId="3" applyFont="1" applyBorder="1" applyAlignment="1" applyProtection="1">
      <alignment horizontal="center" vertical="center" wrapText="1"/>
    </xf>
    <xf numFmtId="0" fontId="7" fillId="0" borderId="38" xfId="3" applyFont="1" applyBorder="1" applyAlignment="1" applyProtection="1">
      <alignment horizontal="center" vertical="center" wrapText="1"/>
    </xf>
    <xf numFmtId="0" fontId="7" fillId="0" borderId="37" xfId="3" applyFont="1" applyBorder="1" applyAlignment="1" applyProtection="1">
      <alignment horizontal="center" vertical="center" wrapText="1"/>
    </xf>
    <xf numFmtId="0" fontId="4" fillId="0" borderId="25" xfId="0" applyFont="1" applyBorder="1" applyAlignment="1">
      <alignment horizontal="center" vertical="center"/>
    </xf>
    <xf numFmtId="0" fontId="4" fillId="0" borderId="26" xfId="0" applyFont="1" applyBorder="1" applyAlignment="1">
      <alignment horizontal="center" vertical="center"/>
    </xf>
    <xf numFmtId="0" fontId="5" fillId="0" borderId="28" xfId="0" applyFont="1" applyBorder="1" applyAlignment="1">
      <alignment horizontal="center" vertical="center" wrapText="1"/>
    </xf>
    <xf numFmtId="0" fontId="5" fillId="0" borderId="29" xfId="0" applyFont="1" applyBorder="1" applyAlignment="1">
      <alignment horizontal="center" vertical="center" wrapText="1"/>
    </xf>
    <xf numFmtId="0" fontId="5" fillId="0" borderId="33" xfId="0" applyFont="1" applyBorder="1" applyAlignment="1">
      <alignment horizontal="center" vertical="center" wrapText="1"/>
    </xf>
    <xf numFmtId="0" fontId="5" fillId="0" borderId="34" xfId="0" applyFont="1" applyBorder="1" applyAlignment="1">
      <alignment horizontal="center" vertical="center" wrapText="1"/>
    </xf>
    <xf numFmtId="0" fontId="7" fillId="7" borderId="2" xfId="3" applyFont="1" applyFill="1" applyBorder="1" applyAlignment="1" applyProtection="1">
      <alignment horizontal="left" vertical="center" wrapText="1"/>
    </xf>
    <xf numFmtId="0" fontId="7" fillId="7" borderId="22" xfId="3" applyFont="1" applyFill="1" applyBorder="1" applyAlignment="1" applyProtection="1">
      <alignment horizontal="left" vertical="center" wrapText="1"/>
    </xf>
    <xf numFmtId="0" fontId="7" fillId="7" borderId="9" xfId="3" applyFont="1" applyFill="1" applyBorder="1" applyAlignment="1" applyProtection="1">
      <alignment horizontal="left" vertical="center" wrapText="1"/>
    </xf>
    <xf numFmtId="0" fontId="7" fillId="7" borderId="23" xfId="3" applyFont="1" applyFill="1" applyBorder="1" applyAlignment="1" applyProtection="1">
      <alignment horizontal="left" vertical="center" wrapText="1"/>
    </xf>
    <xf numFmtId="0" fontId="7" fillId="7" borderId="13" xfId="3" applyFont="1" applyFill="1" applyBorder="1" applyAlignment="1" applyProtection="1">
      <alignment horizontal="left" vertical="center" wrapText="1"/>
    </xf>
    <xf numFmtId="0" fontId="7" fillId="7" borderId="30" xfId="3" applyFont="1" applyFill="1" applyBorder="1" applyAlignment="1" applyProtection="1">
      <alignment horizontal="left" vertical="center" wrapText="1"/>
    </xf>
    <xf numFmtId="0" fontId="7" fillId="0" borderId="2" xfId="3" applyFont="1" applyBorder="1" applyAlignment="1" applyProtection="1">
      <alignment horizontal="center" vertical="center" wrapText="1"/>
    </xf>
    <xf numFmtId="0" fontId="7" fillId="0" borderId="21" xfId="3" applyFont="1" applyBorder="1" applyAlignment="1" applyProtection="1">
      <alignment horizontal="center" vertical="center" wrapText="1"/>
    </xf>
    <xf numFmtId="0" fontId="7" fillId="0" borderId="22" xfId="3" applyFont="1" applyBorder="1" applyAlignment="1" applyProtection="1">
      <alignment horizontal="center" vertical="center" wrapText="1"/>
    </xf>
    <xf numFmtId="0" fontId="7" fillId="0" borderId="9" xfId="3" applyFont="1" applyBorder="1" applyAlignment="1" applyProtection="1">
      <alignment horizontal="center" vertical="center" wrapText="1"/>
    </xf>
    <xf numFmtId="0" fontId="7" fillId="0" borderId="0" xfId="3" applyFont="1" applyAlignment="1" applyProtection="1">
      <alignment horizontal="center" vertical="center" wrapText="1"/>
    </xf>
    <xf numFmtId="0" fontId="7" fillId="0" borderId="23" xfId="3" applyFont="1" applyBorder="1" applyAlignment="1" applyProtection="1">
      <alignment horizontal="center" vertical="center" wrapText="1"/>
    </xf>
    <xf numFmtId="0" fontId="7" fillId="0" borderId="13" xfId="3" applyFont="1" applyBorder="1" applyAlignment="1" applyProtection="1">
      <alignment horizontal="center" vertical="center" wrapText="1"/>
    </xf>
    <xf numFmtId="0" fontId="7" fillId="0" borderId="32" xfId="3" applyFont="1" applyBorder="1" applyAlignment="1" applyProtection="1">
      <alignment horizontal="center" vertical="center" wrapText="1"/>
    </xf>
    <xf numFmtId="0" fontId="7" fillId="0" borderId="30" xfId="3" applyFont="1" applyBorder="1" applyAlignment="1" applyProtection="1">
      <alignment horizontal="center" vertical="center" wrapText="1"/>
    </xf>
    <xf numFmtId="0" fontId="11" fillId="0" borderId="24" xfId="0" applyFont="1" applyBorder="1" applyAlignment="1">
      <alignment horizontal="center" vertical="center"/>
    </xf>
    <xf numFmtId="0" fontId="11" fillId="0" borderId="27" xfId="0" applyFont="1" applyBorder="1" applyAlignment="1">
      <alignment horizontal="center" vertical="center"/>
    </xf>
    <xf numFmtId="0" fontId="11" fillId="0" borderId="31" xfId="0" applyFont="1" applyBorder="1" applyAlignment="1">
      <alignment horizontal="center" vertical="center"/>
    </xf>
    <xf numFmtId="0" fontId="7" fillId="7" borderId="21" xfId="3" applyFont="1" applyFill="1" applyBorder="1" applyAlignment="1" applyProtection="1">
      <alignment horizontal="left" vertical="center" wrapText="1"/>
    </xf>
    <xf numFmtId="0" fontId="7" fillId="7" borderId="0" xfId="3" applyFont="1" applyFill="1" applyAlignment="1" applyProtection="1">
      <alignment horizontal="left" vertical="center" wrapText="1"/>
    </xf>
    <xf numFmtId="0" fontId="7" fillId="7" borderId="32" xfId="3" applyFont="1" applyFill="1" applyBorder="1" applyAlignment="1" applyProtection="1">
      <alignment horizontal="left" vertical="center" wrapText="1"/>
    </xf>
    <xf numFmtId="14" fontId="12" fillId="0" borderId="2" xfId="0" applyNumberFormat="1" applyFont="1" applyBorder="1" applyAlignment="1">
      <alignment horizontal="center" vertical="center"/>
    </xf>
    <xf numFmtId="0" fontId="12" fillId="0" borderId="22" xfId="0" applyFont="1" applyBorder="1" applyAlignment="1">
      <alignment horizontal="center" vertical="center"/>
    </xf>
    <xf numFmtId="0" fontId="12" fillId="0" borderId="9" xfId="0" applyFont="1" applyBorder="1" applyAlignment="1">
      <alignment horizontal="center" vertical="center"/>
    </xf>
    <xf numFmtId="0" fontId="12" fillId="0" borderId="23" xfId="0" applyFont="1" applyBorder="1" applyAlignment="1">
      <alignment horizontal="center" vertical="center"/>
    </xf>
    <xf numFmtId="0" fontId="12" fillId="0" borderId="13" xfId="0" applyFont="1" applyBorder="1" applyAlignment="1">
      <alignment horizontal="center" vertical="center"/>
    </xf>
    <xf numFmtId="0" fontId="12" fillId="0" borderId="30" xfId="0" applyFont="1" applyBorder="1" applyAlignment="1">
      <alignment horizontal="center" vertical="center"/>
    </xf>
    <xf numFmtId="0" fontId="5" fillId="0" borderId="25" xfId="0" applyFont="1" applyBorder="1" applyAlignment="1">
      <alignment horizontal="center" vertical="center" wrapText="1"/>
    </xf>
    <xf numFmtId="0" fontId="5" fillId="0" borderId="26" xfId="0" applyFont="1" applyBorder="1" applyAlignment="1">
      <alignment horizontal="center" vertical="center" wrapText="1"/>
    </xf>
    <xf numFmtId="0" fontId="6" fillId="0" borderId="2" xfId="3" applyFont="1" applyBorder="1" applyAlignment="1" applyProtection="1">
      <alignment horizontal="center" vertical="center" wrapText="1"/>
    </xf>
    <xf numFmtId="0" fontId="6" fillId="0" borderId="9" xfId="3" applyFont="1" applyBorder="1" applyAlignment="1" applyProtection="1">
      <alignment horizontal="center" vertical="center" wrapText="1"/>
    </xf>
    <xf numFmtId="0" fontId="6" fillId="0" borderId="13" xfId="3" applyFont="1" applyBorder="1" applyAlignment="1" applyProtection="1">
      <alignment horizontal="center" vertical="center" wrapText="1"/>
    </xf>
    <xf numFmtId="0" fontId="7" fillId="0" borderId="3" xfId="3" applyFont="1" applyBorder="1" applyAlignment="1" applyProtection="1">
      <alignment horizontal="center" vertical="center"/>
    </xf>
    <xf numFmtId="0" fontId="7" fillId="0" borderId="4" xfId="3" applyFont="1" applyBorder="1" applyAlignment="1" applyProtection="1">
      <alignment horizontal="center" vertical="center"/>
    </xf>
    <xf numFmtId="0" fontId="7" fillId="0" borderId="5" xfId="3" applyFont="1" applyBorder="1" applyAlignment="1" applyProtection="1">
      <alignment horizontal="center" vertical="center"/>
    </xf>
    <xf numFmtId="0" fontId="8" fillId="0" borderId="6" xfId="0" applyFont="1" applyBorder="1" applyAlignment="1">
      <alignment horizontal="left" vertical="center" wrapText="1"/>
    </xf>
    <xf numFmtId="0" fontId="8" fillId="0" borderId="7" xfId="0" applyFont="1" applyBorder="1" applyAlignment="1">
      <alignment horizontal="left" vertical="center" wrapText="1"/>
    </xf>
    <xf numFmtId="0" fontId="8" fillId="0" borderId="8" xfId="0" applyFont="1" applyBorder="1" applyAlignment="1">
      <alignment horizontal="left" vertical="center" wrapText="1"/>
    </xf>
    <xf numFmtId="0" fontId="8" fillId="0" borderId="10" xfId="0" applyFont="1" applyBorder="1" applyAlignment="1">
      <alignment horizontal="left" vertical="center" wrapText="1"/>
    </xf>
    <xf numFmtId="0" fontId="8" fillId="0" borderId="1" xfId="0" applyFont="1" applyBorder="1" applyAlignment="1">
      <alignment horizontal="left" vertical="center" wrapText="1"/>
    </xf>
    <xf numFmtId="0" fontId="8" fillId="0" borderId="11" xfId="0" applyFont="1" applyBorder="1" applyAlignment="1">
      <alignment horizontal="left" vertical="center" wrapText="1"/>
    </xf>
    <xf numFmtId="0" fontId="7" fillId="0" borderId="14" xfId="3" applyFont="1" applyBorder="1" applyAlignment="1" applyProtection="1">
      <alignment horizontal="center" vertical="center" wrapText="1"/>
    </xf>
    <xf numFmtId="0" fontId="7" fillId="0" borderId="15" xfId="3" applyFont="1" applyBorder="1" applyAlignment="1" applyProtection="1">
      <alignment horizontal="center" vertical="center" wrapText="1"/>
    </xf>
    <xf numFmtId="0" fontId="7" fillId="0" borderId="16" xfId="3" applyFont="1" applyBorder="1" applyAlignment="1" applyProtection="1">
      <alignment horizontal="center" vertical="center" wrapText="1"/>
    </xf>
    <xf numFmtId="0" fontId="9" fillId="0" borderId="17" xfId="0" applyFont="1" applyBorder="1" applyAlignment="1">
      <alignment horizontal="left" vertical="center" wrapText="1"/>
    </xf>
    <xf numFmtId="0" fontId="9" fillId="0" borderId="15" xfId="0" applyFont="1" applyBorder="1" applyAlignment="1">
      <alignment horizontal="left" vertical="center" wrapText="1"/>
    </xf>
    <xf numFmtId="0" fontId="9" fillId="0" borderId="16" xfId="0" applyFont="1" applyBorder="1" applyAlignment="1">
      <alignment horizontal="left" vertical="center" wrapText="1"/>
    </xf>
    <xf numFmtId="9" fontId="15" fillId="0" borderId="48" xfId="7" applyFont="1" applyBorder="1" applyAlignment="1" applyProtection="1">
      <alignment horizontal="justify" vertical="top" wrapText="1"/>
    </xf>
    <xf numFmtId="9" fontId="15" fillId="0" borderId="58" xfId="7" applyFont="1" applyBorder="1" applyAlignment="1" applyProtection="1">
      <alignment horizontal="justify" vertical="top" wrapText="1"/>
    </xf>
    <xf numFmtId="9" fontId="15" fillId="0" borderId="49" xfId="7" applyFont="1" applyBorder="1" applyAlignment="1" applyProtection="1">
      <alignment horizontal="justify" vertical="top" wrapText="1"/>
    </xf>
    <xf numFmtId="9" fontId="15" fillId="0" borderId="61" xfId="7" applyFont="1" applyBorder="1" applyAlignment="1" applyProtection="1">
      <alignment horizontal="justify" vertical="top" wrapText="1"/>
    </xf>
    <xf numFmtId="9" fontId="15" fillId="0" borderId="32" xfId="7" applyFont="1" applyBorder="1" applyAlignment="1" applyProtection="1">
      <alignment horizontal="justify" vertical="top" wrapText="1"/>
    </xf>
    <xf numFmtId="9" fontId="15" fillId="0" borderId="62" xfId="7" applyFont="1" applyBorder="1" applyAlignment="1" applyProtection="1">
      <alignment horizontal="justify" vertical="top" wrapText="1"/>
    </xf>
    <xf numFmtId="9" fontId="46" fillId="0" borderId="48" xfId="3" applyNumberFormat="1" applyFont="1" applyBorder="1" applyAlignment="1" applyProtection="1">
      <alignment horizontal="left" vertical="center" wrapText="1"/>
    </xf>
    <xf numFmtId="9" fontId="15" fillId="0" borderId="58" xfId="3" applyNumberFormat="1" applyFont="1" applyBorder="1" applyAlignment="1" applyProtection="1">
      <alignment horizontal="left" vertical="center" wrapText="1"/>
    </xf>
    <xf numFmtId="9" fontId="15" fillId="0" borderId="66" xfId="3" applyNumberFormat="1" applyFont="1" applyBorder="1" applyAlignment="1" applyProtection="1">
      <alignment horizontal="left" vertical="center" wrapText="1"/>
    </xf>
    <xf numFmtId="9" fontId="15" fillId="0" borderId="61" xfId="3" applyNumberFormat="1" applyFont="1" applyBorder="1" applyAlignment="1" applyProtection="1">
      <alignment horizontal="left" vertical="center" wrapText="1"/>
    </xf>
    <xf numFmtId="9" fontId="15" fillId="0" borderId="32" xfId="3" applyNumberFormat="1" applyFont="1" applyBorder="1" applyAlignment="1" applyProtection="1">
      <alignment horizontal="left" vertical="center" wrapText="1"/>
    </xf>
    <xf numFmtId="9" fontId="15" fillId="0" borderId="30" xfId="3" applyNumberFormat="1" applyFont="1" applyBorder="1" applyAlignment="1" applyProtection="1">
      <alignment horizontal="left" vertical="center" wrapText="1"/>
    </xf>
    <xf numFmtId="9" fontId="15" fillId="0" borderId="48" xfId="3" applyNumberFormat="1" applyFont="1" applyBorder="1" applyAlignment="1" applyProtection="1">
      <alignment horizontal="left" vertical="center" wrapText="1"/>
    </xf>
    <xf numFmtId="0" fontId="15" fillId="0" borderId="48" xfId="0" applyFont="1" applyBorder="1" applyAlignment="1">
      <alignment horizontal="center" vertical="top" wrapText="1"/>
    </xf>
    <xf numFmtId="0" fontId="15" fillId="0" borderId="58" xfId="0" applyFont="1" applyBorder="1" applyAlignment="1">
      <alignment horizontal="center" vertical="top" wrapText="1"/>
    </xf>
    <xf numFmtId="0" fontId="15" fillId="0" borderId="49" xfId="0" applyFont="1" applyBorder="1" applyAlignment="1">
      <alignment horizontal="center" vertical="top" wrapText="1"/>
    </xf>
    <xf numFmtId="0" fontId="15" fillId="0" borderId="61" xfId="0" applyFont="1" applyBorder="1" applyAlignment="1">
      <alignment horizontal="center" vertical="top" wrapText="1"/>
    </xf>
    <xf numFmtId="0" fontId="15" fillId="0" borderId="32" xfId="0" applyFont="1" applyBorder="1" applyAlignment="1">
      <alignment horizontal="center" vertical="top" wrapText="1"/>
    </xf>
    <xf numFmtId="0" fontId="15" fillId="0" borderId="62" xfId="0" applyFont="1" applyBorder="1" applyAlignment="1">
      <alignment horizontal="center" vertical="top" wrapText="1"/>
    </xf>
    <xf numFmtId="0" fontId="15" fillId="0" borderId="46" xfId="0" applyFont="1" applyBorder="1" applyAlignment="1">
      <alignment horizontal="left" vertical="center" wrapText="1"/>
    </xf>
    <xf numFmtId="0" fontId="15" fillId="0" borderId="55" xfId="0" applyFont="1" applyBorder="1" applyAlignment="1">
      <alignment horizontal="left" vertical="center" wrapText="1"/>
    </xf>
    <xf numFmtId="0" fontId="15" fillId="0" borderId="17" xfId="0" applyFont="1" applyBorder="1" applyAlignment="1">
      <alignment horizontal="left" vertical="center" wrapText="1"/>
    </xf>
    <xf numFmtId="9" fontId="15" fillId="0" borderId="66" xfId="7" applyFont="1" applyBorder="1" applyAlignment="1" applyProtection="1">
      <alignment horizontal="center" vertical="top" wrapText="1"/>
    </xf>
    <xf numFmtId="9" fontId="15" fillId="0" borderId="30" xfId="7" applyFont="1" applyBorder="1" applyAlignment="1" applyProtection="1">
      <alignment horizontal="center" vertical="top" wrapText="1"/>
    </xf>
    <xf numFmtId="0" fontId="7" fillId="0" borderId="53" xfId="3" applyFont="1" applyBorder="1" applyAlignment="1" applyProtection="1">
      <alignment horizontal="center" vertical="center" wrapText="1"/>
    </xf>
    <xf numFmtId="0" fontId="7" fillId="0" borderId="59" xfId="3" applyFont="1" applyBorder="1" applyAlignment="1" applyProtection="1">
      <alignment horizontal="center" vertical="center" wrapText="1"/>
    </xf>
    <xf numFmtId="0" fontId="7" fillId="7" borderId="13" xfId="3" applyFont="1" applyFill="1" applyBorder="1" applyAlignment="1" applyProtection="1">
      <alignment horizontal="center" vertical="center" wrapText="1"/>
    </xf>
    <xf numFmtId="0" fontId="7" fillId="7" borderId="32" xfId="3" applyFont="1" applyFill="1" applyBorder="1" applyAlignment="1" applyProtection="1">
      <alignment horizontal="center" vertical="center" wrapText="1"/>
    </xf>
    <xf numFmtId="0" fontId="7" fillId="7" borderId="30" xfId="3" applyFont="1" applyFill="1" applyBorder="1" applyAlignment="1" applyProtection="1">
      <alignment horizontal="center" vertical="center" wrapText="1"/>
    </xf>
    <xf numFmtId="0" fontId="6" fillId="0" borderId="53" xfId="25" applyFont="1" applyBorder="1" applyAlignment="1">
      <alignment horizontal="center" vertical="center" wrapText="1"/>
    </xf>
    <xf numFmtId="0" fontId="6" fillId="0" borderId="59" xfId="25" applyFont="1" applyBorder="1" applyAlignment="1">
      <alignment horizontal="center" vertical="center" wrapText="1"/>
    </xf>
    <xf numFmtId="9" fontId="6" fillId="0" borderId="54" xfId="35" applyFont="1" applyFill="1" applyBorder="1" applyAlignment="1" applyProtection="1">
      <alignment horizontal="center" vertical="center" wrapText="1"/>
    </xf>
    <xf numFmtId="9" fontId="6" fillId="0" borderId="60" xfId="35" applyFont="1" applyFill="1" applyBorder="1" applyAlignment="1" applyProtection="1">
      <alignment horizontal="center" vertical="center" wrapText="1"/>
    </xf>
    <xf numFmtId="0" fontId="40" fillId="0" borderId="48" xfId="34" applyFont="1" applyBorder="1" applyAlignment="1">
      <alignment horizontal="left" vertical="center" wrapText="1"/>
    </xf>
    <xf numFmtId="0" fontId="40" fillId="0" borderId="58" xfId="34" applyFont="1" applyBorder="1" applyAlignment="1">
      <alignment horizontal="left" vertical="center" wrapText="1"/>
    </xf>
    <xf numFmtId="0" fontId="40" fillId="0" borderId="42" xfId="34" applyFont="1" applyBorder="1" applyAlignment="1">
      <alignment horizontal="left" vertical="center" wrapText="1"/>
    </xf>
    <xf numFmtId="0" fontId="40" fillId="0" borderId="56" xfId="34" applyFont="1" applyBorder="1" applyAlignment="1">
      <alignment horizontal="left" vertical="center" wrapText="1"/>
    </xf>
    <xf numFmtId="0" fontId="7" fillId="23" borderId="42" xfId="25" applyFont="1" applyFill="1" applyBorder="1" applyAlignment="1">
      <alignment horizontal="center" vertical="center" wrapText="1"/>
    </xf>
    <xf numFmtId="0" fontId="7" fillId="23" borderId="56" xfId="25" applyFont="1" applyFill="1" applyBorder="1" applyAlignment="1">
      <alignment horizontal="center" vertical="center" wrapText="1"/>
    </xf>
    <xf numFmtId="0" fontId="7" fillId="23" borderId="52" xfId="25" applyFont="1" applyFill="1" applyBorder="1" applyAlignment="1">
      <alignment horizontal="center" vertical="center" wrapText="1"/>
    </xf>
    <xf numFmtId="0" fontId="7" fillId="23" borderId="57" xfId="25" applyFont="1" applyFill="1" applyBorder="1" applyAlignment="1">
      <alignment horizontal="center" vertical="center" wrapText="1"/>
    </xf>
    <xf numFmtId="0" fontId="7" fillId="0" borderId="53" xfId="25" applyFont="1" applyBorder="1" applyAlignment="1">
      <alignment horizontal="center" vertical="center" wrapText="1"/>
    </xf>
    <xf numFmtId="0" fontId="7" fillId="0" borderId="59" xfId="25" applyFont="1" applyBorder="1" applyAlignment="1">
      <alignment horizontal="center" vertical="center" wrapText="1"/>
    </xf>
    <xf numFmtId="9" fontId="7" fillId="0" borderId="54" xfId="25" applyNumberFormat="1" applyFont="1" applyBorder="1" applyAlignment="1">
      <alignment horizontal="center" vertical="center" wrapText="1"/>
    </xf>
    <xf numFmtId="0" fontId="7" fillId="0" borderId="60" xfId="25" applyFont="1" applyBorder="1" applyAlignment="1">
      <alignment horizontal="center" vertical="center" wrapText="1"/>
    </xf>
    <xf numFmtId="9" fontId="40" fillId="0" borderId="48" xfId="32" applyFont="1" applyFill="1" applyBorder="1" applyAlignment="1" applyProtection="1">
      <alignment horizontal="center" vertical="center" wrapText="1"/>
    </xf>
    <xf numFmtId="9" fontId="40" fillId="0" borderId="58" xfId="32" applyFont="1" applyFill="1" applyBorder="1" applyAlignment="1" applyProtection="1">
      <alignment horizontal="center" vertical="center" wrapText="1"/>
    </xf>
    <xf numFmtId="9" fontId="40" fillId="0" borderId="49" xfId="32" applyFont="1" applyFill="1" applyBorder="1" applyAlignment="1" applyProtection="1">
      <alignment horizontal="center" vertical="center" wrapText="1"/>
    </xf>
    <xf numFmtId="9" fontId="40" fillId="0" borderId="61" xfId="32" applyFont="1" applyFill="1" applyBorder="1" applyAlignment="1" applyProtection="1">
      <alignment horizontal="center" vertical="center" wrapText="1"/>
    </xf>
    <xf numFmtId="9" fontId="40" fillId="0" borderId="32" xfId="32" applyFont="1" applyFill="1" applyBorder="1" applyAlignment="1" applyProtection="1">
      <alignment horizontal="center" vertical="center" wrapText="1"/>
    </xf>
    <xf numFmtId="9" fontId="40" fillId="0" borderId="62" xfId="32" applyFont="1" applyFill="1" applyBorder="1" applyAlignment="1" applyProtection="1">
      <alignment horizontal="center" vertical="center" wrapText="1"/>
    </xf>
    <xf numFmtId="0" fontId="40" fillId="0" borderId="48" xfId="34" applyFont="1" applyBorder="1" applyAlignment="1">
      <alignment horizontal="center" vertical="center" wrapText="1"/>
    </xf>
    <xf numFmtId="0" fontId="40" fillId="0" borderId="58" xfId="34" applyFont="1" applyBorder="1" applyAlignment="1">
      <alignment horizontal="center" vertical="center" wrapText="1"/>
    </xf>
    <xf numFmtId="0" fontId="40" fillId="0" borderId="49" xfId="34" applyFont="1" applyBorder="1" applyAlignment="1">
      <alignment horizontal="center" vertical="center" wrapText="1"/>
    </xf>
    <xf numFmtId="0" fontId="40" fillId="0" borderId="61" xfId="34" applyFont="1" applyBorder="1" applyAlignment="1">
      <alignment horizontal="center" vertical="center" wrapText="1"/>
    </xf>
    <xf numFmtId="0" fontId="40" fillId="0" borderId="32" xfId="34" applyFont="1" applyBorder="1" applyAlignment="1">
      <alignment horizontal="center" vertical="center" wrapText="1"/>
    </xf>
    <xf numFmtId="0" fontId="40" fillId="0" borderId="62" xfId="34" applyFont="1" applyBorder="1" applyAlignment="1">
      <alignment horizontal="center" vertical="center" wrapText="1"/>
    </xf>
    <xf numFmtId="0" fontId="7" fillId="23" borderId="12" xfId="25" applyFont="1" applyFill="1" applyBorder="1" applyAlignment="1">
      <alignment horizontal="center" vertical="center" wrapText="1"/>
    </xf>
    <xf numFmtId="0" fontId="7" fillId="23" borderId="44" xfId="25" applyFont="1" applyFill="1" applyBorder="1" applyAlignment="1">
      <alignment horizontal="center" vertical="center" wrapText="1"/>
    </xf>
    <xf numFmtId="0" fontId="7" fillId="23" borderId="63" xfId="25" applyFont="1" applyFill="1" applyBorder="1" applyAlignment="1">
      <alignment horizontal="center" vertical="center" wrapText="1"/>
    </xf>
    <xf numFmtId="0" fontId="7" fillId="23" borderId="41" xfId="25" applyFont="1" applyFill="1" applyBorder="1" applyAlignment="1">
      <alignment horizontal="center" vertical="center" wrapText="1"/>
    </xf>
    <xf numFmtId="0" fontId="7" fillId="23" borderId="7" xfId="25" applyFont="1" applyFill="1" applyBorder="1" applyAlignment="1">
      <alignment horizontal="center" vertical="center" wrapText="1"/>
    </xf>
    <xf numFmtId="0" fontId="7" fillId="23" borderId="39" xfId="25" applyFont="1" applyFill="1" applyBorder="1" applyAlignment="1">
      <alignment horizontal="center" vertical="center" wrapText="1"/>
    </xf>
    <xf numFmtId="0" fontId="7" fillId="23" borderId="64" xfId="25" applyFont="1" applyFill="1" applyBorder="1" applyAlignment="1">
      <alignment horizontal="center" vertical="center" wrapText="1"/>
    </xf>
    <xf numFmtId="0" fontId="7" fillId="23" borderId="26" xfId="25" applyFont="1" applyFill="1" applyBorder="1" applyAlignment="1">
      <alignment horizontal="center" vertical="center" wrapText="1"/>
    </xf>
    <xf numFmtId="0" fontId="7" fillId="23" borderId="45" xfId="25" applyFont="1" applyFill="1" applyBorder="1" applyAlignment="1">
      <alignment horizontal="center" vertical="center" wrapText="1"/>
    </xf>
    <xf numFmtId="0" fontId="7" fillId="23" borderId="50" xfId="25" applyFont="1" applyFill="1" applyBorder="1" applyAlignment="1">
      <alignment horizontal="center" vertical="center" wrapText="1"/>
    </xf>
    <xf numFmtId="0" fontId="7" fillId="23" borderId="29" xfId="25" applyFont="1" applyFill="1" applyBorder="1" applyAlignment="1">
      <alignment horizontal="center" vertical="center" wrapText="1"/>
    </xf>
    <xf numFmtId="3" fontId="7" fillId="0" borderId="48" xfId="25" applyNumberFormat="1" applyFont="1" applyBorder="1" applyAlignment="1">
      <alignment horizontal="center" vertical="center" wrapText="1"/>
    </xf>
    <xf numFmtId="3" fontId="7" fillId="0" borderId="49" xfId="25" applyNumberFormat="1" applyFont="1" applyBorder="1" applyAlignment="1">
      <alignment horizontal="center" vertical="center" wrapText="1"/>
    </xf>
    <xf numFmtId="0" fontId="15" fillId="0" borderId="46" xfId="34" applyFont="1" applyBorder="1" applyAlignment="1">
      <alignment horizontal="left" vertical="center" wrapText="1"/>
    </xf>
    <xf numFmtId="0" fontId="15" fillId="0" borderId="55" xfId="34" applyFont="1" applyBorder="1" applyAlignment="1">
      <alignment horizontal="left" vertical="center" wrapText="1"/>
    </xf>
    <xf numFmtId="0" fontId="15" fillId="0" borderId="17" xfId="34" applyFont="1" applyBorder="1" applyAlignment="1">
      <alignment horizontal="left" vertical="center" wrapText="1"/>
    </xf>
    <xf numFmtId="0" fontId="7" fillId="0" borderId="12" xfId="25" applyFont="1" applyBorder="1" applyAlignment="1">
      <alignment horizontal="center" vertical="center" wrapText="1"/>
    </xf>
    <xf numFmtId="0" fontId="7" fillId="0" borderId="7" xfId="25" applyFont="1" applyBorder="1" applyAlignment="1">
      <alignment horizontal="center" vertical="center" wrapText="1"/>
    </xf>
    <xf numFmtId="0" fontId="7" fillId="0" borderId="8" xfId="25" applyFont="1" applyBorder="1" applyAlignment="1">
      <alignment horizontal="center" vertical="center" wrapText="1"/>
    </xf>
    <xf numFmtId="0" fontId="7" fillId="23" borderId="1" xfId="25" applyFont="1" applyFill="1" applyBorder="1" applyAlignment="1">
      <alignment horizontal="center" vertical="center" wrapText="1"/>
    </xf>
    <xf numFmtId="0" fontId="6" fillId="23" borderId="1" xfId="25" applyFont="1" applyFill="1" applyBorder="1" applyAlignment="1">
      <alignment horizontal="center" vertical="center" wrapText="1"/>
    </xf>
    <xf numFmtId="0" fontId="7" fillId="23" borderId="11" xfId="25" applyFont="1" applyFill="1" applyBorder="1" applyAlignment="1">
      <alignment horizontal="center" vertical="center" wrapText="1"/>
    </xf>
    <xf numFmtId="0" fontId="7" fillId="23" borderId="14" xfId="25" applyFont="1" applyFill="1" applyBorder="1" applyAlignment="1">
      <alignment horizontal="center" vertical="center" wrapText="1"/>
    </xf>
    <xf numFmtId="0" fontId="7" fillId="23" borderId="46" xfId="25" applyFont="1" applyFill="1" applyBorder="1" applyAlignment="1">
      <alignment horizontal="center" vertical="center" wrapText="1"/>
    </xf>
    <xf numFmtId="0" fontId="7" fillId="22" borderId="12" xfId="25" applyFont="1" applyFill="1" applyBorder="1" applyAlignment="1">
      <alignment horizontal="center" vertical="center" wrapText="1"/>
    </xf>
    <xf numFmtId="0" fontId="7" fillId="22" borderId="6" xfId="25" applyFont="1" applyFill="1" applyBorder="1" applyAlignment="1">
      <alignment horizontal="center" vertical="center" wrapText="1"/>
    </xf>
    <xf numFmtId="0" fontId="7" fillId="22" borderId="7" xfId="25" applyFont="1" applyFill="1" applyBorder="1" applyAlignment="1">
      <alignment horizontal="center" vertical="center" wrapText="1"/>
    </xf>
    <xf numFmtId="0" fontId="7" fillId="22" borderId="8" xfId="25" applyFont="1" applyFill="1" applyBorder="1" applyAlignment="1">
      <alignment horizontal="center" vertical="center" wrapText="1"/>
    </xf>
    <xf numFmtId="0" fontId="7" fillId="23" borderId="47" xfId="25" applyFont="1" applyFill="1" applyBorder="1" applyAlignment="1">
      <alignment horizontal="center" vertical="center" wrapText="1"/>
    </xf>
    <xf numFmtId="0" fontId="7" fillId="23" borderId="51" xfId="25" applyFont="1" applyFill="1" applyBorder="1" applyAlignment="1">
      <alignment horizontal="center" vertical="center" wrapText="1"/>
    </xf>
    <xf numFmtId="0" fontId="7" fillId="23" borderId="48" xfId="25" applyFont="1" applyFill="1" applyBorder="1" applyAlignment="1">
      <alignment horizontal="center" vertical="center" wrapText="1"/>
    </xf>
    <xf numFmtId="0" fontId="7" fillId="23" borderId="49" xfId="25" applyFont="1" applyFill="1" applyBorder="1" applyAlignment="1">
      <alignment horizontal="center" vertical="center" wrapText="1"/>
    </xf>
    <xf numFmtId="0" fontId="7" fillId="23" borderId="10" xfId="25" applyFont="1" applyFill="1" applyBorder="1" applyAlignment="1">
      <alignment horizontal="center" vertical="center" wrapText="1"/>
    </xf>
    <xf numFmtId="9" fontId="7" fillId="0" borderId="36" xfId="25" applyNumberFormat="1" applyFont="1" applyBorder="1" applyAlignment="1">
      <alignment horizontal="center" vertical="center" wrapText="1"/>
    </xf>
    <xf numFmtId="9" fontId="7" fillId="0" borderId="37" xfId="25" applyNumberFormat="1" applyFont="1" applyBorder="1" applyAlignment="1">
      <alignment horizontal="center" vertical="center" wrapText="1"/>
    </xf>
    <xf numFmtId="0" fontId="7" fillId="23" borderId="36" xfId="25" applyFont="1" applyFill="1" applyBorder="1" applyAlignment="1">
      <alignment horizontal="center" vertical="center" wrapText="1"/>
    </xf>
    <xf numFmtId="0" fontId="7" fillId="23" borderId="38" xfId="25" applyFont="1" applyFill="1" applyBorder="1" applyAlignment="1">
      <alignment horizontal="center" vertical="center" wrapText="1"/>
    </xf>
    <xf numFmtId="0" fontId="7" fillId="23" borderId="37" xfId="25" applyFont="1" applyFill="1" applyBorder="1" applyAlignment="1">
      <alignment horizontal="center" vertical="center" wrapText="1"/>
    </xf>
    <xf numFmtId="0" fontId="7" fillId="23" borderId="13" xfId="25" applyFont="1" applyFill="1" applyBorder="1" applyAlignment="1">
      <alignment horizontal="center" vertical="center" wrapText="1"/>
    </xf>
    <xf numFmtId="0" fontId="7" fillId="23" borderId="32" xfId="25" applyFont="1" applyFill="1" applyBorder="1" applyAlignment="1">
      <alignment horizontal="center" vertical="center" wrapText="1"/>
    </xf>
    <xf numFmtId="0" fontId="7" fillId="23" borderId="30" xfId="25" applyFont="1" applyFill="1" applyBorder="1" applyAlignment="1">
      <alignment horizontal="center" vertical="center" wrapText="1"/>
    </xf>
    <xf numFmtId="0" fontId="7" fillId="23" borderId="9" xfId="25" applyFont="1" applyFill="1" applyBorder="1" applyAlignment="1">
      <alignment horizontal="center" vertical="center" wrapText="1"/>
    </xf>
    <xf numFmtId="0" fontId="7" fillId="23" borderId="0" xfId="25" applyFont="1" applyFill="1" applyAlignment="1">
      <alignment horizontal="center" vertical="center" wrapText="1"/>
    </xf>
    <xf numFmtId="0" fontId="7" fillId="23" borderId="23" xfId="25" applyFont="1" applyFill="1" applyBorder="1" applyAlignment="1">
      <alignment horizontal="center" vertical="center" wrapText="1"/>
    </xf>
    <xf numFmtId="0" fontId="7" fillId="22" borderId="32" xfId="25" applyFont="1" applyFill="1" applyBorder="1" applyAlignment="1">
      <alignment horizontal="left" vertical="center" wrapText="1"/>
    </xf>
    <xf numFmtId="0" fontId="7" fillId="23" borderId="36" xfId="25" applyFont="1" applyFill="1" applyBorder="1" applyAlignment="1">
      <alignment horizontal="left" vertical="center" wrapText="1"/>
    </xf>
    <xf numFmtId="0" fontId="7" fillId="23" borderId="37" xfId="25" applyFont="1" applyFill="1" applyBorder="1" applyAlignment="1">
      <alignment horizontal="left" vertical="center" wrapText="1"/>
    </xf>
    <xf numFmtId="0" fontId="6" fillId="0" borderId="36" xfId="25" applyFont="1" applyBorder="1" applyAlignment="1">
      <alignment horizontal="center" vertical="center" wrapText="1"/>
    </xf>
    <xf numFmtId="0" fontId="6" fillId="0" borderId="38" xfId="25" applyFont="1" applyBorder="1" applyAlignment="1">
      <alignment horizontal="center" vertical="center" wrapText="1"/>
    </xf>
    <xf numFmtId="0" fontId="6" fillId="0" borderId="37" xfId="25" applyFont="1" applyBorder="1" applyAlignment="1">
      <alignment horizontal="center" vertical="center" wrapText="1"/>
    </xf>
    <xf numFmtId="1" fontId="7" fillId="0" borderId="36" xfId="35" applyNumberFormat="1" applyFont="1" applyFill="1" applyBorder="1" applyAlignment="1" applyProtection="1">
      <alignment horizontal="center" vertical="center" wrapText="1"/>
    </xf>
    <xf numFmtId="1" fontId="7" fillId="0" borderId="37" xfId="35" applyNumberFormat="1" applyFont="1" applyFill="1" applyBorder="1" applyAlignment="1" applyProtection="1">
      <alignment horizontal="center" vertical="center" wrapText="1"/>
    </xf>
    <xf numFmtId="0" fontId="13" fillId="0" borderId="36" xfId="25" applyFont="1" applyBorder="1" applyAlignment="1">
      <alignment horizontal="center" vertical="center" wrapText="1"/>
    </xf>
    <xf numFmtId="0" fontId="13" fillId="0" borderId="38" xfId="25" applyFont="1" applyBorder="1" applyAlignment="1">
      <alignment horizontal="center" vertical="center" wrapText="1"/>
    </xf>
    <xf numFmtId="0" fontId="13" fillId="0" borderId="37" xfId="25" applyFont="1" applyBorder="1" applyAlignment="1">
      <alignment horizontal="center" vertical="center" wrapText="1"/>
    </xf>
    <xf numFmtId="0" fontId="7" fillId="0" borderId="3" xfId="25" applyFont="1" applyBorder="1" applyAlignment="1">
      <alignment horizontal="center" vertical="center" wrapText="1"/>
    </xf>
    <xf numFmtId="0" fontId="7" fillId="0" borderId="4" xfId="25" applyFont="1" applyBorder="1" applyAlignment="1">
      <alignment horizontal="center" vertical="center" wrapText="1"/>
    </xf>
    <xf numFmtId="0" fontId="7" fillId="0" borderId="5" xfId="25" applyFont="1" applyBorder="1" applyAlignment="1">
      <alignment horizontal="center" vertical="center" wrapText="1"/>
    </xf>
    <xf numFmtId="0" fontId="7" fillId="0" borderId="36" xfId="25" applyFont="1" applyBorder="1" applyAlignment="1">
      <alignment horizontal="center" vertical="center" wrapText="1"/>
    </xf>
    <xf numFmtId="0" fontId="7" fillId="0" borderId="38" xfId="25" applyFont="1" applyBorder="1" applyAlignment="1">
      <alignment horizontal="center" vertical="center" wrapText="1"/>
    </xf>
    <xf numFmtId="0" fontId="7" fillId="0" borderId="37" xfId="25" applyFont="1" applyBorder="1" applyAlignment="1">
      <alignment horizontal="center" vertical="center" wrapText="1"/>
    </xf>
    <xf numFmtId="0" fontId="1" fillId="0" borderId="25" xfId="34" applyBorder="1" applyAlignment="1">
      <alignment horizontal="center" vertical="center"/>
    </xf>
    <xf numFmtId="0" fontId="1" fillId="0" borderId="26" xfId="34" applyBorder="1" applyAlignment="1">
      <alignment horizontal="center" vertical="center"/>
    </xf>
    <xf numFmtId="0" fontId="35" fillId="0" borderId="28" xfId="34" applyFont="1" applyBorder="1" applyAlignment="1">
      <alignment horizontal="center" vertical="center" wrapText="1"/>
    </xf>
    <xf numFmtId="0" fontId="35" fillId="0" borderId="29" xfId="34" applyFont="1" applyBorder="1" applyAlignment="1">
      <alignment horizontal="center" vertical="center" wrapText="1"/>
    </xf>
    <xf numFmtId="0" fontId="35" fillId="0" borderId="33" xfId="34" applyFont="1" applyBorder="1" applyAlignment="1">
      <alignment horizontal="center" vertical="center" wrapText="1"/>
    </xf>
    <xf numFmtId="0" fontId="35" fillId="0" borderId="34" xfId="34" applyFont="1" applyBorder="1" applyAlignment="1">
      <alignment horizontal="center" vertical="center" wrapText="1"/>
    </xf>
    <xf numFmtId="0" fontId="7" fillId="23" borderId="2" xfId="25" applyFont="1" applyFill="1" applyBorder="1" applyAlignment="1">
      <alignment horizontal="left" vertical="center" wrapText="1"/>
    </xf>
    <xf numFmtId="0" fontId="7" fillId="23" borderId="22" xfId="25" applyFont="1" applyFill="1" applyBorder="1" applyAlignment="1">
      <alignment horizontal="left" vertical="center" wrapText="1"/>
    </xf>
    <xf numFmtId="0" fontId="7" fillId="23" borderId="9" xfId="25" applyFont="1" applyFill="1" applyBorder="1" applyAlignment="1">
      <alignment horizontal="left" vertical="center" wrapText="1"/>
    </xf>
    <xf numFmtId="0" fontId="7" fillId="23" borderId="23" xfId="25" applyFont="1" applyFill="1" applyBorder="1" applyAlignment="1">
      <alignment horizontal="left" vertical="center" wrapText="1"/>
    </xf>
    <xf numFmtId="0" fontId="7" fillId="23" borderId="13" xfId="25" applyFont="1" applyFill="1" applyBorder="1" applyAlignment="1">
      <alignment horizontal="left" vertical="center" wrapText="1"/>
    </xf>
    <xf numFmtId="0" fontId="7" fillId="23" borderId="30" xfId="25" applyFont="1" applyFill="1" applyBorder="1" applyAlignment="1">
      <alignment horizontal="left" vertical="center" wrapText="1"/>
    </xf>
    <xf numFmtId="0" fontId="7" fillId="0" borderId="2" xfId="25" applyFont="1" applyBorder="1" applyAlignment="1">
      <alignment horizontal="center" vertical="center" wrapText="1"/>
    </xf>
    <xf numFmtId="0" fontId="7" fillId="0" borderId="21" xfId="25" applyFont="1" applyBorder="1" applyAlignment="1">
      <alignment horizontal="center" vertical="center" wrapText="1"/>
    </xf>
    <xf numFmtId="0" fontId="7" fillId="0" borderId="22" xfId="25" applyFont="1" applyBorder="1" applyAlignment="1">
      <alignment horizontal="center" vertical="center" wrapText="1"/>
    </xf>
    <xf numFmtId="0" fontId="7" fillId="0" borderId="9" xfId="25" applyFont="1" applyBorder="1" applyAlignment="1">
      <alignment horizontal="center" vertical="center" wrapText="1"/>
    </xf>
    <xf numFmtId="0" fontId="7" fillId="0" borderId="0" xfId="25" applyFont="1" applyAlignment="1">
      <alignment horizontal="center" vertical="center" wrapText="1"/>
    </xf>
    <xf numFmtId="0" fontId="7" fillId="0" borderId="23" xfId="25" applyFont="1" applyBorder="1" applyAlignment="1">
      <alignment horizontal="center" vertical="center" wrapText="1"/>
    </xf>
    <xf numFmtId="0" fontId="7" fillId="0" borderId="13" xfId="25" applyFont="1" applyBorder="1" applyAlignment="1">
      <alignment horizontal="center" vertical="center" wrapText="1"/>
    </xf>
    <xf numFmtId="0" fontId="7" fillId="0" borderId="32" xfId="25" applyFont="1" applyBorder="1" applyAlignment="1">
      <alignment horizontal="center" vertical="center" wrapText="1"/>
    </xf>
    <xf numFmtId="0" fontId="7" fillId="0" borderId="30" xfId="25" applyFont="1" applyBorder="1" applyAlignment="1">
      <alignment horizontal="center" vertical="center" wrapText="1"/>
    </xf>
    <xf numFmtId="0" fontId="38" fillId="0" borderId="24" xfId="34" applyFont="1" applyBorder="1" applyAlignment="1">
      <alignment horizontal="center" vertical="center"/>
    </xf>
    <xf numFmtId="0" fontId="38" fillId="0" borderId="27" xfId="34" applyFont="1" applyBorder="1" applyAlignment="1">
      <alignment horizontal="center" vertical="center"/>
    </xf>
    <xf numFmtId="0" fontId="38" fillId="0" borderId="31" xfId="34" applyFont="1" applyBorder="1" applyAlignment="1">
      <alignment horizontal="center" vertical="center"/>
    </xf>
    <xf numFmtId="0" fontId="7" fillId="23" borderId="21" xfId="25" applyFont="1" applyFill="1" applyBorder="1" applyAlignment="1">
      <alignment horizontal="left" vertical="center" wrapText="1"/>
    </xf>
    <xf numFmtId="0" fontId="7" fillId="23" borderId="0" xfId="25" applyFont="1" applyFill="1" applyAlignment="1">
      <alignment horizontal="left" vertical="center" wrapText="1"/>
    </xf>
    <xf numFmtId="0" fontId="7" fillId="23" borderId="32" xfId="25" applyFont="1" applyFill="1" applyBorder="1" applyAlignment="1">
      <alignment horizontal="left" vertical="center" wrapText="1"/>
    </xf>
    <xf numFmtId="14" fontId="39" fillId="0" borderId="2" xfId="34" applyNumberFormat="1" applyFont="1" applyBorder="1" applyAlignment="1">
      <alignment horizontal="center" vertical="center"/>
    </xf>
    <xf numFmtId="0" fontId="39" fillId="0" borderId="22" xfId="34" applyFont="1" applyBorder="1" applyAlignment="1">
      <alignment horizontal="center" vertical="center"/>
    </xf>
    <xf numFmtId="0" fontId="39" fillId="0" borderId="9" xfId="34" applyFont="1" applyBorder="1" applyAlignment="1">
      <alignment horizontal="center" vertical="center"/>
    </xf>
    <xf numFmtId="0" fontId="39" fillId="0" borderId="23" xfId="34" applyFont="1" applyBorder="1" applyAlignment="1">
      <alignment horizontal="center" vertical="center"/>
    </xf>
    <xf numFmtId="0" fontId="39" fillId="0" borderId="13" xfId="34" applyFont="1" applyBorder="1" applyAlignment="1">
      <alignment horizontal="center" vertical="center"/>
    </xf>
    <xf numFmtId="0" fontId="39" fillId="0" borderId="30" xfId="34" applyFont="1" applyBorder="1" applyAlignment="1">
      <alignment horizontal="center" vertical="center"/>
    </xf>
    <xf numFmtId="0" fontId="35" fillId="0" borderId="25" xfId="34" applyFont="1" applyBorder="1" applyAlignment="1">
      <alignment horizontal="center" vertical="center" wrapText="1"/>
    </xf>
    <xf numFmtId="0" fontId="35" fillId="0" borderId="26" xfId="34" applyFont="1" applyBorder="1" applyAlignment="1">
      <alignment horizontal="center" vertical="center" wrapText="1"/>
    </xf>
    <xf numFmtId="0" fontId="6" fillId="0" borderId="2" xfId="25" applyFont="1" applyBorder="1" applyAlignment="1">
      <alignment horizontal="center" vertical="center" wrapText="1"/>
    </xf>
    <xf numFmtId="0" fontId="6" fillId="0" borderId="9" xfId="25" applyFont="1" applyBorder="1" applyAlignment="1">
      <alignment horizontal="center" vertical="center" wrapText="1"/>
    </xf>
    <xf numFmtId="0" fontId="6" fillId="0" borderId="13" xfId="25" applyFont="1" applyBorder="1" applyAlignment="1">
      <alignment horizontal="center" vertical="center" wrapText="1"/>
    </xf>
    <xf numFmtId="0" fontId="7" fillId="0" borderId="3" xfId="25" applyFont="1" applyBorder="1" applyAlignment="1">
      <alignment horizontal="center" vertical="center"/>
    </xf>
    <xf numFmtId="0" fontId="7" fillId="0" borderId="4" xfId="25" applyFont="1" applyBorder="1" applyAlignment="1">
      <alignment horizontal="center" vertical="center"/>
    </xf>
    <xf numFmtId="0" fontId="7" fillId="0" borderId="5" xfId="25" applyFont="1" applyBorder="1" applyAlignment="1">
      <alignment horizontal="center" vertical="center"/>
    </xf>
    <xf numFmtId="0" fontId="8" fillId="0" borderId="6" xfId="34" applyFont="1" applyBorder="1" applyAlignment="1">
      <alignment horizontal="left" vertical="center" wrapText="1"/>
    </xf>
    <xf numFmtId="0" fontId="8" fillId="0" borderId="7" xfId="34" applyFont="1" applyBorder="1" applyAlignment="1">
      <alignment horizontal="left" vertical="center" wrapText="1"/>
    </xf>
    <xf numFmtId="0" fontId="8" fillId="0" borderId="8" xfId="34" applyFont="1" applyBorder="1" applyAlignment="1">
      <alignment horizontal="left" vertical="center" wrapText="1"/>
    </xf>
    <xf numFmtId="0" fontId="8" fillId="0" borderId="10" xfId="34" applyFont="1" applyBorder="1" applyAlignment="1">
      <alignment horizontal="left" vertical="center" wrapText="1"/>
    </xf>
    <xf numFmtId="0" fontId="8" fillId="0" borderId="1" xfId="34" applyFont="1" applyBorder="1" applyAlignment="1">
      <alignment horizontal="left" vertical="center" wrapText="1"/>
    </xf>
    <xf numFmtId="0" fontId="8" fillId="0" borderId="11" xfId="34" applyFont="1" applyBorder="1" applyAlignment="1">
      <alignment horizontal="left" vertical="center" wrapText="1"/>
    </xf>
    <xf numFmtId="0" fontId="7" fillId="0" borderId="14" xfId="25" applyFont="1" applyBorder="1" applyAlignment="1">
      <alignment horizontal="center" vertical="center" wrapText="1"/>
    </xf>
    <xf numFmtId="0" fontId="7" fillId="0" borderId="15" xfId="25" applyFont="1" applyBorder="1" applyAlignment="1">
      <alignment horizontal="center" vertical="center" wrapText="1"/>
    </xf>
    <xf numFmtId="0" fontId="7" fillId="0" borderId="16" xfId="25" applyFont="1" applyBorder="1" applyAlignment="1">
      <alignment horizontal="center" vertical="center" wrapText="1"/>
    </xf>
    <xf numFmtId="0" fontId="37" fillId="0" borderId="17" xfId="34" applyFont="1" applyBorder="1" applyAlignment="1">
      <alignment horizontal="left" vertical="center" wrapText="1"/>
    </xf>
    <xf numFmtId="0" fontId="37" fillId="0" borderId="15" xfId="34" applyFont="1" applyBorder="1" applyAlignment="1">
      <alignment horizontal="left" vertical="center" wrapText="1"/>
    </xf>
    <xf numFmtId="0" fontId="37" fillId="0" borderId="16" xfId="34" applyFont="1" applyBorder="1" applyAlignment="1">
      <alignment horizontal="left" vertical="center" wrapText="1"/>
    </xf>
    <xf numFmtId="2" fontId="6" fillId="0" borderId="44" xfId="3" applyNumberFormat="1" applyFont="1" applyBorder="1" applyAlignment="1" applyProtection="1">
      <alignment horizontal="justify" vertical="center" wrapText="1"/>
    </xf>
    <xf numFmtId="2" fontId="6" fillId="0" borderId="14" xfId="3" applyNumberFormat="1" applyFont="1" applyBorder="1" applyAlignment="1" applyProtection="1">
      <alignment horizontal="justify" vertical="center" wrapText="1"/>
    </xf>
    <xf numFmtId="2" fontId="6" fillId="6" borderId="40" xfId="3" applyNumberFormat="1" applyFont="1" applyFill="1" applyBorder="1" applyAlignment="1" applyProtection="1">
      <alignment horizontal="justify" vertical="center" wrapText="1"/>
    </xf>
    <xf numFmtId="2" fontId="6" fillId="6" borderId="44" xfId="3" applyNumberFormat="1" applyFont="1" applyFill="1" applyBorder="1" applyAlignment="1" applyProtection="1">
      <alignment horizontal="justify" vertical="center" wrapText="1"/>
    </xf>
    <xf numFmtId="0" fontId="15" fillId="0" borderId="48" xfId="3" applyFont="1" applyBorder="1" applyAlignment="1" applyProtection="1">
      <alignment horizontal="left" vertical="top" wrapText="1"/>
    </xf>
    <xf numFmtId="0" fontId="4" fillId="0" borderId="28" xfId="0" applyFont="1" applyBorder="1" applyAlignment="1">
      <alignment horizontal="center" vertical="center"/>
    </xf>
    <xf numFmtId="0" fontId="4" fillId="0" borderId="29" xfId="0" applyFont="1" applyBorder="1" applyAlignment="1">
      <alignment horizontal="center" vertical="center"/>
    </xf>
    <xf numFmtId="0" fontId="4" fillId="0" borderId="33" xfId="0" applyFont="1" applyBorder="1" applyAlignment="1">
      <alignment horizontal="center" vertical="center"/>
    </xf>
    <xf numFmtId="0" fontId="4" fillId="0" borderId="34" xfId="0" applyFont="1" applyBorder="1" applyAlignment="1">
      <alignment horizontal="center" vertical="center"/>
    </xf>
    <xf numFmtId="0" fontId="15" fillId="0" borderId="45" xfId="0" applyFont="1" applyBorder="1" applyAlignment="1">
      <alignment horizontal="left" vertical="center"/>
    </xf>
    <xf numFmtId="0" fontId="15" fillId="0" borderId="50" xfId="0" applyFont="1" applyBorder="1" applyAlignment="1">
      <alignment horizontal="left" vertical="center"/>
    </xf>
    <xf numFmtId="0" fontId="15" fillId="0" borderId="10" xfId="0" applyFont="1" applyBorder="1" applyAlignment="1">
      <alignment horizontal="left" vertical="center"/>
    </xf>
    <xf numFmtId="0" fontId="16" fillId="0" borderId="1" xfId="0" applyFont="1" applyBorder="1" applyAlignment="1">
      <alignment horizontal="center" vertical="center" wrapText="1"/>
    </xf>
    <xf numFmtId="0" fontId="7" fillId="10" borderId="1" xfId="3" applyFont="1" applyFill="1" applyBorder="1" applyAlignment="1" applyProtection="1">
      <alignment horizontal="center" vertical="center" wrapText="1"/>
    </xf>
    <xf numFmtId="0" fontId="16" fillId="9" borderId="45" xfId="0" applyFont="1" applyFill="1" applyBorder="1" applyAlignment="1">
      <alignment horizontal="center" vertical="center" wrapText="1"/>
    </xf>
    <xf numFmtId="0" fontId="16" fillId="9" borderId="10" xfId="0" applyFont="1" applyFill="1" applyBorder="1" applyAlignment="1">
      <alignment horizontal="center" vertical="center" wrapText="1"/>
    </xf>
    <xf numFmtId="0" fontId="7" fillId="6" borderId="1" xfId="3" applyFont="1" applyFill="1" applyBorder="1" applyAlignment="1" applyProtection="1">
      <alignment horizontal="left" vertical="center" wrapText="1"/>
    </xf>
    <xf numFmtId="0" fontId="16" fillId="9" borderId="50" xfId="0" applyFont="1" applyFill="1" applyBorder="1" applyAlignment="1">
      <alignment horizontal="center" vertical="center" wrapText="1"/>
    </xf>
    <xf numFmtId="0" fontId="16" fillId="10" borderId="1" xfId="3" applyFont="1" applyFill="1" applyBorder="1" applyAlignment="1" applyProtection="1">
      <alignment horizontal="center" vertical="center" wrapText="1"/>
    </xf>
    <xf numFmtId="0" fontId="16" fillId="9" borderId="54" xfId="0" applyFont="1" applyFill="1" applyBorder="1" applyAlignment="1">
      <alignment horizontal="center" vertical="center" wrapText="1"/>
    </xf>
    <xf numFmtId="0" fontId="16" fillId="9" borderId="41" xfId="0" applyFont="1" applyFill="1" applyBorder="1" applyAlignment="1">
      <alignment horizontal="center" vertical="center" wrapText="1"/>
    </xf>
    <xf numFmtId="0" fontId="16" fillId="9" borderId="65" xfId="0" applyFont="1" applyFill="1" applyBorder="1" applyAlignment="1">
      <alignment horizontal="center" vertical="center" wrapText="1"/>
    </xf>
    <xf numFmtId="14" fontId="17" fillId="0" borderId="1" xfId="0" applyNumberFormat="1" applyFont="1" applyBorder="1" applyAlignment="1">
      <alignment horizontal="center" vertical="center"/>
    </xf>
    <xf numFmtId="0" fontId="17" fillId="0" borderId="1" xfId="0" applyFont="1" applyBorder="1" applyAlignment="1">
      <alignment horizontal="center" vertical="center"/>
    </xf>
    <xf numFmtId="0" fontId="16" fillId="9" borderId="48" xfId="0" applyFont="1" applyFill="1" applyBorder="1" applyAlignment="1">
      <alignment horizontal="center" vertical="center"/>
    </xf>
    <xf numFmtId="0" fontId="16" fillId="9" borderId="58" xfId="0" applyFont="1" applyFill="1" applyBorder="1" applyAlignment="1">
      <alignment horizontal="center" vertical="center"/>
    </xf>
    <xf numFmtId="0" fontId="16" fillId="9" borderId="49" xfId="0" applyFont="1" applyFill="1" applyBorder="1" applyAlignment="1">
      <alignment horizontal="center" vertical="center"/>
    </xf>
    <xf numFmtId="0" fontId="16" fillId="9" borderId="67" xfId="0" applyFont="1" applyFill="1" applyBorder="1" applyAlignment="1">
      <alignment horizontal="center" vertical="center"/>
    </xf>
    <xf numFmtId="0" fontId="16" fillId="9" borderId="0" xfId="0" applyFont="1" applyFill="1" applyAlignment="1">
      <alignment horizontal="center" vertical="center"/>
    </xf>
    <xf numFmtId="0" fontId="16" fillId="9" borderId="68" xfId="0" applyFont="1" applyFill="1" applyBorder="1" applyAlignment="1">
      <alignment horizontal="center" vertical="center"/>
    </xf>
    <xf numFmtId="0" fontId="16" fillId="9" borderId="42" xfId="0" applyFont="1" applyFill="1" applyBorder="1" applyAlignment="1">
      <alignment horizontal="center" vertical="center"/>
    </xf>
    <xf numFmtId="0" fontId="16" fillId="9" borderId="56" xfId="0" applyFont="1" applyFill="1" applyBorder="1" applyAlignment="1">
      <alignment horizontal="center" vertical="center"/>
    </xf>
    <xf numFmtId="0" fontId="16" fillId="9" borderId="52" xfId="0" applyFont="1" applyFill="1" applyBorder="1" applyAlignment="1">
      <alignment horizontal="center" vertical="center"/>
    </xf>
    <xf numFmtId="0" fontId="16" fillId="9" borderId="45" xfId="0" applyFont="1" applyFill="1" applyBorder="1" applyAlignment="1">
      <alignment horizontal="center" vertical="center"/>
    </xf>
    <xf numFmtId="0" fontId="16" fillId="9" borderId="50" xfId="0" applyFont="1" applyFill="1" applyBorder="1" applyAlignment="1">
      <alignment horizontal="center" vertical="center"/>
    </xf>
    <xf numFmtId="0" fontId="16" fillId="9" borderId="10" xfId="0" applyFont="1" applyFill="1" applyBorder="1" applyAlignment="1">
      <alignment horizontal="center" vertical="center"/>
    </xf>
    <xf numFmtId="0" fontId="16" fillId="0" borderId="1" xfId="0" applyFont="1" applyBorder="1" applyAlignment="1">
      <alignment horizontal="left" vertical="center" wrapText="1"/>
    </xf>
    <xf numFmtId="0" fontId="15" fillId="0" borderId="42" xfId="0" applyFont="1" applyBorder="1" applyAlignment="1">
      <alignment horizontal="left" vertical="center"/>
    </xf>
    <xf numFmtId="0" fontId="15" fillId="0" borderId="56" xfId="0" applyFont="1" applyBorder="1" applyAlignment="1">
      <alignment horizontal="left" vertical="center"/>
    </xf>
    <xf numFmtId="0" fontId="16" fillId="9" borderId="42" xfId="0" applyFont="1" applyFill="1" applyBorder="1" applyAlignment="1">
      <alignment horizontal="left" vertical="center"/>
    </xf>
    <xf numFmtId="0" fontId="16" fillId="9" borderId="56" xfId="0" applyFont="1" applyFill="1" applyBorder="1" applyAlignment="1">
      <alignment horizontal="left" vertical="center"/>
    </xf>
    <xf numFmtId="0" fontId="16" fillId="9" borderId="52" xfId="0" applyFont="1" applyFill="1" applyBorder="1" applyAlignment="1">
      <alignment horizontal="left" vertical="center"/>
    </xf>
    <xf numFmtId="0" fontId="16" fillId="9" borderId="1" xfId="0" applyFont="1" applyFill="1" applyBorder="1" applyAlignment="1">
      <alignment horizontal="center" vertical="center"/>
    </xf>
    <xf numFmtId="0" fontId="7" fillId="0" borderId="6" xfId="0" applyFont="1" applyBorder="1" applyAlignment="1">
      <alignment horizontal="left" vertical="center" wrapText="1"/>
    </xf>
    <xf numFmtId="0" fontId="7" fillId="0" borderId="7" xfId="0" applyFont="1" applyBorder="1" applyAlignment="1">
      <alignment horizontal="left" vertical="center" wrapText="1"/>
    </xf>
    <xf numFmtId="0" fontId="7" fillId="0" borderId="10" xfId="0" applyFont="1" applyBorder="1" applyAlignment="1">
      <alignment horizontal="left" vertical="center" wrapText="1"/>
    </xf>
    <xf numFmtId="0" fontId="7" fillId="0" borderId="1" xfId="0" applyFont="1" applyBorder="1" applyAlignment="1">
      <alignment horizontal="left" vertical="center" wrapText="1"/>
    </xf>
    <xf numFmtId="0" fontId="16" fillId="0" borderId="42" xfId="0" applyFont="1" applyBorder="1" applyAlignment="1">
      <alignment horizontal="center" vertical="center"/>
    </xf>
    <xf numFmtId="0" fontId="16" fillId="0" borderId="56" xfId="0" applyFont="1" applyBorder="1" applyAlignment="1">
      <alignment horizontal="center" vertical="center"/>
    </xf>
    <xf numFmtId="0" fontId="16" fillId="0" borderId="52" xfId="0" applyFont="1" applyBorder="1" applyAlignment="1">
      <alignment horizontal="center" vertical="center"/>
    </xf>
    <xf numFmtId="0" fontId="16" fillId="0" borderId="45" xfId="0" applyFont="1" applyBorder="1" applyAlignment="1">
      <alignment horizontal="center" vertical="center"/>
    </xf>
    <xf numFmtId="0" fontId="16" fillId="0" borderId="50" xfId="0" applyFont="1" applyBorder="1" applyAlignment="1">
      <alignment horizontal="center" vertical="center"/>
    </xf>
    <xf numFmtId="0" fontId="16" fillId="0" borderId="10" xfId="0" applyFont="1" applyBorder="1" applyAlignment="1">
      <alignment horizontal="center" vertical="center"/>
    </xf>
    <xf numFmtId="0" fontId="16" fillId="0" borderId="48" xfId="0" applyFont="1" applyBorder="1" applyAlignment="1">
      <alignment horizontal="center" vertical="center"/>
    </xf>
    <xf numFmtId="0" fontId="16" fillId="0" borderId="58" xfId="0" applyFont="1" applyBorder="1" applyAlignment="1">
      <alignment horizontal="center" vertical="center"/>
    </xf>
    <xf numFmtId="0" fontId="16" fillId="0" borderId="49" xfId="0" applyFont="1" applyBorder="1" applyAlignment="1">
      <alignment horizontal="center" vertical="center"/>
    </xf>
    <xf numFmtId="0" fontId="16" fillId="9" borderId="45" xfId="0" applyFont="1" applyFill="1" applyBorder="1" applyAlignment="1">
      <alignment horizontal="left" vertical="center"/>
    </xf>
    <xf numFmtId="0" fontId="16" fillId="9" borderId="50" xfId="0" applyFont="1" applyFill="1" applyBorder="1" applyAlignment="1">
      <alignment horizontal="left" vertical="center"/>
    </xf>
    <xf numFmtId="0" fontId="16" fillId="9" borderId="10" xfId="0" applyFont="1" applyFill="1" applyBorder="1" applyAlignment="1">
      <alignment horizontal="left" vertical="center"/>
    </xf>
    <xf numFmtId="0" fontId="7" fillId="9" borderId="45" xfId="0" applyFont="1" applyFill="1" applyBorder="1" applyAlignment="1">
      <alignment horizontal="center" vertical="center" wrapText="1"/>
    </xf>
    <xf numFmtId="0" fontId="7" fillId="9" borderId="10" xfId="0" applyFont="1" applyFill="1" applyBorder="1" applyAlignment="1">
      <alignment horizontal="center" vertical="center" wrapText="1"/>
    </xf>
    <xf numFmtId="0" fontId="7" fillId="9" borderId="50" xfId="0" applyFont="1" applyFill="1" applyBorder="1" applyAlignment="1">
      <alignment horizontal="center" vertical="center" wrapText="1"/>
    </xf>
    <xf numFmtId="0" fontId="7" fillId="9" borderId="54" xfId="0" applyFont="1" applyFill="1" applyBorder="1" applyAlignment="1">
      <alignment horizontal="center" vertical="center" wrapText="1"/>
    </xf>
    <xf numFmtId="0" fontId="7" fillId="9" borderId="41" xfId="0" applyFont="1" applyFill="1" applyBorder="1" applyAlignment="1">
      <alignment horizontal="center" vertical="center" wrapText="1"/>
    </xf>
    <xf numFmtId="0" fontId="16" fillId="0" borderId="1" xfId="0" applyFont="1" applyBorder="1" applyAlignment="1">
      <alignment horizontal="center" vertical="center"/>
    </xf>
    <xf numFmtId="0" fontId="18" fillId="6" borderId="41" xfId="0" applyFont="1" applyFill="1" applyBorder="1" applyAlignment="1">
      <alignment horizontal="center" vertical="center"/>
    </xf>
    <xf numFmtId="0" fontId="18" fillId="6" borderId="1" xfId="0" applyFont="1" applyFill="1" applyBorder="1" applyAlignment="1">
      <alignment horizontal="center" vertical="center"/>
    </xf>
    <xf numFmtId="0" fontId="7" fillId="0" borderId="1" xfId="0" applyFont="1" applyBorder="1" applyAlignment="1">
      <alignment vertical="center" wrapText="1"/>
    </xf>
    <xf numFmtId="0" fontId="7" fillId="9" borderId="1" xfId="0" applyFont="1" applyFill="1" applyBorder="1" applyAlignment="1">
      <alignment horizontal="center" vertical="center"/>
    </xf>
    <xf numFmtId="0" fontId="16" fillId="0" borderId="48" xfId="0" applyFont="1" applyBorder="1" applyAlignment="1">
      <alignment vertical="center" wrapText="1"/>
    </xf>
    <xf numFmtId="0" fontId="16" fillId="0" borderId="58" xfId="0" applyFont="1" applyBorder="1" applyAlignment="1">
      <alignment vertical="center" wrapText="1"/>
    </xf>
    <xf numFmtId="0" fontId="16" fillId="0" borderId="49" xfId="0" applyFont="1" applyBorder="1" applyAlignment="1">
      <alignment vertical="center" wrapText="1"/>
    </xf>
    <xf numFmtId="0" fontId="6" fillId="6" borderId="45" xfId="0" applyFont="1" applyFill="1" applyBorder="1" applyAlignment="1">
      <alignment horizontal="left" vertical="center" wrapText="1"/>
    </xf>
    <xf numFmtId="0" fontId="6" fillId="6" borderId="10" xfId="0" applyFont="1" applyFill="1" applyBorder="1" applyAlignment="1">
      <alignment horizontal="left" vertical="center" wrapText="1"/>
    </xf>
    <xf numFmtId="0" fontId="16" fillId="0" borderId="45" xfId="0" applyFont="1" applyBorder="1" applyAlignment="1">
      <alignment horizontal="left" vertical="center" wrapText="1"/>
    </xf>
    <xf numFmtId="0" fontId="16" fillId="0" borderId="10" xfId="0" applyFont="1" applyBorder="1" applyAlignment="1">
      <alignment horizontal="left" vertical="center" wrapText="1"/>
    </xf>
    <xf numFmtId="0" fontId="16" fillId="12" borderId="45" xfId="0" applyFont="1" applyFill="1" applyBorder="1" applyAlignment="1">
      <alignment horizontal="center" vertical="center"/>
    </xf>
    <xf numFmtId="0" fontId="16" fillId="12" borderId="10" xfId="0" applyFont="1" applyFill="1" applyBorder="1" applyAlignment="1">
      <alignment horizontal="center" vertical="center"/>
    </xf>
    <xf numFmtId="0" fontId="15" fillId="0" borderId="54" xfId="0" applyFont="1" applyBorder="1" applyAlignment="1">
      <alignment horizontal="left" vertical="center" wrapText="1"/>
    </xf>
    <xf numFmtId="0" fontId="15" fillId="0" borderId="65" xfId="0" applyFont="1" applyBorder="1" applyAlignment="1">
      <alignment horizontal="left" vertical="center" wrapText="1"/>
    </xf>
    <xf numFmtId="0" fontId="15" fillId="0" borderId="41" xfId="0" applyFont="1" applyBorder="1" applyAlignment="1">
      <alignment horizontal="left" vertical="center" wrapText="1"/>
    </xf>
    <xf numFmtId="41" fontId="15" fillId="0" borderId="48" xfId="10" applyFont="1" applyBorder="1" applyAlignment="1" applyProtection="1">
      <alignment horizontal="left" vertical="center"/>
    </xf>
    <xf numFmtId="41" fontId="15" fillId="0" borderId="67" xfId="10" applyFont="1" applyBorder="1" applyAlignment="1" applyProtection="1">
      <alignment horizontal="left" vertical="center"/>
    </xf>
    <xf numFmtId="41" fontId="15" fillId="0" borderId="42" xfId="10" applyFont="1" applyBorder="1" applyAlignment="1" applyProtection="1">
      <alignment horizontal="left" vertical="center"/>
    </xf>
    <xf numFmtId="0" fontId="22" fillId="0" borderId="0" xfId="0" applyFont="1" applyAlignment="1">
      <alignment horizontal="left" vertical="top" wrapText="1"/>
    </xf>
    <xf numFmtId="0" fontId="22" fillId="0" borderId="0" xfId="0" applyFont="1" applyAlignment="1">
      <alignment horizontal="left" vertical="center" wrapText="1"/>
    </xf>
    <xf numFmtId="0" fontId="22" fillId="0" borderId="0" xfId="0" applyFont="1" applyAlignment="1">
      <alignment horizontal="left" wrapText="1"/>
    </xf>
    <xf numFmtId="0" fontId="4" fillId="20" borderId="1" xfId="0" applyFont="1" applyFill="1" applyBorder="1" applyAlignment="1">
      <alignment horizontal="center"/>
    </xf>
    <xf numFmtId="0" fontId="4" fillId="0" borderId="68" xfId="0" applyFont="1" applyBorder="1" applyAlignment="1">
      <alignment horizontal="center"/>
    </xf>
    <xf numFmtId="0" fontId="4" fillId="5" borderId="68" xfId="0" applyFont="1" applyFill="1" applyBorder="1" applyAlignment="1">
      <alignment horizontal="center"/>
    </xf>
    <xf numFmtId="0" fontId="4" fillId="0" borderId="0" xfId="0" applyFont="1" applyAlignment="1">
      <alignment horizontal="center"/>
    </xf>
    <xf numFmtId="0" fontId="4" fillId="0" borderId="56" xfId="0" applyFont="1" applyBorder="1" applyAlignment="1">
      <alignment horizontal="center"/>
    </xf>
    <xf numFmtId="0" fontId="4" fillId="0" borderId="2" xfId="0" applyFont="1" applyBorder="1" applyAlignment="1">
      <alignment horizontal="center"/>
    </xf>
    <xf numFmtId="0" fontId="4" fillId="0" borderId="21" xfId="0" applyFont="1" applyBorder="1" applyAlignment="1">
      <alignment horizontal="center"/>
    </xf>
    <xf numFmtId="0" fontId="4" fillId="0" borderId="22" xfId="0" applyFont="1" applyBorder="1" applyAlignment="1">
      <alignment horizontal="center"/>
    </xf>
  </cellXfs>
  <cellStyles count="40">
    <cellStyle name="Millares" xfId="1" builtinId="3"/>
    <cellStyle name="Millares [0]" xfId="5" builtinId="6"/>
    <cellStyle name="Millares [0] 2" xfId="10" xr:uid="{00000000-0005-0000-0000-00000A000000}"/>
    <cellStyle name="Millares [0] 2 2" xfId="23" xr:uid="{32B97962-6EC3-42BD-9B9A-D76D3FE3C586}"/>
    <cellStyle name="Millares [0] 3" xfId="18" xr:uid="{60FA1549-72F2-4DA3-A915-1B7676615F4C}"/>
    <cellStyle name="Millares [0] 3 2" xfId="30" xr:uid="{DDF3D878-BB0C-4608-9B9D-15DD2FFDB25E}"/>
    <cellStyle name="Millares [0] 3 3" xfId="38" xr:uid="{5B7B0CA0-1DA5-4AB6-BEDC-50B7D612F2BE}"/>
    <cellStyle name="Millares 2" xfId="17" xr:uid="{32C65815-137D-4FCF-A0C4-D169835EE5C5}"/>
    <cellStyle name="Millares 2 2" xfId="29" xr:uid="{99FFF935-516E-486B-ADBE-8932C2D8DE4F}"/>
    <cellStyle name="Millares 2 3" xfId="11" xr:uid="{00000000-0005-0000-0000-00000B000000}"/>
    <cellStyle name="Millares 2 3 2" xfId="24" xr:uid="{E1E87DFE-6832-48B4-AA48-F05177A086C8}"/>
    <cellStyle name="Millares 2 4" xfId="37" xr:uid="{BF162482-6CB9-4FB3-A28D-137B993E5108}"/>
    <cellStyle name="Moneda" xfId="4" builtinId="4"/>
    <cellStyle name="Moneda [0]" xfId="6" builtinId="7"/>
    <cellStyle name="Moneda [0] 2" xfId="19" xr:uid="{B92E7C78-E560-4CDE-9857-89346E10F6AB}"/>
    <cellStyle name="Moneda [0] 2 2" xfId="31" xr:uid="{DED7AFBA-AB5A-4BC4-9A23-812B1DABF30C}"/>
    <cellStyle name="Moneda [0] 2 3" xfId="39" xr:uid="{5F15C6E9-389A-42BD-8C8E-7FF4A5A8CA9E}"/>
    <cellStyle name="Moneda 2" xfId="9" xr:uid="{00000000-0005-0000-0000-000009000000}"/>
    <cellStyle name="Moneda 3" xfId="16" xr:uid="{2D5E0330-24AB-41D9-9B4B-45737E48ADA1}"/>
    <cellStyle name="Moneda 3 2" xfId="28" xr:uid="{C1722B5C-6FA9-4038-8C36-C865B21B5878}"/>
    <cellStyle name="Moneda 3 3" xfId="36" xr:uid="{F33F44DF-54BA-4D0C-8831-250C9748FE8A}"/>
    <cellStyle name="Normal" xfId="0" builtinId="0"/>
    <cellStyle name="Normal 2" xfId="3" xr:uid="{00000000-0005-0000-0000-000003000000}"/>
    <cellStyle name="Normal 2 2" xfId="13" xr:uid="{131E5B16-9EE3-4E3F-B4C0-0C33777418CE}"/>
    <cellStyle name="Normal 2 2 2" xfId="25" xr:uid="{90E9F005-1601-40A6-85E3-57D5E688C69A}"/>
    <cellStyle name="Normal 2 6" xfId="12" xr:uid="{00000000-0005-0000-0000-00000C000000}"/>
    <cellStyle name="Normal 3" xfId="14" xr:uid="{8C29CCB6-6FF6-4334-AEE6-CF337E9E4206}"/>
    <cellStyle name="Normal 3 2" xfId="26" xr:uid="{756C0C54-0ADE-426F-BE9A-273E7412BEC9}"/>
    <cellStyle name="Normal 3 3" xfId="34" xr:uid="{ACD9D878-27EA-4542-A4DE-4172F392D2B9}"/>
    <cellStyle name="Normal 4" xfId="22" xr:uid="{40D14943-6787-48A7-B50C-8FCAC21BD37D}"/>
    <cellStyle name="Porcentaje" xfId="2" builtinId="5"/>
    <cellStyle name="Porcentaje 2" xfId="8" xr:uid="{00000000-0005-0000-0000-000008000000}"/>
    <cellStyle name="Porcentaje 2 2" xfId="21" xr:uid="{0D921443-E1BD-4DC7-9FFC-CC8F086B8957}"/>
    <cellStyle name="Porcentaje 2 2 2" xfId="33" xr:uid="{6142E932-0412-4DAA-847C-4D01D4F0DF65}"/>
    <cellStyle name="Porcentaje 3" xfId="15" xr:uid="{7C76EA7E-C0D0-408D-98E7-BA0C9F2431A9}"/>
    <cellStyle name="Porcentaje 3 2" xfId="27" xr:uid="{383B3C42-D6DD-4BAB-B239-C97C9F315CE6}"/>
    <cellStyle name="Porcentaje 3 3" xfId="35" xr:uid="{2DA368BA-3D68-4B6C-8661-BE72582D97DA}"/>
    <cellStyle name="Porcentual 2" xfId="7" xr:uid="{00000000-0005-0000-0000-000007000000}"/>
    <cellStyle name="Porcentual 2 2" xfId="20" xr:uid="{0A061172-B253-468A-A514-143C6C4ABF05}"/>
    <cellStyle name="Porcentual 2 2 2" xfId="32" xr:uid="{0DBBF319-F567-45EA-A901-6E0EA6105BA9}"/>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28" Type="http://www.wps.cn/officeDocument/2020/cellImage" Target="NUL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664104</xdr:colOff>
      <xdr:row>0</xdr:row>
      <xdr:rowOff>75195</xdr:rowOff>
    </xdr:from>
    <xdr:to>
      <xdr:col>0</xdr:col>
      <xdr:colOff>1837454</xdr:colOff>
      <xdr:row>3</xdr:row>
      <xdr:rowOff>139382</xdr:rowOff>
    </xdr:to>
    <xdr:pic>
      <xdr:nvPicPr>
        <xdr:cNvPr id="2" name="Picture 47" descr=" ">
          <a:extLst>
            <a:ext uri="{FF2B5EF4-FFF2-40B4-BE49-F238E27FC236}">
              <a16:creationId xmlns:a16="http://schemas.microsoft.com/office/drawing/2014/main" id="{067AB096-E2CA-45C8-B043-CD440C2A3FDD}"/>
            </a:ext>
          </a:extLst>
        </xdr:cNvPr>
        <xdr:cNvPicPr/>
      </xdr:nvPicPr>
      <xdr:blipFill>
        <a:blip xmlns:r="http://schemas.openxmlformats.org/officeDocument/2006/relationships" r:embed="rId1"/>
        <a:srcRect/>
        <a:stretch>
          <a:fillRect/>
        </a:stretch>
      </xdr:blipFill>
      <xdr:spPr>
        <a:xfrm>
          <a:off x="664104" y="75195"/>
          <a:ext cx="1173350" cy="1161467"/>
        </a:xfrm>
        <a:prstGeom prst="rect">
          <a:avLst/>
        </a:prstGeom>
        <a:noFill/>
        <a:ln w="9525" cap="flat" cmpd="sng">
          <a:noFill/>
          <a:prstDash val="solid"/>
          <a:miter/>
        </a:ln>
        <a:effec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664104</xdr:colOff>
      <xdr:row>0</xdr:row>
      <xdr:rowOff>75195</xdr:rowOff>
    </xdr:from>
    <xdr:to>
      <xdr:col>0</xdr:col>
      <xdr:colOff>1837454</xdr:colOff>
      <xdr:row>3</xdr:row>
      <xdr:rowOff>139382</xdr:rowOff>
    </xdr:to>
    <xdr:pic>
      <xdr:nvPicPr>
        <xdr:cNvPr id="2" name="Picture 47" descr=" ">
          <a:extLst>
            <a:ext uri="{FF2B5EF4-FFF2-40B4-BE49-F238E27FC236}">
              <a16:creationId xmlns:a16="http://schemas.microsoft.com/office/drawing/2014/main" id="{4EE4D44F-6E67-475D-849A-72F6EAC07F6D}"/>
            </a:ext>
          </a:extLst>
        </xdr:cNvPr>
        <xdr:cNvPicPr/>
      </xdr:nvPicPr>
      <xdr:blipFill>
        <a:blip xmlns:r="http://schemas.openxmlformats.org/officeDocument/2006/relationships" r:embed="rId1"/>
        <a:srcRect/>
        <a:stretch>
          <a:fillRect/>
        </a:stretch>
      </xdr:blipFill>
      <xdr:spPr>
        <a:xfrm>
          <a:off x="664104" y="75195"/>
          <a:ext cx="1173350" cy="1161467"/>
        </a:xfrm>
        <a:prstGeom prst="rect">
          <a:avLst/>
        </a:prstGeom>
        <a:noFill/>
        <a:ln w="9525" cap="flat" cmpd="sng">
          <a:noFill/>
          <a:prstDash val="solid"/>
          <a:miter/>
        </a:ln>
        <a:effec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16AD205A-02E0-4118-A491-445BF5450E5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544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664104</xdr:colOff>
      <xdr:row>0</xdr:row>
      <xdr:rowOff>75195</xdr:rowOff>
    </xdr:from>
    <xdr:to>
      <xdr:col>0</xdr:col>
      <xdr:colOff>1837454</xdr:colOff>
      <xdr:row>3</xdr:row>
      <xdr:rowOff>139382</xdr:rowOff>
    </xdr:to>
    <xdr:pic>
      <xdr:nvPicPr>
        <xdr:cNvPr id="2" name="Picture 47" descr=" ">
          <a:extLst>
            <a:ext uri="{FF2B5EF4-FFF2-40B4-BE49-F238E27FC236}">
              <a16:creationId xmlns:a16="http://schemas.microsoft.com/office/drawing/2014/main" id="{DAA264D4-B0A0-4B92-934F-334C00766B38}"/>
            </a:ext>
          </a:extLst>
        </xdr:cNvPr>
        <xdr:cNvPicPr/>
      </xdr:nvPicPr>
      <xdr:blipFill>
        <a:blip xmlns:r="http://schemas.openxmlformats.org/officeDocument/2006/relationships" r:embed="rId1"/>
        <a:srcRect/>
        <a:stretch>
          <a:fillRect/>
        </a:stretch>
      </xdr:blipFill>
      <xdr:spPr>
        <a:xfrm>
          <a:off x="664104" y="75195"/>
          <a:ext cx="1173350" cy="1161467"/>
        </a:xfrm>
        <a:prstGeom prst="rect">
          <a:avLst/>
        </a:prstGeom>
        <a:noFill/>
        <a:ln w="9525" cap="flat" cmpd="sng">
          <a:noFill/>
          <a:prstDash val="solid"/>
          <a:miter/>
        </a:ln>
        <a:effec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secretariadistritald-my.sharepoint.com/personal/zdoncel_sdmujer_gov_co/Documents/SDM/2023/4.%20PLAN%20DE%20ACCI&#211;N/7668/Formulacio&#769;n%20PA%207668%2030ENE2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lpnino\Downloads\04.%207668%20Seg.octubre%202023%20RJDM.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ESUPUESTO"/>
      <sheetName val="Metas 1 PA proyecto"/>
      <sheetName val="Metas 2 PA proyecto"/>
      <sheetName val="Metas 3 PA proyecto"/>
      <sheetName val="Metas 4 PA proyecto"/>
      <sheetName val="Meta 1..n"/>
      <sheetName val="Indicadores PA"/>
      <sheetName val="Territorialización PA"/>
      <sheetName val="Instructivo"/>
      <sheetName val="Generalidades"/>
      <sheetName val="PONDERACIÓN"/>
      <sheetName val="Hoja13"/>
      <sheetName val="Hoja1"/>
    </sheetNames>
    <sheetDataSet>
      <sheetData sheetId="0"/>
      <sheetData sheetId="1">
        <row r="25">
          <cell r="O25">
            <v>0</v>
          </cell>
        </row>
      </sheetData>
      <sheetData sheetId="2">
        <row r="25">
          <cell r="O25">
            <v>0</v>
          </cell>
        </row>
      </sheetData>
      <sheetData sheetId="3">
        <row r="25">
          <cell r="O25">
            <v>0</v>
          </cell>
        </row>
      </sheetData>
      <sheetData sheetId="4">
        <row r="25">
          <cell r="O25">
            <v>0</v>
          </cell>
        </row>
      </sheetData>
      <sheetData sheetId="5"/>
      <sheetData sheetId="6"/>
      <sheetData sheetId="7"/>
      <sheetData sheetId="8"/>
      <sheetData sheetId="9"/>
      <sheetData sheetId="10"/>
      <sheetData sheetId="11"/>
      <sheetData sheetId="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SERVA"/>
      <sheetName val="VIGENCIA"/>
      <sheetName val="Metas 1 PA proyectotras"/>
      <sheetName val="Metas 2 PA proyecto "/>
      <sheetName val="Metas 3 PA proyecto"/>
      <sheetName val="Meta 1..n"/>
      <sheetName val="Metas 4 PA proyecto"/>
      <sheetName val="Indicadores PA"/>
      <sheetName val="Territorialización PA"/>
      <sheetName val="Instructivo"/>
      <sheetName val="Generalidades"/>
      <sheetName val="PONDERACIÓN"/>
      <sheetName val="Hoja13"/>
      <sheetName val="Hoja1"/>
    </sheetNames>
    <sheetDataSet>
      <sheetData sheetId="0" refreshError="1"/>
      <sheetData sheetId="1" refreshError="1"/>
      <sheetData sheetId="2" refreshError="1">
        <row r="22">
          <cell r="Y22"/>
          <cell r="AC22">
            <v>2130435096</v>
          </cell>
        </row>
        <row r="24">
          <cell r="AC24">
            <v>2130435095.9999995</v>
          </cell>
        </row>
      </sheetData>
      <sheetData sheetId="3" refreshError="1">
        <row r="22">
          <cell r="Y22"/>
          <cell r="AC22">
            <v>272186491</v>
          </cell>
        </row>
        <row r="24">
          <cell r="AC24">
            <v>272186491</v>
          </cell>
        </row>
      </sheetData>
      <sheetData sheetId="4" refreshError="1">
        <row r="22">
          <cell r="AC22">
            <v>393311941</v>
          </cell>
        </row>
        <row r="24">
          <cell r="AC24">
            <v>393311941</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1.xml.rels><?xml version="1.0" encoding="UTF-8" standalone="yes"?>
<Relationships xmlns="http://schemas.openxmlformats.org/package/2006/relationships"><Relationship Id="rId1" Type="http://schemas.openxmlformats.org/officeDocument/2006/relationships/hyperlink" Target="https://spi.dnp.gov.co/RegistroTerritorio/ProyectoInformacionIndicadoresGestion.aspx?proyecto=2020110010285&amp;vigencia=2023&amp;periodo=2&amp;id=img_Registro%20y%20Seguimiento&amp;Consulta=&amp;Seleccionado=5" TargetMode="Externa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4CDDD"/>
  </sheetPr>
  <dimension ref="A3:AC30"/>
  <sheetViews>
    <sheetView topLeftCell="A9" workbookViewId="0">
      <selection activeCell="AE24" sqref="AE24"/>
    </sheetView>
  </sheetViews>
  <sheetFormatPr baseColWidth="10" defaultColWidth="11.453125" defaultRowHeight="14.5" x14ac:dyDescent="0.35"/>
  <cols>
    <col min="1" max="1" width="16.81640625" style="1" customWidth="1"/>
    <col min="2" max="2" width="11.453125" style="1"/>
    <col min="3" max="3" width="17.1796875" style="1" bestFit="1" customWidth="1"/>
    <col min="4" max="4" width="16.54296875" style="1" bestFit="1" customWidth="1"/>
    <col min="5" max="5" width="15.54296875" style="1" bestFit="1" customWidth="1"/>
    <col min="6" max="6" width="16.54296875" style="1" bestFit="1" customWidth="1"/>
    <col min="7" max="7" width="17.453125" style="1" bestFit="1" customWidth="1"/>
    <col min="8" max="8" width="16.54296875" style="1" hidden="1" customWidth="1"/>
    <col min="9" max="9" width="8" style="1" hidden="1" customWidth="1"/>
    <col min="10" max="10" width="16.54296875" style="1" hidden="1" customWidth="1"/>
    <col min="11" max="11" width="14" style="1" hidden="1" customWidth="1"/>
    <col min="12" max="12" width="16.54296875" style="1" hidden="1" customWidth="1"/>
    <col min="13" max="13" width="14" style="1" hidden="1" customWidth="1"/>
    <col min="14" max="14" width="17.453125" style="1" hidden="1" customWidth="1"/>
    <col min="15" max="15" width="14" style="1" hidden="1" customWidth="1"/>
    <col min="16" max="16" width="16.54296875" style="1" hidden="1" customWidth="1"/>
    <col min="17" max="17" width="8" style="1" hidden="1" customWidth="1"/>
    <col min="18" max="18" width="16.54296875" style="1" hidden="1" customWidth="1"/>
    <col min="19" max="19" width="8" style="1" hidden="1" customWidth="1"/>
    <col min="20" max="20" width="16.54296875" style="1" hidden="1" customWidth="1"/>
    <col min="21" max="21" width="8" style="1" hidden="1" customWidth="1"/>
    <col min="22" max="22" width="16.54296875" style="1" hidden="1" customWidth="1"/>
    <col min="23" max="23" width="8" style="1" hidden="1" customWidth="1"/>
    <col min="24" max="24" width="16.54296875" style="1" hidden="1" customWidth="1"/>
    <col min="25" max="25" width="8" style="1" hidden="1" customWidth="1"/>
    <col min="26" max="26" width="16.54296875" style="1" hidden="1" customWidth="1"/>
    <col min="27" max="27" width="8" style="1" hidden="1" customWidth="1"/>
    <col min="28" max="28" width="16.54296875" style="1" bestFit="1" customWidth="1"/>
    <col min="29" max="29" width="13" style="1" bestFit="1" customWidth="1"/>
    <col min="30" max="16384" width="11.453125" style="1"/>
  </cols>
  <sheetData>
    <row r="3" spans="1:29" x14ac:dyDescent="0.35">
      <c r="B3" s="2"/>
      <c r="C3" s="3" t="s">
        <v>0</v>
      </c>
      <c r="D3" s="3" t="s">
        <v>1</v>
      </c>
      <c r="E3" s="4" t="s">
        <v>2</v>
      </c>
      <c r="F3" s="5" t="s">
        <v>3</v>
      </c>
      <c r="G3" s="4" t="s">
        <v>4</v>
      </c>
      <c r="H3" s="6"/>
    </row>
    <row r="4" spans="1:29" x14ac:dyDescent="0.35">
      <c r="B4" s="2" t="s">
        <v>5</v>
      </c>
      <c r="C4" s="2">
        <v>232218004.44</v>
      </c>
      <c r="D4" s="2">
        <f>3867333+1+1</f>
        <v>3867335</v>
      </c>
      <c r="E4" s="2">
        <f>+C4-D4</f>
        <v>228350669.44</v>
      </c>
      <c r="F4" s="7" t="e">
        <f>+#REF!</f>
        <v>#REF!</v>
      </c>
      <c r="G4" s="2" t="e">
        <f>+C4-F4</f>
        <v>#REF!</v>
      </c>
    </row>
    <row r="5" spans="1:29" x14ac:dyDescent="0.35">
      <c r="B5" s="2" t="s">
        <v>6</v>
      </c>
      <c r="C5" s="2">
        <v>27853639.439999994</v>
      </c>
      <c r="D5" s="2"/>
      <c r="E5" s="2">
        <f>+C5-D5</f>
        <v>27853639.439999994</v>
      </c>
      <c r="F5" s="7" t="e">
        <f>+#REF!</f>
        <v>#REF!</v>
      </c>
      <c r="G5" s="2" t="e">
        <f t="shared" ref="G5:G7" si="0">+C5-F5</f>
        <v>#REF!</v>
      </c>
    </row>
    <row r="6" spans="1:29" x14ac:dyDescent="0.35">
      <c r="B6" s="2" t="s">
        <v>7</v>
      </c>
      <c r="C6" s="2">
        <v>0</v>
      </c>
      <c r="D6" s="2"/>
      <c r="E6" s="2">
        <f>+C6-D6</f>
        <v>0</v>
      </c>
      <c r="F6" s="7" t="e">
        <f>+#REF!</f>
        <v>#REF!</v>
      </c>
      <c r="G6" s="2" t="e">
        <f t="shared" si="0"/>
        <v>#REF!</v>
      </c>
    </row>
    <row r="7" spans="1:29" x14ac:dyDescent="0.35">
      <c r="B7" s="2" t="s">
        <v>8</v>
      </c>
      <c r="C7" s="2">
        <v>714765691.12</v>
      </c>
      <c r="D7" s="2">
        <v>4782</v>
      </c>
      <c r="E7" s="2">
        <f>+C7-D7</f>
        <v>714760909.12</v>
      </c>
      <c r="F7" s="7" t="e">
        <f>+#REF!</f>
        <v>#REF!</v>
      </c>
      <c r="G7" s="2" t="e">
        <f t="shared" si="0"/>
        <v>#REF!</v>
      </c>
    </row>
    <row r="8" spans="1:29" x14ac:dyDescent="0.35">
      <c r="B8" s="2"/>
      <c r="C8" s="3">
        <f>SUM(C4:C7)</f>
        <v>974837335</v>
      </c>
      <c r="D8" s="3">
        <f>SUM(D4:D7)</f>
        <v>3872117</v>
      </c>
      <c r="E8" s="3">
        <f>SUM(E4:E7)</f>
        <v>970965218</v>
      </c>
      <c r="F8" s="5" t="e">
        <f t="shared" ref="F8" si="1">SUM(F4:F7)</f>
        <v>#REF!</v>
      </c>
      <c r="G8" s="2"/>
    </row>
    <row r="12" spans="1:29" x14ac:dyDescent="0.35">
      <c r="D12" s="377" t="s">
        <v>9</v>
      </c>
      <c r="E12" s="377"/>
      <c r="F12" s="377" t="s">
        <v>10</v>
      </c>
      <c r="G12" s="377"/>
      <c r="H12" s="377" t="s">
        <v>11</v>
      </c>
      <c r="I12" s="377"/>
      <c r="J12" s="377" t="s">
        <v>12</v>
      </c>
      <c r="K12" s="377"/>
      <c r="L12" s="377" t="s">
        <v>13</v>
      </c>
      <c r="M12" s="377"/>
      <c r="N12" s="377" t="s">
        <v>14</v>
      </c>
      <c r="O12" s="377"/>
      <c r="P12" s="377" t="s">
        <v>15</v>
      </c>
      <c r="Q12" s="377"/>
      <c r="R12" s="377" t="s">
        <v>16</v>
      </c>
      <c r="S12" s="377"/>
      <c r="T12" s="377" t="s">
        <v>17</v>
      </c>
      <c r="U12" s="377"/>
      <c r="V12" s="377" t="s">
        <v>18</v>
      </c>
      <c r="W12" s="377"/>
      <c r="X12" s="377" t="s">
        <v>19</v>
      </c>
      <c r="Y12" s="377"/>
      <c r="Z12" s="377" t="s">
        <v>20</v>
      </c>
      <c r="AA12" s="377"/>
      <c r="AB12" s="377" t="s">
        <v>21</v>
      </c>
      <c r="AC12" s="377"/>
    </row>
    <row r="13" spans="1:29" x14ac:dyDescent="0.35">
      <c r="B13" s="2"/>
      <c r="C13" s="3" t="s">
        <v>0</v>
      </c>
      <c r="D13" s="3" t="s">
        <v>22</v>
      </c>
      <c r="E13" s="4" t="s">
        <v>23</v>
      </c>
      <c r="F13" s="3" t="s">
        <v>22</v>
      </c>
      <c r="G13" s="4" t="s">
        <v>23</v>
      </c>
      <c r="H13" s="3" t="s">
        <v>22</v>
      </c>
      <c r="I13" s="4" t="s">
        <v>23</v>
      </c>
      <c r="J13" s="3" t="s">
        <v>22</v>
      </c>
      <c r="K13" s="4" t="s">
        <v>23</v>
      </c>
      <c r="L13" s="3" t="s">
        <v>22</v>
      </c>
      <c r="M13" s="4" t="s">
        <v>23</v>
      </c>
      <c r="N13" s="3" t="s">
        <v>22</v>
      </c>
      <c r="O13" s="4" t="s">
        <v>23</v>
      </c>
      <c r="P13" s="3" t="s">
        <v>22</v>
      </c>
      <c r="Q13" s="4" t="s">
        <v>23</v>
      </c>
      <c r="R13" s="3" t="s">
        <v>22</v>
      </c>
      <c r="S13" s="4" t="s">
        <v>23</v>
      </c>
      <c r="T13" s="3" t="s">
        <v>22</v>
      </c>
      <c r="U13" s="4" t="s">
        <v>23</v>
      </c>
      <c r="V13" s="3" t="s">
        <v>22</v>
      </c>
      <c r="W13" s="4" t="s">
        <v>23</v>
      </c>
      <c r="X13" s="3" t="s">
        <v>22</v>
      </c>
      <c r="Y13" s="4" t="s">
        <v>23</v>
      </c>
      <c r="Z13" s="3" t="s">
        <v>22</v>
      </c>
      <c r="AA13" s="4" t="s">
        <v>23</v>
      </c>
      <c r="AB13" s="3" t="s">
        <v>0</v>
      </c>
      <c r="AC13" s="4" t="s">
        <v>23</v>
      </c>
    </row>
    <row r="14" spans="1:29" x14ac:dyDescent="0.35">
      <c r="A14" s="375" t="s">
        <v>24</v>
      </c>
      <c r="B14" s="2" t="s">
        <v>5</v>
      </c>
      <c r="C14" s="2">
        <f>+C4</f>
        <v>232218004.44</v>
      </c>
      <c r="D14" s="2">
        <v>0</v>
      </c>
      <c r="E14" s="2">
        <v>19473830.640000001</v>
      </c>
      <c r="F14" s="2">
        <f>+C14-AB14</f>
        <v>0</v>
      </c>
      <c r="G14" s="2">
        <f>+AC14-E14</f>
        <v>3316409.1400000006</v>
      </c>
      <c r="H14" s="2"/>
      <c r="I14" s="2"/>
      <c r="J14" s="2"/>
      <c r="K14" s="2"/>
      <c r="L14" s="2"/>
      <c r="M14" s="2"/>
      <c r="N14" s="2"/>
      <c r="O14" s="2"/>
      <c r="P14" s="2"/>
      <c r="Q14" s="2"/>
      <c r="R14" s="2"/>
      <c r="S14" s="2"/>
      <c r="T14" s="2"/>
      <c r="U14" s="2"/>
      <c r="V14" s="2"/>
      <c r="W14" s="2"/>
      <c r="X14" s="2"/>
      <c r="Y14" s="2"/>
      <c r="Z14" s="2"/>
      <c r="AA14" s="2"/>
      <c r="AB14" s="2">
        <v>232218004.44</v>
      </c>
      <c r="AC14" s="2">
        <v>22790239.780000001</v>
      </c>
    </row>
    <row r="15" spans="1:29" x14ac:dyDescent="0.35">
      <c r="A15" s="375"/>
      <c r="B15" s="2" t="s">
        <v>6</v>
      </c>
      <c r="C15" s="2">
        <f t="shared" ref="C15:C17" si="2">+C5</f>
        <v>27853639.439999994</v>
      </c>
      <c r="D15" s="2">
        <v>0</v>
      </c>
      <c r="E15" s="2">
        <v>19473830.640000001</v>
      </c>
      <c r="F15" s="2">
        <f t="shared" ref="F15:F17" si="3">+C15-AB15</f>
        <v>0</v>
      </c>
      <c r="G15" s="2">
        <f t="shared" ref="G15:G17" si="4">+AC15-E15</f>
        <v>2439379.1400000006</v>
      </c>
      <c r="H15" s="2"/>
      <c r="I15" s="2"/>
      <c r="J15" s="2"/>
      <c r="K15" s="2"/>
      <c r="L15" s="2"/>
      <c r="M15" s="2"/>
      <c r="N15" s="2"/>
      <c r="O15" s="2"/>
      <c r="P15" s="2"/>
      <c r="Q15" s="2"/>
      <c r="R15" s="2"/>
      <c r="S15" s="2"/>
      <c r="T15" s="2"/>
      <c r="U15" s="2"/>
      <c r="V15" s="2"/>
      <c r="W15" s="2"/>
      <c r="X15" s="2"/>
      <c r="Y15" s="2"/>
      <c r="Z15" s="2"/>
      <c r="AA15" s="2"/>
      <c r="AB15" s="2">
        <v>27853639.439999994</v>
      </c>
      <c r="AC15" s="2">
        <v>21913209.780000001</v>
      </c>
    </row>
    <row r="16" spans="1:29" x14ac:dyDescent="0.35">
      <c r="A16" s="375"/>
      <c r="B16" s="2" t="s">
        <v>7</v>
      </c>
      <c r="C16" s="2">
        <f t="shared" si="2"/>
        <v>0</v>
      </c>
      <c r="D16" s="2">
        <v>0</v>
      </c>
      <c r="E16" s="2">
        <v>0</v>
      </c>
      <c r="F16" s="2">
        <f t="shared" si="3"/>
        <v>0</v>
      </c>
      <c r="G16" s="2">
        <f t="shared" si="4"/>
        <v>0</v>
      </c>
      <c r="H16" s="2"/>
      <c r="I16" s="2"/>
      <c r="J16" s="2"/>
      <c r="K16" s="2"/>
      <c r="L16" s="2"/>
      <c r="M16" s="2"/>
      <c r="N16" s="2"/>
      <c r="O16" s="2"/>
      <c r="P16" s="2"/>
      <c r="Q16" s="2"/>
      <c r="R16" s="2"/>
      <c r="S16" s="2"/>
      <c r="T16" s="2"/>
      <c r="U16" s="2"/>
      <c r="V16" s="2"/>
      <c r="W16" s="2"/>
      <c r="X16" s="2"/>
      <c r="Y16" s="2"/>
      <c r="Z16" s="2"/>
      <c r="AA16" s="2"/>
      <c r="AB16" s="2"/>
      <c r="AC16" s="2"/>
    </row>
    <row r="17" spans="1:29" x14ac:dyDescent="0.35">
      <c r="A17" s="375"/>
      <c r="B17" s="2" t="s">
        <v>8</v>
      </c>
      <c r="C17" s="2">
        <f t="shared" si="2"/>
        <v>714765691.12</v>
      </c>
      <c r="D17" s="2">
        <v>0</v>
      </c>
      <c r="E17" s="2">
        <v>20063946.720000003</v>
      </c>
      <c r="F17" s="2">
        <f t="shared" si="3"/>
        <v>0</v>
      </c>
      <c r="G17" s="2">
        <f t="shared" si="4"/>
        <v>2513299.7199999988</v>
      </c>
      <c r="H17" s="2"/>
      <c r="I17" s="2"/>
      <c r="J17" s="2"/>
      <c r="K17" s="2"/>
      <c r="L17" s="2"/>
      <c r="M17" s="2"/>
      <c r="N17" s="2"/>
      <c r="O17" s="2"/>
      <c r="P17" s="2"/>
      <c r="Q17" s="2"/>
      <c r="R17" s="2"/>
      <c r="S17" s="2"/>
      <c r="T17" s="2"/>
      <c r="U17" s="2"/>
      <c r="V17" s="2"/>
      <c r="W17" s="2"/>
      <c r="X17" s="2"/>
      <c r="Y17" s="2"/>
      <c r="Z17" s="2"/>
      <c r="AA17" s="2"/>
      <c r="AB17" s="2">
        <v>714765691.12</v>
      </c>
      <c r="AC17" s="2">
        <v>22577246.440000001</v>
      </c>
    </row>
    <row r="18" spans="1:29" x14ac:dyDescent="0.35">
      <c r="A18" s="375"/>
      <c r="B18" s="3" t="s">
        <v>25</v>
      </c>
      <c r="C18" s="3">
        <f>SUM(C14:C17)</f>
        <v>974837335</v>
      </c>
      <c r="D18" s="3">
        <f>SUM(D14:D17)</f>
        <v>0</v>
      </c>
      <c r="E18" s="3">
        <f t="shared" ref="E18:AC18" si="5">SUM(E14:E17)</f>
        <v>59011608</v>
      </c>
      <c r="F18" s="3">
        <f t="shared" si="5"/>
        <v>0</v>
      </c>
      <c r="G18" s="3">
        <f t="shared" si="5"/>
        <v>8269088</v>
      </c>
      <c r="H18" s="3">
        <f t="shared" si="5"/>
        <v>0</v>
      </c>
      <c r="I18" s="3">
        <f t="shared" si="5"/>
        <v>0</v>
      </c>
      <c r="J18" s="3">
        <f t="shared" si="5"/>
        <v>0</v>
      </c>
      <c r="K18" s="3">
        <f t="shared" si="5"/>
        <v>0</v>
      </c>
      <c r="L18" s="3">
        <f t="shared" si="5"/>
        <v>0</v>
      </c>
      <c r="M18" s="3">
        <f t="shared" si="5"/>
        <v>0</v>
      </c>
      <c r="N18" s="3">
        <f t="shared" si="5"/>
        <v>0</v>
      </c>
      <c r="O18" s="3">
        <f t="shared" si="5"/>
        <v>0</v>
      </c>
      <c r="P18" s="3">
        <f t="shared" si="5"/>
        <v>0</v>
      </c>
      <c r="Q18" s="3">
        <f t="shared" si="5"/>
        <v>0</v>
      </c>
      <c r="R18" s="3">
        <f t="shared" si="5"/>
        <v>0</v>
      </c>
      <c r="S18" s="3">
        <f t="shared" si="5"/>
        <v>0</v>
      </c>
      <c r="T18" s="3">
        <f t="shared" si="5"/>
        <v>0</v>
      </c>
      <c r="U18" s="3">
        <f t="shared" si="5"/>
        <v>0</v>
      </c>
      <c r="V18" s="3">
        <f t="shared" si="5"/>
        <v>0</v>
      </c>
      <c r="W18" s="3">
        <f t="shared" si="5"/>
        <v>0</v>
      </c>
      <c r="X18" s="3">
        <f t="shared" si="5"/>
        <v>0</v>
      </c>
      <c r="Y18" s="3">
        <f t="shared" si="5"/>
        <v>0</v>
      </c>
      <c r="Z18" s="3">
        <f t="shared" si="5"/>
        <v>0</v>
      </c>
      <c r="AA18" s="3">
        <f t="shared" si="5"/>
        <v>0</v>
      </c>
      <c r="AB18" s="3">
        <f t="shared" si="5"/>
        <v>974837335</v>
      </c>
      <c r="AC18" s="3">
        <f t="shared" si="5"/>
        <v>67280696</v>
      </c>
    </row>
    <row r="20" spans="1:29" x14ac:dyDescent="0.35">
      <c r="A20" s="376" t="s">
        <v>26</v>
      </c>
      <c r="B20" s="2" t="s">
        <v>5</v>
      </c>
      <c r="C20" s="2" t="e">
        <f>+F4</f>
        <v>#REF!</v>
      </c>
      <c r="D20" s="2"/>
      <c r="E20" s="2" t="e">
        <f>+#REF!</f>
        <v>#REF!</v>
      </c>
      <c r="F20" s="2"/>
      <c r="G20" s="2" t="e">
        <f>+#REF!</f>
        <v>#REF!</v>
      </c>
      <c r="H20" s="2"/>
      <c r="I20" s="2"/>
      <c r="J20" s="2"/>
      <c r="K20" s="2"/>
      <c r="L20" s="2"/>
      <c r="M20" s="2"/>
      <c r="N20" s="2"/>
      <c r="O20" s="2"/>
      <c r="P20" s="2"/>
      <c r="Q20" s="2"/>
      <c r="R20" s="2"/>
      <c r="S20" s="2"/>
      <c r="T20" s="2"/>
      <c r="U20" s="2"/>
      <c r="V20" s="2"/>
      <c r="W20" s="2"/>
      <c r="X20" s="2"/>
      <c r="Y20" s="2"/>
      <c r="Z20" s="2"/>
      <c r="AA20" s="2"/>
      <c r="AB20" s="2" t="e">
        <f>+C20-D20-F20</f>
        <v>#REF!</v>
      </c>
      <c r="AC20" s="2" t="e">
        <f>+E20+G20</f>
        <v>#REF!</v>
      </c>
    </row>
    <row r="21" spans="1:29" x14ac:dyDescent="0.35">
      <c r="A21" s="376"/>
      <c r="B21" s="2" t="s">
        <v>6</v>
      </c>
      <c r="C21" s="2" t="e">
        <f t="shared" ref="C21:C23" si="6">+F5</f>
        <v>#REF!</v>
      </c>
      <c r="D21" s="2"/>
      <c r="E21" s="2" t="e">
        <f>+#REF!</f>
        <v>#REF!</v>
      </c>
      <c r="F21" s="2"/>
      <c r="G21" s="2" t="e">
        <f>+#REF!</f>
        <v>#REF!</v>
      </c>
      <c r="H21" s="2"/>
      <c r="I21" s="2"/>
      <c r="J21" s="2"/>
      <c r="K21" s="2"/>
      <c r="L21" s="2"/>
      <c r="M21" s="2"/>
      <c r="N21" s="2"/>
      <c r="O21" s="2"/>
      <c r="P21" s="2"/>
      <c r="Q21" s="2"/>
      <c r="R21" s="2"/>
      <c r="S21" s="2"/>
      <c r="T21" s="2"/>
      <c r="U21" s="2"/>
      <c r="V21" s="2"/>
      <c r="W21" s="2"/>
      <c r="X21" s="2"/>
      <c r="Y21" s="2"/>
      <c r="Z21" s="2"/>
      <c r="AA21" s="2"/>
      <c r="AB21" s="2" t="e">
        <f t="shared" ref="AB21:AB23" si="7">+C21-D21-F21</f>
        <v>#REF!</v>
      </c>
      <c r="AC21" s="2" t="e">
        <f t="shared" ref="AC21:AC23" si="8">+E21+G21</f>
        <v>#REF!</v>
      </c>
    </row>
    <row r="22" spans="1:29" x14ac:dyDescent="0.35">
      <c r="A22" s="376"/>
      <c r="B22" s="2" t="s">
        <v>7</v>
      </c>
      <c r="C22" s="2" t="e">
        <f t="shared" si="6"/>
        <v>#REF!</v>
      </c>
      <c r="D22" s="2"/>
      <c r="E22" s="2" t="e">
        <f>+#REF!</f>
        <v>#REF!</v>
      </c>
      <c r="F22" s="2"/>
      <c r="G22" s="2" t="e">
        <f>+#REF!</f>
        <v>#REF!</v>
      </c>
      <c r="H22" s="2"/>
      <c r="I22" s="2"/>
      <c r="J22" s="2"/>
      <c r="K22" s="2"/>
      <c r="L22" s="2"/>
      <c r="M22" s="2"/>
      <c r="N22" s="2"/>
      <c r="O22" s="2"/>
      <c r="P22" s="2"/>
      <c r="Q22" s="2"/>
      <c r="R22" s="2"/>
      <c r="S22" s="2"/>
      <c r="T22" s="2"/>
      <c r="U22" s="2"/>
      <c r="V22" s="2"/>
      <c r="W22" s="2"/>
      <c r="X22" s="2"/>
      <c r="Y22" s="2"/>
      <c r="Z22" s="2"/>
      <c r="AA22" s="2"/>
      <c r="AB22" s="2" t="e">
        <f t="shared" si="7"/>
        <v>#REF!</v>
      </c>
      <c r="AC22" s="2" t="e">
        <f t="shared" si="8"/>
        <v>#REF!</v>
      </c>
    </row>
    <row r="23" spans="1:29" x14ac:dyDescent="0.35">
      <c r="A23" s="376"/>
      <c r="B23" s="2" t="s">
        <v>8</v>
      </c>
      <c r="C23" s="2" t="e">
        <f t="shared" si="6"/>
        <v>#REF!</v>
      </c>
      <c r="D23" s="2"/>
      <c r="E23" s="2" t="e">
        <f>+#REF!</f>
        <v>#REF!</v>
      </c>
      <c r="F23" s="2"/>
      <c r="G23" s="2" t="e">
        <f>+#REF!</f>
        <v>#REF!</v>
      </c>
      <c r="H23" s="2"/>
      <c r="I23" s="2"/>
      <c r="J23" s="2"/>
      <c r="K23" s="2"/>
      <c r="L23" s="2"/>
      <c r="M23" s="2"/>
      <c r="N23" s="2"/>
      <c r="O23" s="2"/>
      <c r="P23" s="2"/>
      <c r="Q23" s="2"/>
      <c r="R23" s="2"/>
      <c r="S23" s="2"/>
      <c r="T23" s="2"/>
      <c r="U23" s="2"/>
      <c r="V23" s="2"/>
      <c r="W23" s="2"/>
      <c r="X23" s="2"/>
      <c r="Y23" s="2"/>
      <c r="Z23" s="2"/>
      <c r="AA23" s="2"/>
      <c r="AB23" s="2" t="e">
        <f t="shared" si="7"/>
        <v>#REF!</v>
      </c>
      <c r="AC23" s="2" t="e">
        <f t="shared" si="8"/>
        <v>#REF!</v>
      </c>
    </row>
    <row r="24" spans="1:29" x14ac:dyDescent="0.35">
      <c r="A24" s="376"/>
      <c r="B24" s="3" t="s">
        <v>25</v>
      </c>
      <c r="C24" s="3" t="e">
        <f>SUM(C20:C23)</f>
        <v>#REF!</v>
      </c>
      <c r="D24" s="3">
        <f>SUM(D20:D23)</f>
        <v>0</v>
      </c>
      <c r="E24" s="3" t="e">
        <f t="shared" ref="E24:AC24" si="9">SUM(E20:E23)</f>
        <v>#REF!</v>
      </c>
      <c r="F24" s="3">
        <f t="shared" si="9"/>
        <v>0</v>
      </c>
      <c r="G24" s="3" t="e">
        <f t="shared" si="9"/>
        <v>#REF!</v>
      </c>
      <c r="H24" s="3">
        <f t="shared" si="9"/>
        <v>0</v>
      </c>
      <c r="I24" s="3">
        <f t="shared" si="9"/>
        <v>0</v>
      </c>
      <c r="J24" s="3">
        <f t="shared" si="9"/>
        <v>0</v>
      </c>
      <c r="K24" s="3">
        <f t="shared" si="9"/>
        <v>0</v>
      </c>
      <c r="L24" s="3">
        <f t="shared" si="9"/>
        <v>0</v>
      </c>
      <c r="M24" s="3">
        <f t="shared" si="9"/>
        <v>0</v>
      </c>
      <c r="N24" s="3">
        <f t="shared" si="9"/>
        <v>0</v>
      </c>
      <c r="O24" s="3">
        <f t="shared" si="9"/>
        <v>0</v>
      </c>
      <c r="P24" s="3">
        <f t="shared" si="9"/>
        <v>0</v>
      </c>
      <c r="Q24" s="3">
        <f t="shared" si="9"/>
        <v>0</v>
      </c>
      <c r="R24" s="3">
        <f t="shared" si="9"/>
        <v>0</v>
      </c>
      <c r="S24" s="3">
        <f t="shared" si="9"/>
        <v>0</v>
      </c>
      <c r="T24" s="3">
        <f t="shared" si="9"/>
        <v>0</v>
      </c>
      <c r="U24" s="3">
        <f t="shared" si="9"/>
        <v>0</v>
      </c>
      <c r="V24" s="3">
        <f t="shared" si="9"/>
        <v>0</v>
      </c>
      <c r="W24" s="3">
        <f t="shared" si="9"/>
        <v>0</v>
      </c>
      <c r="X24" s="3">
        <f t="shared" si="9"/>
        <v>0</v>
      </c>
      <c r="Y24" s="3">
        <f t="shared" si="9"/>
        <v>0</v>
      </c>
      <c r="Z24" s="3">
        <f t="shared" si="9"/>
        <v>0</v>
      </c>
      <c r="AA24" s="3">
        <f t="shared" si="9"/>
        <v>0</v>
      </c>
      <c r="AB24" s="3" t="e">
        <f t="shared" si="9"/>
        <v>#REF!</v>
      </c>
      <c r="AC24" s="3" t="e">
        <f t="shared" si="9"/>
        <v>#REF!</v>
      </c>
    </row>
    <row r="26" spans="1:29" x14ac:dyDescent="0.35">
      <c r="A26" s="376" t="s">
        <v>27</v>
      </c>
      <c r="B26" s="2" t="s">
        <v>5</v>
      </c>
      <c r="C26" s="2" t="e">
        <f>+C14-C20</f>
        <v>#REF!</v>
      </c>
      <c r="D26" s="2">
        <f>+D14-D20</f>
        <v>0</v>
      </c>
      <c r="E26" s="2" t="e">
        <f>+E14-E20</f>
        <v>#REF!</v>
      </c>
      <c r="F26" s="2">
        <f t="shared" ref="F26:AC26" si="10">+F14-F20</f>
        <v>0</v>
      </c>
      <c r="G26" s="2" t="e">
        <f t="shared" si="10"/>
        <v>#REF!</v>
      </c>
      <c r="H26" s="2">
        <f t="shared" si="10"/>
        <v>0</v>
      </c>
      <c r="I26" s="2">
        <f t="shared" si="10"/>
        <v>0</v>
      </c>
      <c r="J26" s="2">
        <f t="shared" si="10"/>
        <v>0</v>
      </c>
      <c r="K26" s="2">
        <f t="shared" si="10"/>
        <v>0</v>
      </c>
      <c r="L26" s="2">
        <f t="shared" si="10"/>
        <v>0</v>
      </c>
      <c r="M26" s="2">
        <f t="shared" si="10"/>
        <v>0</v>
      </c>
      <c r="N26" s="2">
        <f t="shared" si="10"/>
        <v>0</v>
      </c>
      <c r="O26" s="2">
        <f t="shared" si="10"/>
        <v>0</v>
      </c>
      <c r="P26" s="2">
        <f t="shared" si="10"/>
        <v>0</v>
      </c>
      <c r="Q26" s="2">
        <f t="shared" si="10"/>
        <v>0</v>
      </c>
      <c r="R26" s="2">
        <f t="shared" si="10"/>
        <v>0</v>
      </c>
      <c r="S26" s="2">
        <f t="shared" si="10"/>
        <v>0</v>
      </c>
      <c r="T26" s="2">
        <f t="shared" si="10"/>
        <v>0</v>
      </c>
      <c r="U26" s="2">
        <f t="shared" si="10"/>
        <v>0</v>
      </c>
      <c r="V26" s="2">
        <f t="shared" si="10"/>
        <v>0</v>
      </c>
      <c r="W26" s="2">
        <f t="shared" si="10"/>
        <v>0</v>
      </c>
      <c r="X26" s="2">
        <f t="shared" si="10"/>
        <v>0</v>
      </c>
      <c r="Y26" s="2">
        <f t="shared" si="10"/>
        <v>0</v>
      </c>
      <c r="Z26" s="2">
        <f t="shared" si="10"/>
        <v>0</v>
      </c>
      <c r="AA26" s="2">
        <f t="shared" si="10"/>
        <v>0</v>
      </c>
      <c r="AB26" s="2" t="e">
        <f t="shared" si="10"/>
        <v>#REF!</v>
      </c>
      <c r="AC26" s="2" t="e">
        <f t="shared" si="10"/>
        <v>#REF!</v>
      </c>
    </row>
    <row r="27" spans="1:29" x14ac:dyDescent="0.35">
      <c r="A27" s="376"/>
      <c r="B27" s="2" t="s">
        <v>6</v>
      </c>
      <c r="C27" s="2" t="e">
        <f t="shared" ref="C27:E29" si="11">+C15-C21</f>
        <v>#REF!</v>
      </c>
      <c r="D27" s="2">
        <f t="shared" si="11"/>
        <v>0</v>
      </c>
      <c r="E27" s="2" t="e">
        <f t="shared" si="11"/>
        <v>#REF!</v>
      </c>
      <c r="F27" s="2">
        <f t="shared" ref="F27:AC27" si="12">+F15-F21</f>
        <v>0</v>
      </c>
      <c r="G27" s="2" t="e">
        <f t="shared" si="12"/>
        <v>#REF!</v>
      </c>
      <c r="H27" s="2">
        <f t="shared" si="12"/>
        <v>0</v>
      </c>
      <c r="I27" s="2">
        <f t="shared" si="12"/>
        <v>0</v>
      </c>
      <c r="J27" s="2">
        <f t="shared" si="12"/>
        <v>0</v>
      </c>
      <c r="K27" s="2">
        <f t="shared" si="12"/>
        <v>0</v>
      </c>
      <c r="L27" s="2">
        <f t="shared" si="12"/>
        <v>0</v>
      </c>
      <c r="M27" s="2">
        <f t="shared" si="12"/>
        <v>0</v>
      </c>
      <c r="N27" s="2">
        <f t="shared" si="12"/>
        <v>0</v>
      </c>
      <c r="O27" s="2">
        <f t="shared" si="12"/>
        <v>0</v>
      </c>
      <c r="P27" s="2">
        <f t="shared" si="12"/>
        <v>0</v>
      </c>
      <c r="Q27" s="2">
        <f t="shared" si="12"/>
        <v>0</v>
      </c>
      <c r="R27" s="2">
        <f t="shared" si="12"/>
        <v>0</v>
      </c>
      <c r="S27" s="2">
        <f t="shared" si="12"/>
        <v>0</v>
      </c>
      <c r="T27" s="2">
        <f t="shared" si="12"/>
        <v>0</v>
      </c>
      <c r="U27" s="2">
        <f t="shared" si="12"/>
        <v>0</v>
      </c>
      <c r="V27" s="2">
        <f t="shared" si="12"/>
        <v>0</v>
      </c>
      <c r="W27" s="2">
        <f t="shared" si="12"/>
        <v>0</v>
      </c>
      <c r="X27" s="2">
        <f t="shared" si="12"/>
        <v>0</v>
      </c>
      <c r="Y27" s="2">
        <f t="shared" si="12"/>
        <v>0</v>
      </c>
      <c r="Z27" s="2">
        <f t="shared" si="12"/>
        <v>0</v>
      </c>
      <c r="AA27" s="2">
        <f t="shared" si="12"/>
        <v>0</v>
      </c>
      <c r="AB27" s="2" t="e">
        <f t="shared" si="12"/>
        <v>#REF!</v>
      </c>
      <c r="AC27" s="2" t="e">
        <f t="shared" si="12"/>
        <v>#REF!</v>
      </c>
    </row>
    <row r="28" spans="1:29" x14ac:dyDescent="0.35">
      <c r="A28" s="376"/>
      <c r="B28" s="2" t="s">
        <v>7</v>
      </c>
      <c r="C28" s="2" t="e">
        <f t="shared" si="11"/>
        <v>#REF!</v>
      </c>
      <c r="D28" s="2">
        <f t="shared" si="11"/>
        <v>0</v>
      </c>
      <c r="E28" s="2" t="e">
        <f t="shared" si="11"/>
        <v>#REF!</v>
      </c>
      <c r="F28" s="2">
        <f t="shared" ref="F28:AC28" si="13">+F16-F22</f>
        <v>0</v>
      </c>
      <c r="G28" s="2" t="e">
        <f t="shared" si="13"/>
        <v>#REF!</v>
      </c>
      <c r="H28" s="2">
        <f t="shared" si="13"/>
        <v>0</v>
      </c>
      <c r="I28" s="2">
        <f t="shared" si="13"/>
        <v>0</v>
      </c>
      <c r="J28" s="2">
        <f t="shared" si="13"/>
        <v>0</v>
      </c>
      <c r="K28" s="2">
        <f t="shared" si="13"/>
        <v>0</v>
      </c>
      <c r="L28" s="2">
        <f t="shared" si="13"/>
        <v>0</v>
      </c>
      <c r="M28" s="2">
        <f t="shared" si="13"/>
        <v>0</v>
      </c>
      <c r="N28" s="2">
        <f t="shared" si="13"/>
        <v>0</v>
      </c>
      <c r="O28" s="2">
        <f t="shared" si="13"/>
        <v>0</v>
      </c>
      <c r="P28" s="2">
        <f t="shared" si="13"/>
        <v>0</v>
      </c>
      <c r="Q28" s="2">
        <f t="shared" si="13"/>
        <v>0</v>
      </c>
      <c r="R28" s="2">
        <f t="shared" si="13"/>
        <v>0</v>
      </c>
      <c r="S28" s="2">
        <f t="shared" si="13"/>
        <v>0</v>
      </c>
      <c r="T28" s="2">
        <f t="shared" si="13"/>
        <v>0</v>
      </c>
      <c r="U28" s="2">
        <f t="shared" si="13"/>
        <v>0</v>
      </c>
      <c r="V28" s="2">
        <f t="shared" si="13"/>
        <v>0</v>
      </c>
      <c r="W28" s="2">
        <f t="shared" si="13"/>
        <v>0</v>
      </c>
      <c r="X28" s="2">
        <f t="shared" si="13"/>
        <v>0</v>
      </c>
      <c r="Y28" s="2">
        <f t="shared" si="13"/>
        <v>0</v>
      </c>
      <c r="Z28" s="2">
        <f t="shared" si="13"/>
        <v>0</v>
      </c>
      <c r="AA28" s="2">
        <f t="shared" si="13"/>
        <v>0</v>
      </c>
      <c r="AB28" s="2" t="e">
        <f t="shared" si="13"/>
        <v>#REF!</v>
      </c>
      <c r="AC28" s="2" t="e">
        <f t="shared" si="13"/>
        <v>#REF!</v>
      </c>
    </row>
    <row r="29" spans="1:29" x14ac:dyDescent="0.35">
      <c r="A29" s="376"/>
      <c r="B29" s="2" t="s">
        <v>8</v>
      </c>
      <c r="C29" s="2" t="e">
        <f t="shared" si="11"/>
        <v>#REF!</v>
      </c>
      <c r="D29" s="2">
        <f t="shared" si="11"/>
        <v>0</v>
      </c>
      <c r="E29" s="2" t="e">
        <f t="shared" si="11"/>
        <v>#REF!</v>
      </c>
      <c r="F29" s="2">
        <f t="shared" ref="F29:AC29" si="14">+F17-F23</f>
        <v>0</v>
      </c>
      <c r="G29" s="2" t="e">
        <f t="shared" si="14"/>
        <v>#REF!</v>
      </c>
      <c r="H29" s="2">
        <f t="shared" si="14"/>
        <v>0</v>
      </c>
      <c r="I29" s="2">
        <f t="shared" si="14"/>
        <v>0</v>
      </c>
      <c r="J29" s="2">
        <f t="shared" si="14"/>
        <v>0</v>
      </c>
      <c r="K29" s="2">
        <f t="shared" si="14"/>
        <v>0</v>
      </c>
      <c r="L29" s="2">
        <f t="shared" si="14"/>
        <v>0</v>
      </c>
      <c r="M29" s="2">
        <f t="shared" si="14"/>
        <v>0</v>
      </c>
      <c r="N29" s="2">
        <f t="shared" si="14"/>
        <v>0</v>
      </c>
      <c r="O29" s="2">
        <f t="shared" si="14"/>
        <v>0</v>
      </c>
      <c r="P29" s="2">
        <f t="shared" si="14"/>
        <v>0</v>
      </c>
      <c r="Q29" s="2">
        <f t="shared" si="14"/>
        <v>0</v>
      </c>
      <c r="R29" s="2">
        <f t="shared" si="14"/>
        <v>0</v>
      </c>
      <c r="S29" s="2">
        <f t="shared" si="14"/>
        <v>0</v>
      </c>
      <c r="T29" s="2">
        <f t="shared" si="14"/>
        <v>0</v>
      </c>
      <c r="U29" s="2">
        <f t="shared" si="14"/>
        <v>0</v>
      </c>
      <c r="V29" s="2">
        <f t="shared" si="14"/>
        <v>0</v>
      </c>
      <c r="W29" s="2">
        <f t="shared" si="14"/>
        <v>0</v>
      </c>
      <c r="X29" s="2">
        <f t="shared" si="14"/>
        <v>0</v>
      </c>
      <c r="Y29" s="2">
        <f t="shared" si="14"/>
        <v>0</v>
      </c>
      <c r="Z29" s="2">
        <f t="shared" si="14"/>
        <v>0</v>
      </c>
      <c r="AA29" s="2">
        <f t="shared" si="14"/>
        <v>0</v>
      </c>
      <c r="AB29" s="2" t="e">
        <f t="shared" si="14"/>
        <v>#REF!</v>
      </c>
      <c r="AC29" s="2" t="e">
        <f t="shared" si="14"/>
        <v>#REF!</v>
      </c>
    </row>
    <row r="30" spans="1:29" s="6" customFormat="1" x14ac:dyDescent="0.35">
      <c r="A30" s="376"/>
      <c r="B30" s="3" t="s">
        <v>25</v>
      </c>
      <c r="C30" s="3" t="e">
        <f>SUM(C26:C29)</f>
        <v>#REF!</v>
      </c>
      <c r="D30" s="3">
        <f>SUM(D26:D29)</f>
        <v>0</v>
      </c>
      <c r="E30" s="3" t="e">
        <f t="shared" ref="E30:AC30" si="15">SUM(E26:E29)</f>
        <v>#REF!</v>
      </c>
      <c r="F30" s="3">
        <f t="shared" si="15"/>
        <v>0</v>
      </c>
      <c r="G30" s="3" t="e">
        <f>SUM(G26:G29)</f>
        <v>#REF!</v>
      </c>
      <c r="H30" s="3">
        <f t="shared" si="15"/>
        <v>0</v>
      </c>
      <c r="I30" s="3">
        <f t="shared" si="15"/>
        <v>0</v>
      </c>
      <c r="J30" s="3">
        <f t="shared" si="15"/>
        <v>0</v>
      </c>
      <c r="K30" s="3">
        <f t="shared" si="15"/>
        <v>0</v>
      </c>
      <c r="L30" s="3">
        <f t="shared" si="15"/>
        <v>0</v>
      </c>
      <c r="M30" s="3">
        <f t="shared" si="15"/>
        <v>0</v>
      </c>
      <c r="N30" s="3">
        <f t="shared" si="15"/>
        <v>0</v>
      </c>
      <c r="O30" s="3">
        <f t="shared" si="15"/>
        <v>0</v>
      </c>
      <c r="P30" s="3">
        <f t="shared" si="15"/>
        <v>0</v>
      </c>
      <c r="Q30" s="3">
        <f t="shared" si="15"/>
        <v>0</v>
      </c>
      <c r="R30" s="3">
        <f t="shared" si="15"/>
        <v>0</v>
      </c>
      <c r="S30" s="3">
        <f t="shared" si="15"/>
        <v>0</v>
      </c>
      <c r="T30" s="3">
        <f t="shared" si="15"/>
        <v>0</v>
      </c>
      <c r="U30" s="3">
        <f t="shared" si="15"/>
        <v>0</v>
      </c>
      <c r="V30" s="3">
        <f t="shared" si="15"/>
        <v>0</v>
      </c>
      <c r="W30" s="3">
        <f t="shared" si="15"/>
        <v>0</v>
      </c>
      <c r="X30" s="3">
        <f t="shared" si="15"/>
        <v>0</v>
      </c>
      <c r="Y30" s="3">
        <f t="shared" si="15"/>
        <v>0</v>
      </c>
      <c r="Z30" s="3">
        <f t="shared" si="15"/>
        <v>0</v>
      </c>
      <c r="AA30" s="3">
        <f t="shared" si="15"/>
        <v>0</v>
      </c>
      <c r="AB30" s="3" t="e">
        <f t="shared" si="15"/>
        <v>#REF!</v>
      </c>
      <c r="AC30" s="3" t="e">
        <f t="shared" si="15"/>
        <v>#REF!</v>
      </c>
    </row>
  </sheetData>
  <mergeCells count="16">
    <mergeCell ref="AB12:AC12"/>
    <mergeCell ref="F12:G12"/>
    <mergeCell ref="V12:W12"/>
    <mergeCell ref="R12:S12"/>
    <mergeCell ref="H12:I12"/>
    <mergeCell ref="J12:K12"/>
    <mergeCell ref="L12:M12"/>
    <mergeCell ref="N12:O12"/>
    <mergeCell ref="A14:A18"/>
    <mergeCell ref="A20:A24"/>
    <mergeCell ref="A26:A30"/>
    <mergeCell ref="D12:E12"/>
    <mergeCell ref="Z12:AA12"/>
    <mergeCell ref="X12:Y12"/>
    <mergeCell ref="T12:U12"/>
    <mergeCell ref="P12:Q12"/>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I56"/>
  <sheetViews>
    <sheetView zoomScale="91" workbookViewId="0"/>
  </sheetViews>
  <sheetFormatPr baseColWidth="10" defaultColWidth="11.453125" defaultRowHeight="14" x14ac:dyDescent="0.35"/>
  <cols>
    <col min="1" max="1" width="44.1796875" style="88" customWidth="1"/>
    <col min="2" max="2" width="61.81640625" style="88" customWidth="1"/>
    <col min="3" max="3" width="61.1796875" style="88" customWidth="1"/>
    <col min="4" max="4" width="81" style="88" customWidth="1"/>
    <col min="5" max="5" width="32.81640625" style="133" customWidth="1"/>
    <col min="6" max="6" width="19" style="88" customWidth="1"/>
    <col min="7" max="7" width="29.453125" style="88" customWidth="1"/>
    <col min="8" max="8" width="36.1796875" style="88" customWidth="1"/>
    <col min="9" max="9" width="40" style="88" customWidth="1"/>
    <col min="10" max="16384" width="11.453125" style="88"/>
  </cols>
  <sheetData>
    <row r="1" spans="1:9" s="100" customFormat="1" x14ac:dyDescent="0.35">
      <c r="A1" s="184" t="s">
        <v>323</v>
      </c>
      <c r="B1" s="184" t="s">
        <v>324</v>
      </c>
      <c r="C1" s="184" t="s">
        <v>325</v>
      </c>
      <c r="D1" s="184" t="s">
        <v>326</v>
      </c>
      <c r="E1" s="184" t="s">
        <v>297</v>
      </c>
      <c r="F1" s="184" t="s">
        <v>327</v>
      </c>
      <c r="G1" s="184" t="s">
        <v>328</v>
      </c>
      <c r="H1" s="184" t="s">
        <v>222</v>
      </c>
      <c r="I1" s="184" t="s">
        <v>288</v>
      </c>
    </row>
    <row r="2" spans="1:9" s="100" customFormat="1" x14ac:dyDescent="0.35">
      <c r="A2" s="109" t="s">
        <v>329</v>
      </c>
      <c r="B2" s="145" t="s">
        <v>330</v>
      </c>
      <c r="C2" s="109" t="s">
        <v>331</v>
      </c>
      <c r="D2" s="200" t="s">
        <v>332</v>
      </c>
      <c r="E2" s="109" t="s">
        <v>333</v>
      </c>
      <c r="F2" s="146" t="s">
        <v>334</v>
      </c>
      <c r="G2" s="101" t="s">
        <v>335</v>
      </c>
      <c r="H2" s="101" t="s">
        <v>336</v>
      </c>
      <c r="I2" s="146" t="s">
        <v>337</v>
      </c>
    </row>
    <row r="3" spans="1:9" x14ac:dyDescent="0.35">
      <c r="A3" s="109" t="s">
        <v>147</v>
      </c>
      <c r="B3" s="145" t="s">
        <v>338</v>
      </c>
      <c r="C3" s="109" t="s">
        <v>339</v>
      </c>
      <c r="D3" s="147" t="s">
        <v>340</v>
      </c>
      <c r="E3" s="109" t="s">
        <v>341</v>
      </c>
      <c r="F3" s="146" t="s">
        <v>342</v>
      </c>
      <c r="G3" s="101" t="s">
        <v>343</v>
      </c>
      <c r="H3" s="101" t="s">
        <v>231</v>
      </c>
      <c r="I3" s="146" t="s">
        <v>344</v>
      </c>
    </row>
    <row r="4" spans="1:9" x14ac:dyDescent="0.35">
      <c r="A4" s="109" t="s">
        <v>345</v>
      </c>
      <c r="B4" s="145" t="s">
        <v>346</v>
      </c>
      <c r="C4" s="109" t="s">
        <v>347</v>
      </c>
      <c r="D4" s="147" t="s">
        <v>348</v>
      </c>
      <c r="E4" s="109" t="s">
        <v>349</v>
      </c>
      <c r="F4" s="146" t="s">
        <v>350</v>
      </c>
      <c r="G4" s="101" t="s">
        <v>351</v>
      </c>
      <c r="H4" s="101" t="s">
        <v>226</v>
      </c>
      <c r="I4" s="146" t="s">
        <v>352</v>
      </c>
    </row>
    <row r="5" spans="1:9" x14ac:dyDescent="0.35">
      <c r="A5" s="109" t="s">
        <v>353</v>
      </c>
      <c r="B5" s="145" t="s">
        <v>354</v>
      </c>
      <c r="C5" s="109" t="s">
        <v>355</v>
      </c>
      <c r="D5" s="147" t="s">
        <v>356</v>
      </c>
      <c r="E5" s="109" t="s">
        <v>357</v>
      </c>
      <c r="F5" s="146" t="s">
        <v>358</v>
      </c>
      <c r="G5" s="101" t="s">
        <v>359</v>
      </c>
      <c r="H5" s="101" t="s">
        <v>227</v>
      </c>
      <c r="I5" s="146" t="s">
        <v>360</v>
      </c>
    </row>
    <row r="6" spans="1:9" ht="28" x14ac:dyDescent="0.35">
      <c r="A6" s="109" t="s">
        <v>361</v>
      </c>
      <c r="B6" s="145" t="s">
        <v>362</v>
      </c>
      <c r="C6" s="109" t="s">
        <v>363</v>
      </c>
      <c r="D6" s="147" t="s">
        <v>364</v>
      </c>
      <c r="E6" s="109" t="s">
        <v>365</v>
      </c>
      <c r="G6" s="101" t="s">
        <v>366</v>
      </c>
      <c r="H6" s="101" t="s">
        <v>228</v>
      </c>
      <c r="I6" s="146" t="s">
        <v>367</v>
      </c>
    </row>
    <row r="7" spans="1:9" x14ac:dyDescent="0.35">
      <c r="B7" s="145" t="s">
        <v>368</v>
      </c>
      <c r="C7" s="109" t="s">
        <v>369</v>
      </c>
      <c r="D7" s="147" t="s">
        <v>370</v>
      </c>
      <c r="E7" s="146" t="s">
        <v>371</v>
      </c>
      <c r="G7" s="109" t="s">
        <v>237</v>
      </c>
      <c r="H7" s="101" t="s">
        <v>229</v>
      </c>
      <c r="I7" s="146" t="s">
        <v>372</v>
      </c>
    </row>
    <row r="8" spans="1:9" ht="28" x14ac:dyDescent="0.35">
      <c r="B8" s="145" t="s">
        <v>373</v>
      </c>
      <c r="C8" s="109" t="s">
        <v>374</v>
      </c>
      <c r="D8" s="147" t="s">
        <v>375</v>
      </c>
      <c r="E8" s="146" t="s">
        <v>376</v>
      </c>
      <c r="I8" s="146" t="s">
        <v>377</v>
      </c>
    </row>
    <row r="9" spans="1:9" ht="32.15" customHeight="1" x14ac:dyDescent="0.35">
      <c r="B9" s="145" t="s">
        <v>378</v>
      </c>
      <c r="C9" s="109" t="s">
        <v>379</v>
      </c>
      <c r="D9" s="147" t="s">
        <v>380</v>
      </c>
      <c r="E9" s="146" t="s">
        <v>381</v>
      </c>
      <c r="I9" s="146" t="s">
        <v>382</v>
      </c>
    </row>
    <row r="10" spans="1:9" x14ac:dyDescent="0.35">
      <c r="B10" s="145" t="s">
        <v>383</v>
      </c>
      <c r="C10" s="109" t="s">
        <v>384</v>
      </c>
      <c r="D10" s="147" t="s">
        <v>385</v>
      </c>
      <c r="E10" s="146" t="s">
        <v>386</v>
      </c>
      <c r="I10" s="146" t="s">
        <v>387</v>
      </c>
    </row>
    <row r="11" spans="1:9" x14ac:dyDescent="0.35">
      <c r="B11" s="145" t="s">
        <v>388</v>
      </c>
      <c r="C11" s="109" t="s">
        <v>389</v>
      </c>
      <c r="D11" s="147" t="s">
        <v>390</v>
      </c>
      <c r="E11" s="146" t="s">
        <v>391</v>
      </c>
      <c r="I11" s="146" t="s">
        <v>392</v>
      </c>
    </row>
    <row r="12" spans="1:9" ht="28" x14ac:dyDescent="0.35">
      <c r="B12" s="145" t="s">
        <v>393</v>
      </c>
      <c r="C12" s="109" t="s">
        <v>394</v>
      </c>
      <c r="D12" s="147" t="s">
        <v>395</v>
      </c>
      <c r="E12" s="146" t="s">
        <v>396</v>
      </c>
      <c r="I12" s="146" t="s">
        <v>397</v>
      </c>
    </row>
    <row r="13" spans="1:9" x14ac:dyDescent="0.35">
      <c r="B13" s="148" t="s">
        <v>398</v>
      </c>
      <c r="D13" s="147" t="s">
        <v>399</v>
      </c>
      <c r="E13" s="146" t="s">
        <v>400</v>
      </c>
      <c r="I13" s="146" t="s">
        <v>401</v>
      </c>
    </row>
    <row r="14" spans="1:9" x14ac:dyDescent="0.35">
      <c r="B14" s="145" t="s">
        <v>402</v>
      </c>
      <c r="D14" s="147" t="s">
        <v>403</v>
      </c>
      <c r="E14" s="146" t="s">
        <v>404</v>
      </c>
    </row>
    <row r="15" spans="1:9" x14ac:dyDescent="0.35">
      <c r="B15" s="145" t="s">
        <v>405</v>
      </c>
      <c r="D15" s="147" t="s">
        <v>406</v>
      </c>
      <c r="E15" s="146" t="s">
        <v>407</v>
      </c>
    </row>
    <row r="16" spans="1:9" x14ac:dyDescent="0.35">
      <c r="B16" s="145" t="s">
        <v>408</v>
      </c>
      <c r="D16" s="147" t="s">
        <v>409</v>
      </c>
      <c r="E16" s="149"/>
    </row>
    <row r="17" spans="2:5" x14ac:dyDescent="0.35">
      <c r="B17" s="145" t="s">
        <v>410</v>
      </c>
      <c r="D17" s="147" t="s">
        <v>411</v>
      </c>
      <c r="E17" s="149"/>
    </row>
    <row r="18" spans="2:5" x14ac:dyDescent="0.35">
      <c r="B18" s="145" t="s">
        <v>412</v>
      </c>
      <c r="D18" s="147" t="s">
        <v>413</v>
      </c>
      <c r="E18" s="149"/>
    </row>
    <row r="19" spans="2:5" x14ac:dyDescent="0.35">
      <c r="B19" s="145" t="s">
        <v>414</v>
      </c>
      <c r="D19" s="147" t="s">
        <v>415</v>
      </c>
      <c r="E19" s="149"/>
    </row>
    <row r="20" spans="2:5" x14ac:dyDescent="0.35">
      <c r="B20" s="145" t="s">
        <v>416</v>
      </c>
      <c r="D20" s="147" t="s">
        <v>417</v>
      </c>
      <c r="E20" s="149"/>
    </row>
    <row r="21" spans="2:5" x14ac:dyDescent="0.35">
      <c r="B21" s="145" t="s">
        <v>418</v>
      </c>
      <c r="D21" s="147" t="s">
        <v>419</v>
      </c>
      <c r="E21" s="149"/>
    </row>
    <row r="22" spans="2:5" x14ac:dyDescent="0.35">
      <c r="B22" s="145" t="s">
        <v>420</v>
      </c>
      <c r="D22" s="147" t="s">
        <v>421</v>
      </c>
      <c r="E22" s="149"/>
    </row>
    <row r="23" spans="2:5" x14ac:dyDescent="0.35">
      <c r="B23" s="145" t="s">
        <v>422</v>
      </c>
      <c r="D23" s="147" t="s">
        <v>423</v>
      </c>
      <c r="E23" s="149"/>
    </row>
    <row r="24" spans="2:5" x14ac:dyDescent="0.35">
      <c r="D24" s="150" t="s">
        <v>424</v>
      </c>
      <c r="E24" s="150" t="s">
        <v>425</v>
      </c>
    </row>
    <row r="25" spans="2:5" x14ac:dyDescent="0.35">
      <c r="D25" s="151" t="s">
        <v>426</v>
      </c>
      <c r="E25" s="146" t="s">
        <v>427</v>
      </c>
    </row>
    <row r="26" spans="2:5" x14ac:dyDescent="0.35">
      <c r="D26" s="151" t="s">
        <v>428</v>
      </c>
      <c r="E26" s="146" t="s">
        <v>429</v>
      </c>
    </row>
    <row r="27" spans="2:5" x14ac:dyDescent="0.35">
      <c r="D27" s="790" t="s">
        <v>430</v>
      </c>
      <c r="E27" s="146" t="s">
        <v>431</v>
      </c>
    </row>
    <row r="28" spans="2:5" x14ac:dyDescent="0.35">
      <c r="D28" s="791"/>
      <c r="E28" s="146" t="s">
        <v>432</v>
      </c>
    </row>
    <row r="29" spans="2:5" x14ac:dyDescent="0.35">
      <c r="D29" s="791"/>
      <c r="E29" s="146" t="s">
        <v>433</v>
      </c>
    </row>
    <row r="30" spans="2:5" x14ac:dyDescent="0.35">
      <c r="D30" s="792"/>
      <c r="E30" s="146" t="s">
        <v>434</v>
      </c>
    </row>
    <row r="31" spans="2:5" x14ac:dyDescent="0.35">
      <c r="D31" s="151" t="s">
        <v>435</v>
      </c>
      <c r="E31" s="146" t="s">
        <v>436</v>
      </c>
    </row>
    <row r="32" spans="2:5" x14ac:dyDescent="0.35">
      <c r="D32" s="151" t="s">
        <v>437</v>
      </c>
      <c r="E32" s="146" t="s">
        <v>438</v>
      </c>
    </row>
    <row r="33" spans="4:5" x14ac:dyDescent="0.35">
      <c r="D33" s="151" t="s">
        <v>439</v>
      </c>
      <c r="E33" s="146" t="s">
        <v>440</v>
      </c>
    </row>
    <row r="34" spans="4:5" x14ac:dyDescent="0.35">
      <c r="D34" s="151" t="s">
        <v>441</v>
      </c>
      <c r="E34" s="146" t="s">
        <v>442</v>
      </c>
    </row>
    <row r="35" spans="4:5" x14ac:dyDescent="0.35">
      <c r="D35" s="151" t="s">
        <v>443</v>
      </c>
      <c r="E35" s="146" t="s">
        <v>444</v>
      </c>
    </row>
    <row r="36" spans="4:5" x14ac:dyDescent="0.35">
      <c r="D36" s="151" t="s">
        <v>445</v>
      </c>
      <c r="E36" s="146" t="s">
        <v>446</v>
      </c>
    </row>
    <row r="37" spans="4:5" x14ac:dyDescent="0.35">
      <c r="D37" s="151" t="s">
        <v>447</v>
      </c>
      <c r="E37" s="146" t="s">
        <v>448</v>
      </c>
    </row>
    <row r="38" spans="4:5" x14ac:dyDescent="0.35">
      <c r="D38" s="151" t="s">
        <v>449</v>
      </c>
      <c r="E38" s="146" t="s">
        <v>450</v>
      </c>
    </row>
    <row r="39" spans="4:5" x14ac:dyDescent="0.35">
      <c r="D39" s="152" t="s">
        <v>451</v>
      </c>
      <c r="E39" s="146" t="s">
        <v>452</v>
      </c>
    </row>
    <row r="40" spans="4:5" x14ac:dyDescent="0.35">
      <c r="D40" s="152" t="s">
        <v>453</v>
      </c>
      <c r="E40" s="146" t="s">
        <v>454</v>
      </c>
    </row>
    <row r="41" spans="4:5" x14ac:dyDescent="0.35">
      <c r="D41" s="151" t="s">
        <v>455</v>
      </c>
      <c r="E41" s="146" t="s">
        <v>456</v>
      </c>
    </row>
    <row r="42" spans="4:5" x14ac:dyDescent="0.35">
      <c r="D42" s="151" t="s">
        <v>457</v>
      </c>
      <c r="E42" s="146" t="s">
        <v>458</v>
      </c>
    </row>
    <row r="43" spans="4:5" x14ac:dyDescent="0.35">
      <c r="D43" s="152" t="s">
        <v>459</v>
      </c>
      <c r="E43" s="146" t="s">
        <v>460</v>
      </c>
    </row>
    <row r="44" spans="4:5" x14ac:dyDescent="0.35">
      <c r="D44" s="153" t="s">
        <v>461</v>
      </c>
      <c r="E44" s="146" t="s">
        <v>462</v>
      </c>
    </row>
    <row r="45" spans="4:5" x14ac:dyDescent="0.35">
      <c r="D45" s="147" t="s">
        <v>463</v>
      </c>
      <c r="E45" s="146" t="s">
        <v>464</v>
      </c>
    </row>
    <row r="46" spans="4:5" x14ac:dyDescent="0.35">
      <c r="D46" s="147" t="s">
        <v>465</v>
      </c>
      <c r="E46" s="146" t="s">
        <v>466</v>
      </c>
    </row>
    <row r="47" spans="4:5" x14ac:dyDescent="0.35">
      <c r="D47" s="147" t="s">
        <v>467</v>
      </c>
      <c r="E47" s="146" t="s">
        <v>468</v>
      </c>
    </row>
    <row r="48" spans="4:5" x14ac:dyDescent="0.35">
      <c r="D48" s="147" t="s">
        <v>469</v>
      </c>
      <c r="E48" s="146" t="s">
        <v>470</v>
      </c>
    </row>
    <row r="49" spans="4:4" x14ac:dyDescent="0.35">
      <c r="D49" s="150" t="s">
        <v>471</v>
      </c>
    </row>
    <row r="50" spans="4:4" x14ac:dyDescent="0.35">
      <c r="D50" s="147" t="s">
        <v>472</v>
      </c>
    </row>
    <row r="51" spans="4:4" x14ac:dyDescent="0.35">
      <c r="D51" s="147" t="s">
        <v>473</v>
      </c>
    </row>
    <row r="52" spans="4:4" x14ac:dyDescent="0.35">
      <c r="D52" s="150" t="s">
        <v>474</v>
      </c>
    </row>
    <row r="53" spans="4:4" x14ac:dyDescent="0.35">
      <c r="D53" s="153" t="s">
        <v>475</v>
      </c>
    </row>
    <row r="54" spans="4:4" x14ac:dyDescent="0.35">
      <c r="D54" s="153" t="s">
        <v>476</v>
      </c>
    </row>
    <row r="55" spans="4:4" x14ac:dyDescent="0.35">
      <c r="D55" s="153" t="s">
        <v>477</v>
      </c>
    </row>
    <row r="56" spans="4:4" x14ac:dyDescent="0.35">
      <c r="D56" s="153" t="s">
        <v>478</v>
      </c>
    </row>
  </sheetData>
  <mergeCells count="1">
    <mergeCell ref="D27:D30"/>
  </mergeCells>
  <pageMargins left="0.7" right="0.7" top="0.75" bottom="0.75" header="0.3" footer="0.3"/>
  <pageSetup paperSize="9" scale="27" orientation="landscape"/>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2:L57"/>
  <sheetViews>
    <sheetView topLeftCell="A25" workbookViewId="0">
      <selection activeCell="A32" sqref="A32"/>
    </sheetView>
  </sheetViews>
  <sheetFormatPr baseColWidth="10" defaultColWidth="9" defaultRowHeight="14.5" x14ac:dyDescent="0.35"/>
  <cols>
    <col min="1" max="1" width="43.1796875" customWidth="1"/>
    <col min="2" max="2" width="11.453125" customWidth="1"/>
    <col min="3" max="3" width="15.81640625" customWidth="1"/>
    <col min="4" max="5" width="11.453125" customWidth="1"/>
    <col min="6" max="6" width="17.1796875" customWidth="1"/>
    <col min="7" max="8" width="11.453125" customWidth="1"/>
    <col min="9" max="9" width="14.453125" bestFit="1" customWidth="1"/>
    <col min="10" max="256" width="11.453125" customWidth="1"/>
  </cols>
  <sheetData>
    <row r="2" spans="1:6" ht="14.4" x14ac:dyDescent="0.3">
      <c r="A2" s="154" t="s">
        <v>479</v>
      </c>
      <c r="B2" s="154"/>
      <c r="C2" s="155" t="s">
        <v>480</v>
      </c>
      <c r="D2" s="156" t="s">
        <v>481</v>
      </c>
      <c r="E2" s="157"/>
      <c r="F2" s="155" t="s">
        <v>482</v>
      </c>
    </row>
    <row r="3" spans="1:6" ht="14.4" x14ac:dyDescent="0.3">
      <c r="A3" s="157"/>
      <c r="B3" s="157"/>
      <c r="C3" s="157"/>
      <c r="D3" s="157"/>
      <c r="E3" s="157"/>
      <c r="F3" s="157"/>
    </row>
    <row r="4" spans="1:6" ht="14.4" x14ac:dyDescent="0.3">
      <c r="A4" s="795" t="s">
        <v>483</v>
      </c>
      <c r="B4" s="154" t="s">
        <v>484</v>
      </c>
      <c r="C4" s="158">
        <v>2865518783</v>
      </c>
      <c r="D4" s="159">
        <f>C4*100/C20</f>
        <v>52.147492323513603</v>
      </c>
      <c r="E4" s="160" t="s">
        <v>484</v>
      </c>
      <c r="F4" s="158">
        <v>224807835</v>
      </c>
    </row>
    <row r="5" spans="1:6" ht="14.4" x14ac:dyDescent="0.3">
      <c r="A5" s="795"/>
      <c r="B5" s="154" t="s">
        <v>485</v>
      </c>
      <c r="C5" s="158"/>
      <c r="D5" s="160"/>
      <c r="E5" s="160"/>
      <c r="F5" s="158"/>
    </row>
    <row r="6" spans="1:6" ht="14.4" x14ac:dyDescent="0.3">
      <c r="A6" s="795"/>
      <c r="B6" s="154" t="s">
        <v>486</v>
      </c>
      <c r="C6" s="158"/>
      <c r="D6" s="160"/>
      <c r="E6" s="160" t="s">
        <v>486</v>
      </c>
      <c r="F6" s="158"/>
    </row>
    <row r="7" spans="1:6" ht="14.4" x14ac:dyDescent="0.3">
      <c r="A7" s="161"/>
      <c r="B7" s="157"/>
      <c r="C7" s="162"/>
      <c r="D7" s="160"/>
      <c r="E7" s="160"/>
      <c r="F7" s="162"/>
    </row>
    <row r="8" spans="1:6" ht="14.4" x14ac:dyDescent="0.3">
      <c r="A8" s="793" t="s">
        <v>487</v>
      </c>
      <c r="B8" s="154" t="s">
        <v>484</v>
      </c>
      <c r="C8" s="163">
        <v>230307550</v>
      </c>
      <c r="D8" s="159">
        <f>C8*100/C20</f>
        <v>4.1911996064805503</v>
      </c>
      <c r="E8" s="160" t="s">
        <v>484</v>
      </c>
      <c r="F8" s="163">
        <v>21320500</v>
      </c>
    </row>
    <row r="9" spans="1:6" ht="14.4" x14ac:dyDescent="0.3">
      <c r="A9" s="793"/>
      <c r="B9" s="154" t="s">
        <v>485</v>
      </c>
      <c r="C9" s="163"/>
      <c r="D9" s="160"/>
      <c r="E9" s="160"/>
      <c r="F9" s="163"/>
    </row>
    <row r="10" spans="1:6" ht="14.4" x14ac:dyDescent="0.3">
      <c r="A10" s="793"/>
      <c r="B10" s="154" t="s">
        <v>486</v>
      </c>
      <c r="C10" s="163"/>
      <c r="D10" s="160"/>
      <c r="E10" s="160" t="s">
        <v>486</v>
      </c>
      <c r="F10" s="163"/>
    </row>
    <row r="11" spans="1:6" ht="14.4" x14ac:dyDescent="0.3">
      <c r="A11" s="161"/>
      <c r="B11" s="157"/>
      <c r="C11" s="162"/>
      <c r="D11" s="160"/>
      <c r="E11" s="160"/>
      <c r="F11" s="162"/>
    </row>
    <row r="12" spans="1:6" ht="14.4" x14ac:dyDescent="0.3">
      <c r="A12" s="794" t="s">
        <v>488</v>
      </c>
      <c r="B12" s="154" t="s">
        <v>484</v>
      </c>
      <c r="C12" s="164">
        <v>500000000</v>
      </c>
      <c r="D12" s="159">
        <f>C12*100/C20</f>
        <v>9.099136364571093</v>
      </c>
      <c r="E12" s="160" t="s">
        <v>484</v>
      </c>
      <c r="F12" s="164">
        <v>21320500</v>
      </c>
    </row>
    <row r="13" spans="1:6" ht="14.4" x14ac:dyDescent="0.3">
      <c r="A13" s="794"/>
      <c r="B13" s="154" t="s">
        <v>485</v>
      </c>
      <c r="C13" s="165">
        <v>0</v>
      </c>
      <c r="D13" s="160"/>
      <c r="E13" s="160"/>
      <c r="F13" s="165"/>
    </row>
    <row r="14" spans="1:6" ht="14.4" x14ac:dyDescent="0.3">
      <c r="A14" s="794"/>
      <c r="B14" s="154" t="s">
        <v>486</v>
      </c>
      <c r="C14" s="165">
        <v>0</v>
      </c>
      <c r="D14" s="160"/>
      <c r="E14" s="160" t="s">
        <v>486</v>
      </c>
      <c r="F14" s="165"/>
    </row>
    <row r="15" spans="1:6" ht="14.4" x14ac:dyDescent="0.3">
      <c r="A15" s="161"/>
      <c r="B15" s="157"/>
      <c r="C15" s="162"/>
      <c r="D15" s="160"/>
      <c r="E15" s="160"/>
      <c r="F15" s="162"/>
    </row>
    <row r="16" spans="1:6" ht="14.4" x14ac:dyDescent="0.3">
      <c r="A16" s="793" t="s">
        <v>489</v>
      </c>
      <c r="B16" s="154" t="s">
        <v>484</v>
      </c>
      <c r="C16" s="166">
        <v>1899200667</v>
      </c>
      <c r="D16" s="159">
        <f>C16*100/C20</f>
        <v>34.56217170543475</v>
      </c>
      <c r="E16" s="160" t="s">
        <v>484</v>
      </c>
      <c r="F16" s="167">
        <v>707388502</v>
      </c>
    </row>
    <row r="17" spans="1:12" ht="14.4" x14ac:dyDescent="0.3">
      <c r="A17" s="793"/>
      <c r="B17" s="154" t="s">
        <v>485</v>
      </c>
      <c r="C17" s="168"/>
      <c r="D17" s="160"/>
      <c r="E17" s="160"/>
      <c r="F17" s="168"/>
    </row>
    <row r="18" spans="1:12" ht="14.4" x14ac:dyDescent="0.3">
      <c r="A18" s="793"/>
      <c r="B18" s="154" t="s">
        <v>486</v>
      </c>
      <c r="C18" s="168"/>
      <c r="D18" s="160"/>
      <c r="E18" s="160" t="s">
        <v>486</v>
      </c>
      <c r="F18" s="168"/>
    </row>
    <row r="19" spans="1:12" ht="14.4" x14ac:dyDescent="0.3">
      <c r="A19" s="157"/>
      <c r="B19" s="157"/>
      <c r="C19" s="162"/>
      <c r="D19" s="160"/>
      <c r="E19" s="160"/>
      <c r="F19" s="162"/>
    </row>
    <row r="20" spans="1:12" x14ac:dyDescent="0.35">
      <c r="A20" s="169" t="s">
        <v>490</v>
      </c>
      <c r="B20" s="169" t="s">
        <v>484</v>
      </c>
      <c r="C20" s="170">
        <f>C4+C8+C12+C16</f>
        <v>5495027000</v>
      </c>
      <c r="D20" s="170">
        <f>D4+D8+D12+D16</f>
        <v>100</v>
      </c>
      <c r="E20" s="171" t="s">
        <v>484</v>
      </c>
      <c r="F20" s="170">
        <f>F4+F8+F12+F16</f>
        <v>974837337</v>
      </c>
      <c r="I20">
        <v>5495027000</v>
      </c>
      <c r="J20">
        <v>100</v>
      </c>
    </row>
    <row r="21" spans="1:12" x14ac:dyDescent="0.35">
      <c r="A21" s="169"/>
      <c r="B21" s="169" t="s">
        <v>485</v>
      </c>
      <c r="C21" s="170"/>
      <c r="D21" s="172"/>
      <c r="E21" s="171"/>
      <c r="F21" s="170"/>
      <c r="I21" s="201">
        <f>C4</f>
        <v>2865518783</v>
      </c>
      <c r="J21" s="201">
        <f>I21*J20/I20</f>
        <v>52.147492323513603</v>
      </c>
    </row>
    <row r="22" spans="1:12" ht="14.4" x14ac:dyDescent="0.3">
      <c r="A22" s="169"/>
      <c r="B22" s="169" t="s">
        <v>486</v>
      </c>
      <c r="C22" s="170"/>
      <c r="D22" s="172"/>
      <c r="E22" s="171" t="s">
        <v>486</v>
      </c>
      <c r="F22" s="170"/>
    </row>
    <row r="23" spans="1:12" ht="14.4" x14ac:dyDescent="0.3">
      <c r="A23" s="157"/>
      <c r="B23" s="157"/>
      <c r="C23" s="162"/>
      <c r="D23" s="160"/>
      <c r="E23" s="160"/>
      <c r="F23" s="162"/>
    </row>
    <row r="24" spans="1:12" ht="14.4" x14ac:dyDescent="0.3">
      <c r="A24" s="157"/>
      <c r="B24" s="154" t="s">
        <v>491</v>
      </c>
      <c r="C24" s="162"/>
      <c r="D24" s="160"/>
      <c r="E24" s="173" t="s">
        <v>491</v>
      </c>
      <c r="F24" s="162"/>
    </row>
    <row r="28" spans="1:12" x14ac:dyDescent="0.35">
      <c r="A28" s="174" t="s">
        <v>492</v>
      </c>
    </row>
    <row r="29" spans="1:12" x14ac:dyDescent="0.35">
      <c r="A29" s="56" t="s">
        <v>64</v>
      </c>
      <c r="B29" s="56" t="s">
        <v>65</v>
      </c>
      <c r="C29" s="56" t="s">
        <v>66</v>
      </c>
      <c r="D29" s="56" t="s">
        <v>67</v>
      </c>
      <c r="E29" s="56" t="s">
        <v>68</v>
      </c>
      <c r="F29" s="56" t="s">
        <v>41</v>
      </c>
      <c r="G29" s="56" t="s">
        <v>69</v>
      </c>
      <c r="H29" s="56" t="s">
        <v>70</v>
      </c>
      <c r="I29" s="56" t="s">
        <v>71</v>
      </c>
      <c r="J29" s="56" t="s">
        <v>72</v>
      </c>
      <c r="K29" s="56" t="s">
        <v>73</v>
      </c>
    </row>
    <row r="30" spans="1:12" x14ac:dyDescent="0.35">
      <c r="A30" t="s">
        <v>493</v>
      </c>
    </row>
    <row r="31" spans="1:12" x14ac:dyDescent="0.35">
      <c r="A31" s="202">
        <v>1.7070576923076917E-2</v>
      </c>
      <c r="B31" s="202">
        <v>2.8897499999999989E-2</v>
      </c>
      <c r="C31" s="202">
        <v>2.8897499999999989E-2</v>
      </c>
      <c r="D31" s="202">
        <v>2.8897499999999989E-2</v>
      </c>
      <c r="E31" s="202">
        <v>2.8897499999999989E-2</v>
      </c>
      <c r="F31" s="202">
        <v>2.8897499999999989E-2</v>
      </c>
      <c r="G31" s="202">
        <v>2.8897499999999989E-2</v>
      </c>
      <c r="H31" s="202">
        <v>2.8897499999999989E-2</v>
      </c>
      <c r="I31" s="202">
        <v>2.8897499999999989E-2</v>
      </c>
      <c r="J31" s="202">
        <v>2.8897499999999989E-2</v>
      </c>
      <c r="K31" s="202">
        <v>2.2839807692307684E-2</v>
      </c>
      <c r="L31" s="202">
        <f>SUM(A31:K31)</f>
        <v>0.2999878846153845</v>
      </c>
    </row>
    <row r="32" spans="1:12" x14ac:dyDescent="0.35">
      <c r="A32" s="202">
        <v>1.4250000000000001E-2</v>
      </c>
      <c r="B32" s="202">
        <v>2.4083333333333332E-2</v>
      </c>
      <c r="C32" s="202">
        <v>2.4083333333333332E-2</v>
      </c>
      <c r="D32" s="202">
        <v>2.4083333333333332E-2</v>
      </c>
      <c r="E32" s="202">
        <v>2.4083333333333332E-2</v>
      </c>
      <c r="F32" s="202">
        <v>2.4083333333333332E-2</v>
      </c>
      <c r="G32" s="202">
        <v>2.4083333333333332E-2</v>
      </c>
      <c r="H32" s="202">
        <v>2.4083333333333332E-2</v>
      </c>
      <c r="I32" s="202">
        <v>2.4083333333333332E-2</v>
      </c>
      <c r="J32" s="202">
        <v>2.4083333333333332E-2</v>
      </c>
      <c r="K32" s="202">
        <v>1.9000000000000003E-2</v>
      </c>
      <c r="L32" s="202">
        <f>SUM(A32:K32)</f>
        <v>0.25000000000000006</v>
      </c>
    </row>
    <row r="33" spans="1:12" x14ac:dyDescent="0.35">
      <c r="D33" s="203"/>
    </row>
    <row r="34" spans="1:12" x14ac:dyDescent="0.35">
      <c r="A34" s="174" t="s">
        <v>494</v>
      </c>
      <c r="C34">
        <v>25</v>
      </c>
    </row>
    <row r="35" spans="1:12" x14ac:dyDescent="0.35">
      <c r="A35" s="56" t="s">
        <v>64</v>
      </c>
      <c r="B35" s="56" t="s">
        <v>65</v>
      </c>
      <c r="C35" s="56" t="s">
        <v>66</v>
      </c>
      <c r="D35" s="56" t="s">
        <v>67</v>
      </c>
      <c r="E35" s="56" t="s">
        <v>68</v>
      </c>
      <c r="F35" s="56" t="s">
        <v>41</v>
      </c>
      <c r="G35" s="56" t="s">
        <v>69</v>
      </c>
      <c r="H35" s="56" t="s">
        <v>70</v>
      </c>
      <c r="I35" s="56" t="s">
        <v>71</v>
      </c>
      <c r="J35" s="56" t="s">
        <v>72</v>
      </c>
      <c r="K35" s="56" t="s">
        <v>73</v>
      </c>
    </row>
    <row r="36" spans="1:12" x14ac:dyDescent="0.35">
      <c r="A36" s="204">
        <f t="shared" ref="A36:K36" si="0">25/11</f>
        <v>2.2727272727272729</v>
      </c>
      <c r="B36" s="204">
        <f t="shared" si="0"/>
        <v>2.2727272727272729</v>
      </c>
      <c r="C36" s="204">
        <f t="shared" si="0"/>
        <v>2.2727272727272729</v>
      </c>
      <c r="D36" s="204">
        <f t="shared" si="0"/>
        <v>2.2727272727272729</v>
      </c>
      <c r="E36" s="204">
        <f t="shared" si="0"/>
        <v>2.2727272727272729</v>
      </c>
      <c r="F36" s="204">
        <f t="shared" si="0"/>
        <v>2.2727272727272729</v>
      </c>
      <c r="G36" s="204">
        <f t="shared" si="0"/>
        <v>2.2727272727272729</v>
      </c>
      <c r="H36" s="204">
        <f t="shared" si="0"/>
        <v>2.2727272727272729</v>
      </c>
      <c r="I36" s="204">
        <f t="shared" si="0"/>
        <v>2.2727272727272729</v>
      </c>
      <c r="J36" s="204">
        <f t="shared" si="0"/>
        <v>2.2727272727272729</v>
      </c>
      <c r="K36" s="204">
        <f t="shared" si="0"/>
        <v>2.2727272727272729</v>
      </c>
      <c r="L36">
        <f>SUM(A36:K36)</f>
        <v>25.000000000000004</v>
      </c>
    </row>
    <row r="52" spans="1:2" x14ac:dyDescent="0.35">
      <c r="A52">
        <v>14</v>
      </c>
      <c r="B52">
        <v>2</v>
      </c>
    </row>
    <row r="53" spans="1:2" x14ac:dyDescent="0.35">
      <c r="A53">
        <v>8</v>
      </c>
    </row>
    <row r="56" spans="1:2" x14ac:dyDescent="0.35">
      <c r="A56">
        <f>A53*B52</f>
        <v>16</v>
      </c>
    </row>
    <row r="57" spans="1:2" x14ac:dyDescent="0.35">
      <c r="A57">
        <f>A56/A52</f>
        <v>1.1428571428571428</v>
      </c>
    </row>
  </sheetData>
  <mergeCells count="4">
    <mergeCell ref="A16:A18"/>
    <mergeCell ref="A12:A14"/>
    <mergeCell ref="A4:A6"/>
    <mergeCell ref="A8:A10"/>
  </mergeCells>
  <hyperlinks>
    <hyperlink ref="A34" r:id="rId1" xr:uid="{00000000-0004-0000-0B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workbookViewId="0"/>
  </sheetViews>
  <sheetFormatPr baseColWidth="10" defaultColWidth="9" defaultRowHeight="14.5" x14ac:dyDescent="0.35"/>
  <cols>
    <col min="1" max="256" width="11.453125" customWidth="1"/>
  </cols>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N46"/>
  <sheetViews>
    <sheetView zoomScale="90" workbookViewId="0">
      <selection activeCell="P9" sqref="P9"/>
    </sheetView>
  </sheetViews>
  <sheetFormatPr baseColWidth="10" defaultColWidth="9" defaultRowHeight="14.5" x14ac:dyDescent="0.35"/>
  <cols>
    <col min="1" max="2" width="11.453125" customWidth="1"/>
    <col min="3" max="3" width="6.81640625" customWidth="1"/>
    <col min="4" max="4" width="8.81640625" customWidth="1"/>
    <col min="5" max="5" width="10.81640625" customWidth="1"/>
    <col min="6" max="256" width="11.453125" customWidth="1"/>
  </cols>
  <sheetData>
    <row r="1" spans="1:14" x14ac:dyDescent="0.35">
      <c r="B1" t="s">
        <v>495</v>
      </c>
      <c r="C1" s="800" t="s">
        <v>496</v>
      </c>
      <c r="D1" s="800"/>
      <c r="E1" s="800"/>
      <c r="F1" s="800"/>
      <c r="G1" s="801" t="s">
        <v>497</v>
      </c>
      <c r="H1" s="802"/>
      <c r="I1" s="802"/>
      <c r="J1" s="803"/>
      <c r="K1" s="799" t="s">
        <v>498</v>
      </c>
      <c r="L1" s="799"/>
      <c r="M1" s="799"/>
      <c r="N1" s="799"/>
    </row>
    <row r="2" spans="1:14" x14ac:dyDescent="0.35">
      <c r="C2" s="205"/>
      <c r="D2" s="205"/>
      <c r="E2" s="205"/>
      <c r="F2" s="205" t="s">
        <v>499</v>
      </c>
      <c r="G2" s="206"/>
      <c r="H2" s="205"/>
      <c r="I2" s="205"/>
      <c r="J2" s="207" t="s">
        <v>499</v>
      </c>
      <c r="K2" s="205"/>
      <c r="L2" s="205"/>
      <c r="M2" s="205"/>
      <c r="N2" s="205" t="s">
        <v>499</v>
      </c>
    </row>
    <row r="3" spans="1:14" x14ac:dyDescent="0.35">
      <c r="A3" s="797" t="s">
        <v>5</v>
      </c>
      <c r="B3" s="208">
        <v>1</v>
      </c>
      <c r="C3" s="175">
        <v>0.05</v>
      </c>
      <c r="D3" s="175">
        <v>0.05</v>
      </c>
      <c r="E3" s="175">
        <v>0.1</v>
      </c>
      <c r="F3" s="176">
        <f>(C3+D3+E3)</f>
        <v>0.2</v>
      </c>
      <c r="G3" s="177">
        <v>0.1</v>
      </c>
      <c r="H3" s="175">
        <v>0.1</v>
      </c>
      <c r="I3" s="175">
        <v>0.1</v>
      </c>
      <c r="J3" s="178">
        <f>(G3+H3+I3)</f>
        <v>0.30000000000000004</v>
      </c>
      <c r="K3" s="179">
        <v>0.1</v>
      </c>
      <c r="L3" s="179">
        <v>0.1</v>
      </c>
      <c r="M3" s="179">
        <v>0.1</v>
      </c>
      <c r="N3" s="180">
        <f>K3+L3+M3</f>
        <v>0.30000000000000004</v>
      </c>
    </row>
    <row r="4" spans="1:14" x14ac:dyDescent="0.35">
      <c r="A4" s="797"/>
      <c r="B4" s="208">
        <v>2</v>
      </c>
      <c r="C4" s="175">
        <v>0.05</v>
      </c>
      <c r="D4" s="175">
        <v>0.05</v>
      </c>
      <c r="E4" s="175">
        <v>0.1</v>
      </c>
      <c r="F4" s="176">
        <f>(C4+D4+E4)</f>
        <v>0.2</v>
      </c>
      <c r="G4" s="177">
        <v>0.1</v>
      </c>
      <c r="H4" s="175">
        <v>0.1</v>
      </c>
      <c r="I4" s="175">
        <v>0.1</v>
      </c>
      <c r="J4" s="178">
        <f>(G4+H4+I4)</f>
        <v>0.30000000000000004</v>
      </c>
      <c r="K4" s="179">
        <v>0.1</v>
      </c>
      <c r="L4" s="179">
        <v>0.1</v>
      </c>
      <c r="M4" s="179">
        <v>0.1</v>
      </c>
      <c r="N4" s="180">
        <f>K4+L4+M4</f>
        <v>0.30000000000000004</v>
      </c>
    </row>
    <row r="5" spans="1:14" x14ac:dyDescent="0.35">
      <c r="A5" s="797"/>
      <c r="B5" s="208">
        <v>3</v>
      </c>
      <c r="C5" s="175">
        <v>0.05</v>
      </c>
      <c r="D5" s="175">
        <v>0.05</v>
      </c>
      <c r="E5" s="175">
        <v>0.1</v>
      </c>
      <c r="F5" s="176">
        <f>(C5+D5+E5)</f>
        <v>0.2</v>
      </c>
      <c r="G5" s="177">
        <v>0.1</v>
      </c>
      <c r="H5" s="175">
        <v>0.1</v>
      </c>
      <c r="I5" s="175">
        <v>0.1</v>
      </c>
      <c r="J5" s="178">
        <f>(G5+H5+I5)</f>
        <v>0.30000000000000004</v>
      </c>
      <c r="K5" s="209"/>
      <c r="L5" s="208"/>
      <c r="M5" s="208"/>
      <c r="N5" s="208"/>
    </row>
    <row r="6" spans="1:14" x14ac:dyDescent="0.35">
      <c r="A6" s="797"/>
      <c r="B6" s="208">
        <v>4</v>
      </c>
      <c r="C6" s="175">
        <v>0.1</v>
      </c>
      <c r="D6" s="175">
        <v>0.1</v>
      </c>
      <c r="E6" s="175">
        <v>0.2</v>
      </c>
      <c r="F6" s="176">
        <f>(C6+D6+E6)</f>
        <v>0.4</v>
      </c>
      <c r="G6" s="177">
        <v>0</v>
      </c>
      <c r="H6" s="175">
        <v>0</v>
      </c>
      <c r="I6" s="175">
        <v>0.1</v>
      </c>
      <c r="J6" s="178">
        <f>(G6+H6+I6)</f>
        <v>0.1</v>
      </c>
      <c r="K6" s="209"/>
      <c r="L6" s="208"/>
      <c r="M6" s="208"/>
      <c r="N6" s="208"/>
    </row>
    <row r="7" spans="1:14" x14ac:dyDescent="0.35">
      <c r="A7" s="797"/>
      <c r="B7" s="208">
        <v>5</v>
      </c>
      <c r="C7" s="175">
        <v>0</v>
      </c>
      <c r="D7" s="175">
        <v>0</v>
      </c>
      <c r="E7" s="175">
        <v>0</v>
      </c>
      <c r="F7" s="176">
        <f>(C7+D7+E7)</f>
        <v>0</v>
      </c>
      <c r="G7" s="177">
        <v>0</v>
      </c>
      <c r="H7" s="175">
        <v>0</v>
      </c>
      <c r="I7" s="175">
        <v>0</v>
      </c>
      <c r="J7" s="178">
        <f>(G7+H7+I7)</f>
        <v>0</v>
      </c>
      <c r="K7" s="209"/>
      <c r="L7" s="208"/>
      <c r="M7" s="208"/>
      <c r="N7" s="208"/>
    </row>
    <row r="8" spans="1:14" x14ac:dyDescent="0.35">
      <c r="A8" s="797" t="s">
        <v>6</v>
      </c>
      <c r="B8" s="210">
        <v>6</v>
      </c>
      <c r="C8" s="181">
        <v>0.1</v>
      </c>
      <c r="D8" s="181">
        <v>0.1</v>
      </c>
      <c r="E8" s="181">
        <v>0.1</v>
      </c>
      <c r="F8" s="182">
        <f>C8+D8+E8</f>
        <v>0.30000000000000004</v>
      </c>
      <c r="G8" s="183"/>
      <c r="H8" s="210"/>
      <c r="I8" s="210"/>
      <c r="J8" s="211"/>
      <c r="K8" s="212"/>
      <c r="L8" s="210"/>
      <c r="M8" s="210"/>
      <c r="N8" s="210"/>
    </row>
    <row r="9" spans="1:14" x14ac:dyDescent="0.35">
      <c r="A9" s="797"/>
      <c r="B9" s="210">
        <v>7</v>
      </c>
      <c r="C9" s="210"/>
      <c r="D9" s="210"/>
      <c r="E9" s="210"/>
      <c r="F9" s="213"/>
      <c r="G9" s="214"/>
      <c r="H9" s="210"/>
      <c r="I9" s="210"/>
      <c r="J9" s="211"/>
      <c r="K9" s="212"/>
      <c r="L9" s="210"/>
      <c r="M9" s="210"/>
      <c r="N9" s="210"/>
    </row>
    <row r="10" spans="1:14" x14ac:dyDescent="0.35">
      <c r="A10" s="797"/>
      <c r="B10" s="210">
        <v>8</v>
      </c>
      <c r="C10" s="210"/>
      <c r="D10" s="210"/>
      <c r="E10" s="210"/>
      <c r="F10" s="213"/>
      <c r="G10" s="214"/>
      <c r="H10" s="210"/>
      <c r="I10" s="210"/>
      <c r="J10" s="211"/>
      <c r="K10" s="212"/>
      <c r="L10" s="210"/>
      <c r="M10" s="210"/>
      <c r="N10" s="210"/>
    </row>
    <row r="11" spans="1:14" x14ac:dyDescent="0.35">
      <c r="A11" s="797"/>
      <c r="B11" s="210">
        <v>9</v>
      </c>
      <c r="C11" s="210"/>
      <c r="D11" s="210"/>
      <c r="E11" s="210"/>
      <c r="F11" s="213"/>
      <c r="G11" s="214"/>
      <c r="H11" s="210"/>
      <c r="I11" s="210"/>
      <c r="J11" s="211"/>
      <c r="K11" s="212"/>
      <c r="L11" s="210"/>
      <c r="M11" s="210"/>
      <c r="N11" s="210"/>
    </row>
    <row r="12" spans="1:14" x14ac:dyDescent="0.35">
      <c r="A12" s="797" t="s">
        <v>7</v>
      </c>
      <c r="B12" s="215">
        <v>10</v>
      </c>
      <c r="C12" s="215"/>
      <c r="D12" s="215"/>
      <c r="E12" s="215"/>
      <c r="F12" s="216"/>
      <c r="G12" s="217"/>
      <c r="H12" s="215"/>
      <c r="I12" s="215"/>
      <c r="J12" s="218"/>
      <c r="K12" s="219"/>
      <c r="L12" s="215"/>
      <c r="M12" s="215"/>
      <c r="N12" s="215"/>
    </row>
    <row r="13" spans="1:14" x14ac:dyDescent="0.35">
      <c r="A13" s="797"/>
      <c r="B13" s="215">
        <v>11</v>
      </c>
      <c r="C13" s="215"/>
      <c r="D13" s="215"/>
      <c r="E13" s="215"/>
      <c r="F13" s="216"/>
      <c r="G13" s="217"/>
      <c r="H13" s="215"/>
      <c r="I13" s="215"/>
      <c r="J13" s="218"/>
      <c r="K13" s="219"/>
      <c r="L13" s="215"/>
      <c r="M13" s="215"/>
      <c r="N13" s="215"/>
    </row>
    <row r="14" spans="1:14" x14ac:dyDescent="0.35">
      <c r="A14" s="797"/>
      <c r="B14" s="215">
        <v>12</v>
      </c>
      <c r="C14" s="215"/>
      <c r="D14" s="215"/>
      <c r="E14" s="215"/>
      <c r="F14" s="216"/>
      <c r="G14" s="217"/>
      <c r="H14" s="215"/>
      <c r="I14" s="215"/>
      <c r="J14" s="218"/>
      <c r="K14" s="219"/>
      <c r="L14" s="215"/>
      <c r="M14" s="215"/>
      <c r="N14" s="215"/>
    </row>
    <row r="15" spans="1:14" x14ac:dyDescent="0.35">
      <c r="A15" s="797"/>
      <c r="B15" s="215">
        <v>13</v>
      </c>
      <c r="C15" s="215"/>
      <c r="D15" s="215"/>
      <c r="E15" s="215"/>
      <c r="F15" s="216"/>
      <c r="G15" s="217"/>
      <c r="H15" s="215"/>
      <c r="I15" s="215"/>
      <c r="J15" s="218"/>
      <c r="K15" s="219"/>
      <c r="L15" s="215"/>
      <c r="M15" s="215"/>
      <c r="N15" s="215"/>
    </row>
    <row r="16" spans="1:14" x14ac:dyDescent="0.35">
      <c r="A16" s="797" t="s">
        <v>8</v>
      </c>
      <c r="B16" s="220">
        <v>14</v>
      </c>
      <c r="C16" s="220"/>
      <c r="D16" s="220"/>
      <c r="E16" s="220"/>
      <c r="F16" s="221"/>
      <c r="G16" s="222"/>
      <c r="H16" s="220"/>
      <c r="I16" s="220"/>
      <c r="J16" s="223"/>
      <c r="K16" s="224"/>
      <c r="L16" s="220"/>
      <c r="M16" s="220"/>
      <c r="N16" s="220"/>
    </row>
    <row r="17" spans="1:14" x14ac:dyDescent="0.35">
      <c r="A17" s="797"/>
      <c r="B17" s="220">
        <v>15</v>
      </c>
      <c r="C17" s="220"/>
      <c r="D17" s="220"/>
      <c r="E17" s="220"/>
      <c r="F17" s="221"/>
      <c r="G17" s="222"/>
      <c r="H17" s="220"/>
      <c r="I17" s="220"/>
      <c r="J17" s="223"/>
      <c r="K17" s="224"/>
      <c r="L17" s="220"/>
      <c r="M17" s="220"/>
      <c r="N17" s="220"/>
    </row>
    <row r="18" spans="1:14" x14ac:dyDescent="0.35">
      <c r="A18" s="797"/>
      <c r="B18" s="220">
        <v>16</v>
      </c>
      <c r="C18" s="220"/>
      <c r="D18" s="220"/>
      <c r="E18" s="220"/>
      <c r="F18" s="221"/>
      <c r="G18" s="222"/>
      <c r="H18" s="220"/>
      <c r="I18" s="220"/>
      <c r="J18" s="223"/>
      <c r="K18" s="224"/>
      <c r="L18" s="220"/>
      <c r="M18" s="220"/>
      <c r="N18" s="220"/>
    </row>
    <row r="19" spans="1:14" x14ac:dyDescent="0.35">
      <c r="A19" s="797" t="s">
        <v>500</v>
      </c>
      <c r="B19" s="225">
        <v>17</v>
      </c>
      <c r="C19" s="225"/>
      <c r="D19" s="225"/>
      <c r="E19" s="225"/>
      <c r="F19" s="226"/>
      <c r="G19" s="227"/>
      <c r="H19" s="225"/>
      <c r="I19" s="225"/>
      <c r="J19" s="228"/>
      <c r="K19" s="229"/>
      <c r="L19" s="225"/>
      <c r="M19" s="225"/>
      <c r="N19" s="225"/>
    </row>
    <row r="20" spans="1:14" x14ac:dyDescent="0.35">
      <c r="A20" s="797"/>
      <c r="B20" s="225">
        <v>18</v>
      </c>
      <c r="C20" s="225"/>
      <c r="D20" s="225"/>
      <c r="E20" s="225"/>
      <c r="F20" s="226"/>
      <c r="G20" s="227"/>
      <c r="H20" s="225"/>
      <c r="I20" s="225"/>
      <c r="J20" s="228"/>
      <c r="K20" s="229"/>
      <c r="L20" s="225"/>
      <c r="M20" s="225"/>
      <c r="N20" s="225"/>
    </row>
    <row r="21" spans="1:14" x14ac:dyDescent="0.35">
      <c r="A21" s="797"/>
      <c r="B21" s="225">
        <v>19</v>
      </c>
      <c r="C21" s="225"/>
      <c r="D21" s="225"/>
      <c r="E21" s="225"/>
      <c r="F21" s="226"/>
      <c r="G21" s="227"/>
      <c r="H21" s="225"/>
      <c r="I21" s="225"/>
      <c r="J21" s="228"/>
      <c r="K21" s="229"/>
      <c r="L21" s="225"/>
      <c r="M21" s="225"/>
      <c r="N21" s="225"/>
    </row>
    <row r="22" spans="1:14" x14ac:dyDescent="0.35">
      <c r="A22" s="797"/>
      <c r="B22" s="225">
        <v>20</v>
      </c>
      <c r="C22" s="225"/>
      <c r="D22" s="225"/>
      <c r="E22" s="225"/>
      <c r="F22" s="226"/>
      <c r="G22" s="227"/>
      <c r="H22" s="225"/>
      <c r="I22" s="225"/>
      <c r="J22" s="228"/>
      <c r="K22" s="229"/>
      <c r="L22" s="225"/>
      <c r="M22" s="225"/>
      <c r="N22" s="225"/>
    </row>
    <row r="23" spans="1:14" x14ac:dyDescent="0.35">
      <c r="A23" s="797" t="s">
        <v>501</v>
      </c>
      <c r="B23" s="230">
        <v>21</v>
      </c>
      <c r="C23" s="230"/>
      <c r="D23" s="230"/>
      <c r="E23" s="230"/>
      <c r="F23" s="231"/>
      <c r="G23" s="232"/>
      <c r="H23" s="230"/>
      <c r="I23" s="230"/>
      <c r="J23" s="233"/>
      <c r="K23" s="234"/>
      <c r="L23" s="230"/>
      <c r="M23" s="230"/>
      <c r="N23" s="230"/>
    </row>
    <row r="24" spans="1:14" x14ac:dyDescent="0.35">
      <c r="A24" s="797"/>
      <c r="B24" s="230">
        <v>22</v>
      </c>
      <c r="C24" s="230"/>
      <c r="D24" s="230"/>
      <c r="E24" s="230"/>
      <c r="F24" s="231"/>
      <c r="G24" s="232"/>
      <c r="H24" s="230"/>
      <c r="I24" s="230"/>
      <c r="J24" s="233"/>
      <c r="K24" s="234"/>
      <c r="L24" s="230"/>
      <c r="M24" s="230"/>
      <c r="N24" s="230"/>
    </row>
    <row r="25" spans="1:14" x14ac:dyDescent="0.35">
      <c r="A25" s="797"/>
      <c r="B25" s="230">
        <v>23</v>
      </c>
      <c r="C25" s="230"/>
      <c r="D25" s="230"/>
      <c r="E25" s="230"/>
      <c r="F25" s="231"/>
      <c r="G25" s="232"/>
      <c r="H25" s="230"/>
      <c r="I25" s="230"/>
      <c r="J25" s="233"/>
      <c r="K25" s="234"/>
      <c r="L25" s="230"/>
      <c r="M25" s="230"/>
      <c r="N25" s="230"/>
    </row>
    <row r="26" spans="1:14" x14ac:dyDescent="0.35">
      <c r="A26" s="797"/>
      <c r="B26" s="230">
        <v>24</v>
      </c>
      <c r="C26" s="230"/>
      <c r="D26" s="230"/>
      <c r="E26" s="230"/>
      <c r="F26" s="231"/>
      <c r="G26" s="232"/>
      <c r="H26" s="230"/>
      <c r="I26" s="230"/>
      <c r="J26" s="233"/>
      <c r="K26" s="234"/>
      <c r="L26" s="230"/>
      <c r="M26" s="230"/>
      <c r="N26" s="230"/>
    </row>
    <row r="27" spans="1:14" x14ac:dyDescent="0.35">
      <c r="A27" s="797" t="s">
        <v>502</v>
      </c>
      <c r="B27" s="210">
        <v>25</v>
      </c>
      <c r="C27" s="210"/>
      <c r="D27" s="210"/>
      <c r="E27" s="210"/>
      <c r="F27" s="210"/>
      <c r="G27" s="210"/>
      <c r="H27" s="210"/>
      <c r="I27" s="210"/>
      <c r="J27" s="210"/>
      <c r="K27" s="210"/>
      <c r="L27" s="210"/>
      <c r="M27" s="210"/>
      <c r="N27" s="210"/>
    </row>
    <row r="28" spans="1:14" x14ac:dyDescent="0.35">
      <c r="A28" s="797"/>
      <c r="B28" s="210">
        <v>26</v>
      </c>
      <c r="C28" s="210"/>
      <c r="D28" s="210"/>
      <c r="E28" s="210"/>
      <c r="F28" s="210"/>
      <c r="G28" s="210"/>
      <c r="H28" s="210"/>
      <c r="I28" s="210"/>
      <c r="J28" s="210"/>
      <c r="K28" s="210"/>
      <c r="L28" s="210"/>
      <c r="M28" s="210"/>
      <c r="N28" s="210"/>
    </row>
    <row r="29" spans="1:14" x14ac:dyDescent="0.35">
      <c r="A29" s="797"/>
      <c r="B29" s="210">
        <v>27</v>
      </c>
      <c r="C29" s="210"/>
      <c r="D29" s="210"/>
      <c r="E29" s="210"/>
      <c r="F29" s="210"/>
      <c r="G29" s="210"/>
      <c r="H29" s="210"/>
      <c r="I29" s="210"/>
      <c r="J29" s="210"/>
      <c r="K29" s="210"/>
      <c r="L29" s="210"/>
      <c r="M29" s="210"/>
      <c r="N29" s="210"/>
    </row>
    <row r="30" spans="1:14" x14ac:dyDescent="0.35">
      <c r="A30" s="797"/>
      <c r="B30" s="210">
        <v>28</v>
      </c>
      <c r="C30" s="210"/>
      <c r="D30" s="210"/>
      <c r="E30" s="210"/>
      <c r="F30" s="210"/>
      <c r="G30" s="210"/>
      <c r="H30" s="210"/>
      <c r="I30" s="210"/>
      <c r="J30" s="210"/>
      <c r="K30" s="210"/>
      <c r="L30" s="210"/>
      <c r="M30" s="210"/>
      <c r="N30" s="210"/>
    </row>
    <row r="31" spans="1:14" x14ac:dyDescent="0.35">
      <c r="A31" s="797"/>
      <c r="B31" s="210">
        <v>29</v>
      </c>
      <c r="C31" s="210"/>
      <c r="D31" s="210"/>
      <c r="E31" s="210"/>
      <c r="F31" s="210"/>
      <c r="G31" s="210"/>
      <c r="H31" s="210"/>
      <c r="I31" s="210"/>
      <c r="J31" s="210"/>
      <c r="K31" s="210"/>
      <c r="L31" s="210"/>
      <c r="M31" s="210"/>
      <c r="N31" s="210"/>
    </row>
    <row r="32" spans="1:14" x14ac:dyDescent="0.35">
      <c r="A32" s="797" t="s">
        <v>503</v>
      </c>
      <c r="B32" s="235">
        <v>30</v>
      </c>
      <c r="C32" s="235"/>
      <c r="D32" s="235"/>
      <c r="E32" s="235"/>
      <c r="F32" s="235"/>
      <c r="G32" s="235"/>
      <c r="H32" s="235"/>
      <c r="I32" s="235"/>
      <c r="J32" s="235"/>
      <c r="K32" s="235"/>
      <c r="L32" s="235"/>
      <c r="M32" s="235"/>
      <c r="N32" s="235"/>
    </row>
    <row r="33" spans="1:14" x14ac:dyDescent="0.35">
      <c r="A33" s="797"/>
      <c r="B33" s="235">
        <v>31</v>
      </c>
      <c r="C33" s="235"/>
      <c r="D33" s="235"/>
      <c r="E33" s="235"/>
      <c r="F33" s="235"/>
      <c r="G33" s="235"/>
      <c r="H33" s="235"/>
      <c r="I33" s="235"/>
      <c r="J33" s="235"/>
      <c r="K33" s="235"/>
      <c r="L33" s="235"/>
      <c r="M33" s="235"/>
      <c r="N33" s="235"/>
    </row>
    <row r="34" spans="1:14" x14ac:dyDescent="0.35">
      <c r="A34" s="797"/>
      <c r="B34" s="235">
        <v>32</v>
      </c>
      <c r="C34" s="235"/>
      <c r="D34" s="235"/>
      <c r="E34" s="235"/>
      <c r="F34" s="235"/>
      <c r="G34" s="235"/>
      <c r="H34" s="235"/>
      <c r="I34" s="235"/>
      <c r="J34" s="235"/>
      <c r="K34" s="235"/>
      <c r="L34" s="235"/>
      <c r="M34" s="235"/>
      <c r="N34" s="235"/>
    </row>
    <row r="35" spans="1:14" x14ac:dyDescent="0.35">
      <c r="A35" s="797" t="s">
        <v>504</v>
      </c>
      <c r="B35" s="236">
        <v>33</v>
      </c>
      <c r="C35" s="215"/>
      <c r="D35" s="215"/>
      <c r="E35" s="215"/>
      <c r="F35" s="215"/>
      <c r="G35" s="215"/>
      <c r="H35" s="215"/>
      <c r="I35" s="215"/>
      <c r="J35" s="215"/>
      <c r="K35" s="215"/>
      <c r="L35" s="215"/>
      <c r="M35" s="215"/>
      <c r="N35" s="215"/>
    </row>
    <row r="36" spans="1:14" x14ac:dyDescent="0.35">
      <c r="A36" s="797"/>
      <c r="B36" s="215">
        <v>34</v>
      </c>
      <c r="C36" s="215"/>
      <c r="D36" s="215"/>
      <c r="E36" s="215"/>
      <c r="F36" s="215"/>
      <c r="G36" s="215"/>
      <c r="H36" s="215"/>
      <c r="I36" s="215"/>
      <c r="J36" s="215"/>
      <c r="K36" s="215"/>
      <c r="L36" s="215"/>
      <c r="M36" s="215"/>
      <c r="N36" s="215"/>
    </row>
    <row r="37" spans="1:14" x14ac:dyDescent="0.35">
      <c r="A37" s="797"/>
      <c r="B37" s="237">
        <v>35</v>
      </c>
      <c r="C37" s="215"/>
      <c r="D37" s="215"/>
      <c r="E37" s="215"/>
      <c r="F37" s="215"/>
      <c r="G37" s="215"/>
      <c r="H37" s="215"/>
      <c r="I37" s="215"/>
      <c r="J37" s="215"/>
      <c r="K37" s="215"/>
      <c r="L37" s="215"/>
      <c r="M37" s="215"/>
      <c r="N37" s="215"/>
    </row>
    <row r="38" spans="1:14" x14ac:dyDescent="0.35">
      <c r="A38" s="797" t="s">
        <v>505</v>
      </c>
      <c r="B38" s="238">
        <v>36</v>
      </c>
      <c r="C38" s="238"/>
      <c r="D38" s="238"/>
      <c r="E38" s="238"/>
      <c r="F38" s="238"/>
      <c r="G38" s="238"/>
      <c r="H38" s="238"/>
      <c r="I38" s="238"/>
      <c r="J38" s="238"/>
      <c r="K38" s="238"/>
      <c r="L38" s="238"/>
      <c r="M38" s="238"/>
      <c r="N38" s="238"/>
    </row>
    <row r="39" spans="1:14" x14ac:dyDescent="0.35">
      <c r="A39" s="797"/>
      <c r="B39" s="238">
        <v>37</v>
      </c>
      <c r="C39" s="238"/>
      <c r="D39" s="238"/>
      <c r="E39" s="238"/>
      <c r="F39" s="238"/>
      <c r="G39" s="238"/>
      <c r="H39" s="238"/>
      <c r="I39" s="238"/>
      <c r="J39" s="238"/>
      <c r="K39" s="238"/>
      <c r="L39" s="238"/>
      <c r="M39" s="238"/>
      <c r="N39" s="238"/>
    </row>
    <row r="40" spans="1:14" x14ac:dyDescent="0.35">
      <c r="A40" s="797"/>
      <c r="B40" s="238">
        <v>38</v>
      </c>
      <c r="C40" s="238"/>
      <c r="D40" s="238"/>
      <c r="E40" s="238"/>
      <c r="F40" s="238"/>
      <c r="G40" s="238"/>
      <c r="H40" s="238"/>
      <c r="I40" s="238"/>
      <c r="J40" s="238"/>
      <c r="K40" s="238"/>
      <c r="L40" s="238"/>
      <c r="M40" s="238"/>
      <c r="N40" s="238"/>
    </row>
    <row r="41" spans="1:14" x14ac:dyDescent="0.35">
      <c r="A41" s="798" t="s">
        <v>506</v>
      </c>
      <c r="B41" s="239">
        <v>39</v>
      </c>
      <c r="C41" s="240"/>
      <c r="D41" s="240"/>
      <c r="E41" s="240"/>
      <c r="F41" s="240"/>
      <c r="G41" s="240"/>
      <c r="H41" s="240"/>
      <c r="I41" s="240"/>
      <c r="J41" s="240"/>
      <c r="K41" s="240"/>
      <c r="L41" s="240"/>
      <c r="M41" s="240"/>
      <c r="N41" s="240"/>
    </row>
    <row r="42" spans="1:14" x14ac:dyDescent="0.35">
      <c r="A42" s="798"/>
      <c r="B42" s="240">
        <v>40</v>
      </c>
      <c r="C42" s="240"/>
      <c r="D42" s="240"/>
      <c r="E42" s="240"/>
      <c r="F42" s="240"/>
      <c r="G42" s="240"/>
      <c r="H42" s="240"/>
      <c r="I42" s="240"/>
      <c r="J42" s="240"/>
      <c r="K42" s="240"/>
      <c r="L42" s="240"/>
      <c r="M42" s="240"/>
      <c r="N42" s="240"/>
    </row>
    <row r="43" spans="1:14" x14ac:dyDescent="0.35">
      <c r="A43" s="798"/>
      <c r="B43" s="240">
        <v>41</v>
      </c>
      <c r="C43" s="240"/>
      <c r="D43" s="240"/>
      <c r="E43" s="240"/>
      <c r="F43" s="240"/>
      <c r="G43" s="240"/>
      <c r="H43" s="240"/>
      <c r="I43" s="240"/>
      <c r="J43" s="240"/>
      <c r="K43" s="240"/>
      <c r="L43" s="240"/>
      <c r="M43" s="240"/>
      <c r="N43" s="240"/>
    </row>
    <row r="44" spans="1:14" x14ac:dyDescent="0.35">
      <c r="A44" s="798"/>
      <c r="B44" s="241">
        <v>42</v>
      </c>
      <c r="C44" s="240"/>
      <c r="D44" s="240"/>
      <c r="E44" s="240"/>
      <c r="F44" s="240"/>
      <c r="G44" s="240"/>
      <c r="H44" s="240"/>
      <c r="I44" s="240"/>
      <c r="J44" s="240"/>
      <c r="K44" s="240"/>
      <c r="L44" s="240"/>
      <c r="M44" s="240"/>
      <c r="N44" s="240"/>
    </row>
    <row r="45" spans="1:14" x14ac:dyDescent="0.35">
      <c r="A45" s="796" t="s">
        <v>507</v>
      </c>
      <c r="B45" s="242">
        <v>43</v>
      </c>
      <c r="C45" s="242"/>
      <c r="D45" s="242"/>
      <c r="E45" s="242"/>
      <c r="F45" s="242"/>
      <c r="G45" s="242"/>
      <c r="H45" s="242"/>
      <c r="I45" s="242"/>
      <c r="J45" s="242"/>
      <c r="K45" s="242"/>
      <c r="L45" s="242"/>
      <c r="M45" s="242"/>
      <c r="N45" s="242"/>
    </row>
    <row r="46" spans="1:14" x14ac:dyDescent="0.35">
      <c r="A46" s="796"/>
      <c r="B46" s="242">
        <v>44</v>
      </c>
      <c r="C46" s="242"/>
      <c r="D46" s="242"/>
      <c r="E46" s="242"/>
      <c r="F46" s="242"/>
      <c r="G46" s="242"/>
      <c r="H46" s="242"/>
      <c r="I46" s="242"/>
      <c r="J46" s="242"/>
      <c r="K46" s="242"/>
      <c r="L46" s="242"/>
      <c r="M46" s="242"/>
      <c r="N46" s="242"/>
    </row>
  </sheetData>
  <mergeCells count="15">
    <mergeCell ref="A3:A7"/>
    <mergeCell ref="A35:A37"/>
    <mergeCell ref="K1:N1"/>
    <mergeCell ref="C1:F1"/>
    <mergeCell ref="G1:J1"/>
    <mergeCell ref="A45:A46"/>
    <mergeCell ref="A8:A11"/>
    <mergeCell ref="A38:A40"/>
    <mergeCell ref="A12:A15"/>
    <mergeCell ref="A23:A26"/>
    <mergeCell ref="A16:A18"/>
    <mergeCell ref="A19:A22"/>
    <mergeCell ref="A27:A31"/>
    <mergeCell ref="A32:A34"/>
    <mergeCell ref="A41:A4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4CDDD"/>
  </sheetPr>
  <dimension ref="A3:AC30"/>
  <sheetViews>
    <sheetView topLeftCell="A14" workbookViewId="0">
      <selection activeCell="AE22" sqref="AE22"/>
    </sheetView>
  </sheetViews>
  <sheetFormatPr baseColWidth="10" defaultColWidth="11.453125" defaultRowHeight="14.5" x14ac:dyDescent="0.35"/>
  <cols>
    <col min="1" max="1" width="17.81640625" style="1" customWidth="1"/>
    <col min="2" max="2" width="11.453125" style="1"/>
    <col min="3" max="3" width="17.1796875" style="1" bestFit="1" customWidth="1"/>
    <col min="4" max="4" width="16.54296875" style="1" bestFit="1" customWidth="1"/>
    <col min="5" max="5" width="15.54296875" style="1" bestFit="1" customWidth="1"/>
    <col min="6" max="6" width="16.54296875" style="1" bestFit="1" customWidth="1"/>
    <col min="7" max="7" width="17.453125" style="1" bestFit="1" customWidth="1"/>
    <col min="8" max="8" width="16.54296875" style="1" hidden="1" customWidth="1"/>
    <col min="9" max="9" width="8" style="1" hidden="1" customWidth="1"/>
    <col min="10" max="10" width="16.54296875" style="1" hidden="1" customWidth="1"/>
    <col min="11" max="11" width="14" style="1" hidden="1" customWidth="1"/>
    <col min="12" max="12" width="16.54296875" style="1" hidden="1" customWidth="1"/>
    <col min="13" max="13" width="14" style="1" hidden="1" customWidth="1"/>
    <col min="14" max="14" width="17.453125" style="1" hidden="1" customWidth="1"/>
    <col min="15" max="15" width="14" style="1" hidden="1" customWidth="1"/>
    <col min="16" max="16" width="16.54296875" style="1" hidden="1" customWidth="1"/>
    <col min="17" max="17" width="8" style="1" hidden="1" customWidth="1"/>
    <col min="18" max="18" width="16.54296875" style="1" hidden="1" customWidth="1"/>
    <col min="19" max="19" width="8" style="1" hidden="1" customWidth="1"/>
    <col min="20" max="20" width="16.54296875" style="1" hidden="1" customWidth="1"/>
    <col min="21" max="21" width="8" style="1" hidden="1" customWidth="1"/>
    <col min="22" max="22" width="16.54296875" style="1" hidden="1" customWidth="1"/>
    <col min="23" max="23" width="8" style="1" hidden="1" customWidth="1"/>
    <col min="24" max="24" width="16.54296875" style="1" hidden="1" customWidth="1"/>
    <col min="25" max="25" width="8" style="1" hidden="1" customWidth="1"/>
    <col min="26" max="26" width="16.54296875" style="1" hidden="1" customWidth="1"/>
    <col min="27" max="27" width="8" style="1" hidden="1" customWidth="1"/>
    <col min="28" max="28" width="16.54296875" style="1" bestFit="1" customWidth="1"/>
    <col min="29" max="29" width="16.81640625" style="1" customWidth="1"/>
    <col min="30" max="16384" width="11.453125" style="1"/>
  </cols>
  <sheetData>
    <row r="3" spans="1:29" x14ac:dyDescent="0.35">
      <c r="B3" s="2"/>
      <c r="C3" s="3" t="s">
        <v>28</v>
      </c>
      <c r="D3" s="3" t="s">
        <v>29</v>
      </c>
      <c r="E3" s="4" t="s">
        <v>30</v>
      </c>
      <c r="F3" s="2"/>
      <c r="G3" s="5" t="s">
        <v>3</v>
      </c>
      <c r="H3" s="3" t="s">
        <v>4</v>
      </c>
      <c r="K3" s="3" t="s">
        <v>31</v>
      </c>
      <c r="L3" s="3" t="s">
        <v>1</v>
      </c>
      <c r="M3" s="4" t="s">
        <v>2</v>
      </c>
      <c r="N3" s="5" t="s">
        <v>3</v>
      </c>
      <c r="O3" s="3" t="s">
        <v>4</v>
      </c>
    </row>
    <row r="4" spans="1:29" x14ac:dyDescent="0.35">
      <c r="B4" s="2" t="s">
        <v>5</v>
      </c>
      <c r="C4" s="2">
        <v>2865518321</v>
      </c>
      <c r="D4" s="2">
        <f>+E4-C4</f>
        <v>462</v>
      </c>
      <c r="E4" s="2">
        <v>2865518783</v>
      </c>
      <c r="F4" s="8">
        <f>+E4/$E$8</f>
        <v>0.52147492323513611</v>
      </c>
      <c r="G4" s="7" t="e">
        <f>+#REF!</f>
        <v>#REF!</v>
      </c>
      <c r="H4" s="2" t="e">
        <f>+E4-G4</f>
        <v>#REF!</v>
      </c>
      <c r="J4" s="9">
        <v>232218004.44</v>
      </c>
      <c r="K4" s="2">
        <v>224807834.5</v>
      </c>
      <c r="L4" s="2">
        <f>3867333+1+1</f>
        <v>3867335</v>
      </c>
      <c r="M4" s="2">
        <f>+K4-L4</f>
        <v>220940499.5</v>
      </c>
      <c r="N4" s="7">
        <f>+'[1]Metas 1 PA proyecto'!O25</f>
        <v>0</v>
      </c>
      <c r="O4" s="2">
        <f>+K4-N4</f>
        <v>224807834.5</v>
      </c>
    </row>
    <row r="5" spans="1:29" x14ac:dyDescent="0.35">
      <c r="B5" s="2" t="s">
        <v>6</v>
      </c>
      <c r="C5" s="2">
        <v>230307550</v>
      </c>
      <c r="D5" s="2">
        <f t="shared" ref="D5:D7" si="0">+E5-C5</f>
        <v>0</v>
      </c>
      <c r="E5" s="2">
        <v>230307550</v>
      </c>
      <c r="F5" s="8">
        <f t="shared" ref="F5:F7" si="1">+E5/$E$8</f>
        <v>4.1911996064805508E-2</v>
      </c>
      <c r="G5" s="7" t="e">
        <f>+#REF!</f>
        <v>#REF!</v>
      </c>
      <c r="H5" s="2" t="e">
        <f t="shared" ref="H5:H7" si="2">+E5-G5</f>
        <v>#REF!</v>
      </c>
      <c r="J5" s="9">
        <v>27853639.439999994</v>
      </c>
      <c r="K5" s="2">
        <v>21320499.5</v>
      </c>
      <c r="L5" s="2"/>
      <c r="M5" s="2">
        <f>+K5-L5</f>
        <v>21320499.5</v>
      </c>
      <c r="N5" s="7">
        <f>+'[1]Metas 2 PA proyecto'!O25</f>
        <v>0</v>
      </c>
      <c r="O5" s="2">
        <f t="shared" ref="O5:O7" si="3">+K5-N5</f>
        <v>21320499.5</v>
      </c>
    </row>
    <row r="6" spans="1:29" x14ac:dyDescent="0.35">
      <c r="B6" s="2" t="s">
        <v>7</v>
      </c>
      <c r="C6" s="2">
        <v>500000000</v>
      </c>
      <c r="D6" s="2">
        <f t="shared" si="0"/>
        <v>0</v>
      </c>
      <c r="E6" s="2">
        <v>500000000</v>
      </c>
      <c r="F6" s="8">
        <f t="shared" si="1"/>
        <v>9.0991363645710935E-2</v>
      </c>
      <c r="G6" s="7" t="e">
        <f>+#REF!</f>
        <v>#REF!</v>
      </c>
      <c r="H6" s="2" t="e">
        <f t="shared" si="2"/>
        <v>#REF!</v>
      </c>
      <c r="J6" s="9">
        <v>0</v>
      </c>
      <c r="K6" s="2">
        <v>21320499.5</v>
      </c>
      <c r="L6" s="2"/>
      <c r="M6" s="2">
        <f>+K6-L6</f>
        <v>21320499.5</v>
      </c>
      <c r="N6" s="7">
        <f>+'[1]Metas 3 PA proyecto'!O25</f>
        <v>0</v>
      </c>
      <c r="O6" s="2">
        <f t="shared" si="3"/>
        <v>21320499.5</v>
      </c>
    </row>
    <row r="7" spans="1:29" x14ac:dyDescent="0.35">
      <c r="B7" s="2" t="s">
        <v>8</v>
      </c>
      <c r="C7" s="2">
        <v>1899200667</v>
      </c>
      <c r="D7" s="2">
        <f t="shared" si="0"/>
        <v>0</v>
      </c>
      <c r="E7" s="2">
        <v>1899200667</v>
      </c>
      <c r="F7" s="8">
        <f t="shared" si="1"/>
        <v>0.34562171705434752</v>
      </c>
      <c r="G7" s="7" t="e">
        <f>+#REF!</f>
        <v>#REF!</v>
      </c>
      <c r="H7" s="2" t="e">
        <f t="shared" si="2"/>
        <v>#REF!</v>
      </c>
      <c r="J7" s="9">
        <v>714765691.12</v>
      </c>
      <c r="K7" s="2">
        <v>707388501.5</v>
      </c>
      <c r="L7" s="2">
        <v>4782</v>
      </c>
      <c r="M7" s="2">
        <f>+K7-L7</f>
        <v>707383719.5</v>
      </c>
      <c r="N7" s="7">
        <f>+'[1]Metas 4 PA proyecto'!O25</f>
        <v>0</v>
      </c>
      <c r="O7" s="2">
        <f t="shared" si="3"/>
        <v>707388501.5</v>
      </c>
    </row>
    <row r="8" spans="1:29" x14ac:dyDescent="0.35">
      <c r="B8" s="2"/>
      <c r="C8" s="3">
        <f>SUM(C4:C7)</f>
        <v>5495026538</v>
      </c>
      <c r="D8" s="2"/>
      <c r="E8" s="3">
        <f>SUM(E4:E7)</f>
        <v>5495027000</v>
      </c>
      <c r="F8" s="3"/>
      <c r="G8" s="5" t="e">
        <f t="shared" ref="G8" si="4">SUM(G4:G7)</f>
        <v>#REF!</v>
      </c>
      <c r="K8" s="3">
        <f>SUM(K4:K7)</f>
        <v>974837335</v>
      </c>
      <c r="L8" s="3">
        <f>SUM(L4:L7)</f>
        <v>3872117</v>
      </c>
      <c r="M8" s="3">
        <f>SUM(M4:M7)</f>
        <v>970965218</v>
      </c>
      <c r="N8" s="5">
        <f t="shared" ref="N8" si="5">SUM(N4:N7)</f>
        <v>0</v>
      </c>
    </row>
    <row r="12" spans="1:29" x14ac:dyDescent="0.35">
      <c r="D12" s="377" t="s">
        <v>9</v>
      </c>
      <c r="E12" s="377"/>
      <c r="F12" s="377" t="s">
        <v>10</v>
      </c>
      <c r="G12" s="377"/>
      <c r="H12" s="377" t="s">
        <v>11</v>
      </c>
      <c r="I12" s="377"/>
      <c r="J12" s="377" t="s">
        <v>12</v>
      </c>
      <c r="K12" s="377"/>
      <c r="L12" s="377" t="s">
        <v>13</v>
      </c>
      <c r="M12" s="377"/>
      <c r="N12" s="377" t="s">
        <v>14</v>
      </c>
      <c r="O12" s="377"/>
      <c r="P12" s="377" t="s">
        <v>15</v>
      </c>
      <c r="Q12" s="377"/>
      <c r="R12" s="377" t="s">
        <v>16</v>
      </c>
      <c r="S12" s="377"/>
      <c r="T12" s="377" t="s">
        <v>17</v>
      </c>
      <c r="U12" s="377"/>
      <c r="V12" s="377" t="s">
        <v>18</v>
      </c>
      <c r="W12" s="377"/>
      <c r="X12" s="377" t="s">
        <v>19</v>
      </c>
      <c r="Y12" s="377"/>
      <c r="Z12" s="377" t="s">
        <v>20</v>
      </c>
      <c r="AA12" s="377"/>
      <c r="AB12" s="377" t="s">
        <v>21</v>
      </c>
      <c r="AC12" s="377"/>
    </row>
    <row r="13" spans="1:29" x14ac:dyDescent="0.35">
      <c r="B13" s="2"/>
      <c r="C13" s="3" t="s">
        <v>30</v>
      </c>
      <c r="D13" s="3" t="s">
        <v>32</v>
      </c>
      <c r="E13" s="4" t="s">
        <v>23</v>
      </c>
      <c r="F13" s="3" t="s">
        <v>32</v>
      </c>
      <c r="G13" s="4" t="s">
        <v>23</v>
      </c>
      <c r="H13" s="3" t="s">
        <v>32</v>
      </c>
      <c r="I13" s="4" t="s">
        <v>23</v>
      </c>
      <c r="J13" s="3" t="s">
        <v>32</v>
      </c>
      <c r="K13" s="4" t="s">
        <v>23</v>
      </c>
      <c r="L13" s="3" t="s">
        <v>32</v>
      </c>
      <c r="M13" s="4" t="s">
        <v>23</v>
      </c>
      <c r="N13" s="3" t="s">
        <v>32</v>
      </c>
      <c r="O13" s="4" t="s">
        <v>23</v>
      </c>
      <c r="P13" s="3" t="s">
        <v>32</v>
      </c>
      <c r="Q13" s="4" t="s">
        <v>23</v>
      </c>
      <c r="R13" s="3" t="s">
        <v>32</v>
      </c>
      <c r="S13" s="4" t="s">
        <v>23</v>
      </c>
      <c r="T13" s="3" t="s">
        <v>32</v>
      </c>
      <c r="U13" s="4" t="s">
        <v>23</v>
      </c>
      <c r="V13" s="3" t="s">
        <v>32</v>
      </c>
      <c r="W13" s="4" t="s">
        <v>23</v>
      </c>
      <c r="X13" s="3" t="s">
        <v>32</v>
      </c>
      <c r="Y13" s="4" t="s">
        <v>23</v>
      </c>
      <c r="Z13" s="3" t="s">
        <v>32</v>
      </c>
      <c r="AA13" s="4" t="s">
        <v>23</v>
      </c>
      <c r="AB13" s="3" t="s">
        <v>32</v>
      </c>
      <c r="AC13" s="4" t="s">
        <v>23</v>
      </c>
    </row>
    <row r="14" spans="1:29" x14ac:dyDescent="0.35">
      <c r="A14" s="375" t="s">
        <v>24</v>
      </c>
      <c r="B14" s="2" t="s">
        <v>5</v>
      </c>
      <c r="C14" s="2">
        <f>+E4</f>
        <v>2865518783</v>
      </c>
      <c r="D14" s="2">
        <v>330359035</v>
      </c>
      <c r="E14" s="2">
        <v>0</v>
      </c>
      <c r="F14" s="2">
        <f>+AB14-D14</f>
        <v>285761424</v>
      </c>
      <c r="G14" s="2">
        <f>+AC14-E14</f>
        <v>11653867</v>
      </c>
      <c r="H14" s="2"/>
      <c r="I14" s="2"/>
      <c r="J14" s="2"/>
      <c r="K14" s="2"/>
      <c r="L14" s="2"/>
      <c r="M14" s="2"/>
      <c r="N14" s="2"/>
      <c r="O14" s="2"/>
      <c r="P14" s="2"/>
      <c r="Q14" s="2"/>
      <c r="R14" s="2"/>
      <c r="S14" s="2"/>
      <c r="T14" s="2"/>
      <c r="U14" s="2"/>
      <c r="V14" s="2"/>
      <c r="W14" s="2"/>
      <c r="X14" s="2"/>
      <c r="Y14" s="2"/>
      <c r="Z14" s="2"/>
      <c r="AA14" s="2"/>
      <c r="AB14" s="2">
        <v>616120459</v>
      </c>
      <c r="AC14" s="2">
        <v>11653867</v>
      </c>
    </row>
    <row r="15" spans="1:29" x14ac:dyDescent="0.35">
      <c r="A15" s="375"/>
      <c r="B15" s="2" t="s">
        <v>6</v>
      </c>
      <c r="C15" s="2">
        <f t="shared" ref="C15:C17" si="6">+E5</f>
        <v>230307550</v>
      </c>
      <c r="D15" s="2">
        <v>116998635</v>
      </c>
      <c r="E15" s="2">
        <v>0</v>
      </c>
      <c r="F15" s="2">
        <f t="shared" ref="F15:F17" si="7">+AB15-D15</f>
        <v>72394740</v>
      </c>
      <c r="G15" s="2">
        <f t="shared" ref="G15:G17" si="8">+AC15-E15</f>
        <v>928106.8</v>
      </c>
      <c r="H15" s="2"/>
      <c r="I15" s="2"/>
      <c r="J15" s="2"/>
      <c r="K15" s="2"/>
      <c r="L15" s="2"/>
      <c r="M15" s="2"/>
      <c r="N15" s="2"/>
      <c r="O15" s="2"/>
      <c r="P15" s="2"/>
      <c r="Q15" s="2"/>
      <c r="R15" s="2"/>
      <c r="S15" s="2"/>
      <c r="T15" s="2"/>
      <c r="U15" s="2"/>
      <c r="V15" s="2"/>
      <c r="W15" s="2"/>
      <c r="X15" s="2"/>
      <c r="Y15" s="2"/>
      <c r="Z15" s="2"/>
      <c r="AA15" s="2"/>
      <c r="AB15" s="2">
        <v>189393375</v>
      </c>
      <c r="AC15" s="2">
        <v>928106.8</v>
      </c>
    </row>
    <row r="16" spans="1:29" x14ac:dyDescent="0.35">
      <c r="A16" s="375"/>
      <c r="B16" s="2" t="s">
        <v>7</v>
      </c>
      <c r="C16" s="2">
        <f t="shared" si="6"/>
        <v>500000000</v>
      </c>
      <c r="D16" s="2">
        <v>3571035</v>
      </c>
      <c r="E16" s="2">
        <v>0</v>
      </c>
      <c r="F16" s="2">
        <f t="shared" si="7"/>
        <v>0</v>
      </c>
      <c r="G16" s="2">
        <f t="shared" si="8"/>
        <v>0</v>
      </c>
      <c r="H16" s="2"/>
      <c r="I16" s="2"/>
      <c r="J16" s="2"/>
      <c r="K16" s="2"/>
      <c r="L16" s="2"/>
      <c r="M16" s="2"/>
      <c r="N16" s="2"/>
      <c r="O16" s="2"/>
      <c r="P16" s="2"/>
      <c r="Q16" s="2"/>
      <c r="R16" s="2"/>
      <c r="S16" s="2"/>
      <c r="T16" s="2"/>
      <c r="U16" s="2"/>
      <c r="V16" s="2"/>
      <c r="W16" s="2"/>
      <c r="X16" s="2"/>
      <c r="Y16" s="2"/>
      <c r="Z16" s="2"/>
      <c r="AA16" s="2"/>
      <c r="AB16" s="2">
        <v>3571035</v>
      </c>
      <c r="AC16" s="2">
        <v>0</v>
      </c>
    </row>
    <row r="17" spans="1:29" x14ac:dyDescent="0.35">
      <c r="A17" s="375"/>
      <c r="B17" s="2" t="s">
        <v>8</v>
      </c>
      <c r="C17" s="2">
        <f t="shared" si="6"/>
        <v>1899200667</v>
      </c>
      <c r="D17" s="2">
        <v>684421435</v>
      </c>
      <c r="E17" s="2">
        <v>0</v>
      </c>
      <c r="F17" s="2">
        <f t="shared" si="7"/>
        <v>198617320</v>
      </c>
      <c r="G17" s="2">
        <f t="shared" si="8"/>
        <v>10755627.199999999</v>
      </c>
      <c r="H17" s="2"/>
      <c r="I17" s="2"/>
      <c r="J17" s="2"/>
      <c r="K17" s="2"/>
      <c r="L17" s="2"/>
      <c r="M17" s="2"/>
      <c r="N17" s="2"/>
      <c r="O17" s="2"/>
      <c r="P17" s="2"/>
      <c r="Q17" s="2"/>
      <c r="R17" s="2"/>
      <c r="S17" s="2"/>
      <c r="T17" s="2"/>
      <c r="U17" s="2"/>
      <c r="V17" s="2"/>
      <c r="W17" s="2"/>
      <c r="X17" s="2"/>
      <c r="Y17" s="2"/>
      <c r="Z17" s="2"/>
      <c r="AA17" s="2"/>
      <c r="AB17" s="2">
        <v>883038755</v>
      </c>
      <c r="AC17" s="2">
        <v>10755627.199999999</v>
      </c>
    </row>
    <row r="18" spans="1:29" x14ac:dyDescent="0.35">
      <c r="A18" s="375"/>
      <c r="B18" s="2"/>
      <c r="C18" s="3">
        <f>SUM(C14:C17)</f>
        <v>5495027000</v>
      </c>
      <c r="D18" s="3">
        <f t="shared" ref="D18:AC18" si="9">SUM(D14:D17)</f>
        <v>1135350140</v>
      </c>
      <c r="E18" s="3">
        <f t="shared" si="9"/>
        <v>0</v>
      </c>
      <c r="F18" s="3">
        <f t="shared" si="9"/>
        <v>556773484</v>
      </c>
      <c r="G18" s="3">
        <f t="shared" si="9"/>
        <v>23337601</v>
      </c>
      <c r="H18" s="3">
        <f t="shared" si="9"/>
        <v>0</v>
      </c>
      <c r="I18" s="3">
        <f t="shared" si="9"/>
        <v>0</v>
      </c>
      <c r="J18" s="3">
        <f t="shared" si="9"/>
        <v>0</v>
      </c>
      <c r="K18" s="3">
        <f t="shared" si="9"/>
        <v>0</v>
      </c>
      <c r="L18" s="3">
        <f t="shared" si="9"/>
        <v>0</v>
      </c>
      <c r="M18" s="3">
        <f t="shared" si="9"/>
        <v>0</v>
      </c>
      <c r="N18" s="3">
        <f t="shared" si="9"/>
        <v>0</v>
      </c>
      <c r="O18" s="3">
        <f t="shared" si="9"/>
        <v>0</v>
      </c>
      <c r="P18" s="3">
        <f t="shared" si="9"/>
        <v>0</v>
      </c>
      <c r="Q18" s="3">
        <f t="shared" si="9"/>
        <v>0</v>
      </c>
      <c r="R18" s="3">
        <f t="shared" si="9"/>
        <v>0</v>
      </c>
      <c r="S18" s="3">
        <f t="shared" si="9"/>
        <v>0</v>
      </c>
      <c r="T18" s="3">
        <f t="shared" si="9"/>
        <v>0</v>
      </c>
      <c r="U18" s="3">
        <f t="shared" si="9"/>
        <v>0</v>
      </c>
      <c r="V18" s="3">
        <f t="shared" si="9"/>
        <v>0</v>
      </c>
      <c r="W18" s="3">
        <f t="shared" si="9"/>
        <v>0</v>
      </c>
      <c r="X18" s="3">
        <f t="shared" si="9"/>
        <v>0</v>
      </c>
      <c r="Y18" s="3">
        <f t="shared" si="9"/>
        <v>0</v>
      </c>
      <c r="Z18" s="3">
        <f t="shared" si="9"/>
        <v>0</v>
      </c>
      <c r="AA18" s="3">
        <f t="shared" si="9"/>
        <v>0</v>
      </c>
      <c r="AB18" s="3">
        <f t="shared" si="9"/>
        <v>1692123624</v>
      </c>
      <c r="AC18" s="3">
        <f t="shared" si="9"/>
        <v>23337601</v>
      </c>
    </row>
    <row r="20" spans="1:29" x14ac:dyDescent="0.35">
      <c r="A20" s="376" t="s">
        <v>26</v>
      </c>
      <c r="B20" s="2" t="s">
        <v>5</v>
      </c>
      <c r="C20" s="2">
        <v>2865518783</v>
      </c>
      <c r="D20" s="2" t="e">
        <f>+#REF!</f>
        <v>#REF!</v>
      </c>
      <c r="E20" s="2"/>
      <c r="F20" s="2" t="e">
        <f>+#REF!</f>
        <v>#REF!</v>
      </c>
      <c r="G20" s="2" t="e">
        <f>+#REF!</f>
        <v>#REF!</v>
      </c>
      <c r="H20" s="2"/>
      <c r="I20" s="2"/>
      <c r="J20" s="2"/>
      <c r="K20" s="2"/>
      <c r="L20" s="2"/>
      <c r="M20" s="2"/>
      <c r="N20" s="2"/>
      <c r="O20" s="2"/>
      <c r="P20" s="2"/>
      <c r="Q20" s="2"/>
      <c r="R20" s="2"/>
      <c r="S20" s="2"/>
      <c r="T20" s="2"/>
      <c r="U20" s="2"/>
      <c r="V20" s="2"/>
      <c r="W20" s="2"/>
      <c r="X20" s="2"/>
      <c r="Y20" s="2"/>
      <c r="Z20" s="2"/>
      <c r="AA20" s="2"/>
      <c r="AB20" s="2" t="e">
        <f>+D20+F20</f>
        <v>#REF!</v>
      </c>
      <c r="AC20" s="2" t="e">
        <f>+E20+G20</f>
        <v>#REF!</v>
      </c>
    </row>
    <row r="21" spans="1:29" x14ac:dyDescent="0.35">
      <c r="A21" s="376"/>
      <c r="B21" s="2" t="s">
        <v>6</v>
      </c>
      <c r="C21" s="2">
        <v>230307550</v>
      </c>
      <c r="D21" s="2" t="e">
        <f>+#REF!</f>
        <v>#REF!</v>
      </c>
      <c r="E21" s="2"/>
      <c r="F21" s="2" t="e">
        <f>+#REF!</f>
        <v>#REF!</v>
      </c>
      <c r="G21" s="2" t="e">
        <f>+#REF!</f>
        <v>#REF!</v>
      </c>
      <c r="H21" s="2"/>
      <c r="I21" s="2"/>
      <c r="J21" s="2"/>
      <c r="K21" s="2"/>
      <c r="L21" s="2"/>
      <c r="M21" s="2"/>
      <c r="N21" s="2"/>
      <c r="O21" s="2"/>
      <c r="P21" s="2"/>
      <c r="Q21" s="2"/>
      <c r="R21" s="2"/>
      <c r="S21" s="2"/>
      <c r="T21" s="2"/>
      <c r="U21" s="2"/>
      <c r="V21" s="2"/>
      <c r="W21" s="2"/>
      <c r="X21" s="2"/>
      <c r="Y21" s="2"/>
      <c r="Z21" s="2"/>
      <c r="AA21" s="2"/>
      <c r="AB21" s="2" t="e">
        <f t="shared" ref="AB21:AB23" si="10">+D21+F21</f>
        <v>#REF!</v>
      </c>
      <c r="AC21" s="2" t="e">
        <f t="shared" ref="AC21:AC23" si="11">+E21+G21</f>
        <v>#REF!</v>
      </c>
    </row>
    <row r="22" spans="1:29" x14ac:dyDescent="0.35">
      <c r="A22" s="376"/>
      <c r="B22" s="2" t="s">
        <v>7</v>
      </c>
      <c r="C22" s="2">
        <v>500000000</v>
      </c>
      <c r="D22" s="2" t="e">
        <f>+#REF!</f>
        <v>#REF!</v>
      </c>
      <c r="E22" s="2"/>
      <c r="F22" s="2" t="e">
        <f>+#REF!</f>
        <v>#REF!</v>
      </c>
      <c r="G22" s="2" t="e">
        <f>+#REF!</f>
        <v>#REF!</v>
      </c>
      <c r="H22" s="2"/>
      <c r="I22" s="2"/>
      <c r="J22" s="2"/>
      <c r="K22" s="2"/>
      <c r="L22" s="2"/>
      <c r="M22" s="2"/>
      <c r="N22" s="2"/>
      <c r="O22" s="2"/>
      <c r="P22" s="2"/>
      <c r="Q22" s="2"/>
      <c r="R22" s="2"/>
      <c r="S22" s="2"/>
      <c r="T22" s="2"/>
      <c r="U22" s="2"/>
      <c r="V22" s="2"/>
      <c r="W22" s="2"/>
      <c r="X22" s="2"/>
      <c r="Y22" s="2"/>
      <c r="Z22" s="2"/>
      <c r="AA22" s="2"/>
      <c r="AB22" s="2" t="e">
        <f t="shared" si="10"/>
        <v>#REF!</v>
      </c>
      <c r="AC22" s="2" t="e">
        <f t="shared" si="11"/>
        <v>#REF!</v>
      </c>
    </row>
    <row r="23" spans="1:29" x14ac:dyDescent="0.35">
      <c r="A23" s="376"/>
      <c r="B23" s="2" t="s">
        <v>8</v>
      </c>
      <c r="C23" s="2">
        <v>1899200667</v>
      </c>
      <c r="D23" s="2" t="e">
        <f>+#REF!</f>
        <v>#REF!</v>
      </c>
      <c r="E23" s="2"/>
      <c r="F23" s="2" t="e">
        <f>+#REF!</f>
        <v>#REF!</v>
      </c>
      <c r="G23" s="2" t="e">
        <f>+#REF!</f>
        <v>#REF!</v>
      </c>
      <c r="H23" s="2"/>
      <c r="I23" s="2"/>
      <c r="J23" s="2"/>
      <c r="K23" s="2"/>
      <c r="L23" s="2"/>
      <c r="M23" s="2"/>
      <c r="N23" s="2"/>
      <c r="O23" s="2"/>
      <c r="P23" s="2"/>
      <c r="Q23" s="2"/>
      <c r="R23" s="2"/>
      <c r="S23" s="2"/>
      <c r="T23" s="2"/>
      <c r="U23" s="2"/>
      <c r="V23" s="2"/>
      <c r="W23" s="2"/>
      <c r="X23" s="2"/>
      <c r="Y23" s="2"/>
      <c r="Z23" s="2"/>
      <c r="AA23" s="2"/>
      <c r="AB23" s="2" t="e">
        <f t="shared" si="10"/>
        <v>#REF!</v>
      </c>
      <c r="AC23" s="2" t="e">
        <f t="shared" si="11"/>
        <v>#REF!</v>
      </c>
    </row>
    <row r="24" spans="1:29" x14ac:dyDescent="0.35">
      <c r="A24" s="376"/>
      <c r="B24" s="2" t="s">
        <v>25</v>
      </c>
      <c r="C24" s="3">
        <f>SUM(C20:C23)</f>
        <v>5495027000</v>
      </c>
      <c r="D24" s="3" t="e">
        <f>SUM(D20:D23)</f>
        <v>#REF!</v>
      </c>
      <c r="E24" s="3">
        <f t="shared" ref="E24:G24" si="12">SUM(E20:E23)</f>
        <v>0</v>
      </c>
      <c r="F24" s="3" t="e">
        <f t="shared" si="12"/>
        <v>#REF!</v>
      </c>
      <c r="G24" s="3" t="e">
        <f t="shared" si="12"/>
        <v>#REF!</v>
      </c>
      <c r="H24" s="3">
        <f t="shared" ref="H24" si="13">SUM(H20:H23)</f>
        <v>0</v>
      </c>
      <c r="I24" s="3">
        <f t="shared" ref="I24" si="14">SUM(I20:I23)</f>
        <v>0</v>
      </c>
      <c r="J24" s="3">
        <f t="shared" ref="J24" si="15">SUM(J20:J23)</f>
        <v>0</v>
      </c>
      <c r="K24" s="3">
        <f t="shared" ref="K24" si="16">SUM(K20:K23)</f>
        <v>0</v>
      </c>
      <c r="L24" s="3">
        <f t="shared" ref="L24" si="17">SUM(L20:L23)</f>
        <v>0</v>
      </c>
      <c r="M24" s="3">
        <f t="shared" ref="M24" si="18">SUM(M20:M23)</f>
        <v>0</v>
      </c>
      <c r="N24" s="3">
        <f t="shared" ref="N24" si="19">SUM(N20:N23)</f>
        <v>0</v>
      </c>
      <c r="O24" s="3">
        <f t="shared" ref="O24" si="20">SUM(O20:O23)</f>
        <v>0</v>
      </c>
      <c r="P24" s="3">
        <f t="shared" ref="P24" si="21">SUM(P20:P23)</f>
        <v>0</v>
      </c>
      <c r="Q24" s="3">
        <f t="shared" ref="Q24" si="22">SUM(Q20:Q23)</f>
        <v>0</v>
      </c>
      <c r="R24" s="3">
        <f t="shared" ref="R24" si="23">SUM(R20:R23)</f>
        <v>0</v>
      </c>
      <c r="S24" s="3">
        <f t="shared" ref="S24" si="24">SUM(S20:S23)</f>
        <v>0</v>
      </c>
      <c r="T24" s="3">
        <f t="shared" ref="T24" si="25">SUM(T20:T23)</f>
        <v>0</v>
      </c>
      <c r="U24" s="3">
        <f t="shared" ref="U24" si="26">SUM(U20:U23)</f>
        <v>0</v>
      </c>
      <c r="V24" s="3">
        <f t="shared" ref="V24" si="27">SUM(V20:V23)</f>
        <v>0</v>
      </c>
      <c r="W24" s="3">
        <f t="shared" ref="W24" si="28">SUM(W20:W23)</f>
        <v>0</v>
      </c>
      <c r="X24" s="3">
        <f t="shared" ref="X24" si="29">SUM(X20:X23)</f>
        <v>0</v>
      </c>
      <c r="Y24" s="3">
        <f t="shared" ref="Y24" si="30">SUM(Y20:Y23)</f>
        <v>0</v>
      </c>
      <c r="Z24" s="3">
        <f t="shared" ref="Z24" si="31">SUM(Z20:Z23)</f>
        <v>0</v>
      </c>
      <c r="AA24" s="3">
        <f t="shared" ref="AA24" si="32">SUM(AA20:AA23)</f>
        <v>0</v>
      </c>
      <c r="AB24" s="3" t="e">
        <f t="shared" ref="AB24" si="33">SUM(AB20:AB23)</f>
        <v>#REF!</v>
      </c>
      <c r="AC24" s="3" t="e">
        <f t="shared" ref="AC24" si="34">SUM(AC20:AC23)</f>
        <v>#REF!</v>
      </c>
    </row>
    <row r="26" spans="1:29" x14ac:dyDescent="0.35">
      <c r="A26" s="376" t="s">
        <v>27</v>
      </c>
      <c r="B26" s="2" t="s">
        <v>5</v>
      </c>
      <c r="C26" s="2">
        <f>+C14-C20</f>
        <v>0</v>
      </c>
      <c r="D26" s="2" t="e">
        <f>+D14-D20</f>
        <v>#REF!</v>
      </c>
      <c r="E26" s="2">
        <f t="shared" ref="E26:AC26" si="35">+E14-E20</f>
        <v>0</v>
      </c>
      <c r="F26" s="2" t="e">
        <f t="shared" si="35"/>
        <v>#REF!</v>
      </c>
      <c r="G26" s="2" t="e">
        <f t="shared" si="35"/>
        <v>#REF!</v>
      </c>
      <c r="H26" s="2">
        <f t="shared" si="35"/>
        <v>0</v>
      </c>
      <c r="I26" s="2">
        <f t="shared" si="35"/>
        <v>0</v>
      </c>
      <c r="J26" s="2">
        <f t="shared" si="35"/>
        <v>0</v>
      </c>
      <c r="K26" s="2">
        <f t="shared" si="35"/>
        <v>0</v>
      </c>
      <c r="L26" s="2">
        <f t="shared" si="35"/>
        <v>0</v>
      </c>
      <c r="M26" s="2">
        <f t="shared" si="35"/>
        <v>0</v>
      </c>
      <c r="N26" s="2">
        <f t="shared" si="35"/>
        <v>0</v>
      </c>
      <c r="O26" s="2">
        <f t="shared" si="35"/>
        <v>0</v>
      </c>
      <c r="P26" s="2">
        <f t="shared" si="35"/>
        <v>0</v>
      </c>
      <c r="Q26" s="2">
        <f t="shared" si="35"/>
        <v>0</v>
      </c>
      <c r="R26" s="2">
        <f t="shared" si="35"/>
        <v>0</v>
      </c>
      <c r="S26" s="2">
        <f t="shared" si="35"/>
        <v>0</v>
      </c>
      <c r="T26" s="2">
        <f t="shared" si="35"/>
        <v>0</v>
      </c>
      <c r="U26" s="2">
        <f t="shared" si="35"/>
        <v>0</v>
      </c>
      <c r="V26" s="2">
        <f t="shared" si="35"/>
        <v>0</v>
      </c>
      <c r="W26" s="2">
        <f t="shared" si="35"/>
        <v>0</v>
      </c>
      <c r="X26" s="2">
        <f t="shared" si="35"/>
        <v>0</v>
      </c>
      <c r="Y26" s="2">
        <f t="shared" si="35"/>
        <v>0</v>
      </c>
      <c r="Z26" s="2">
        <f t="shared" si="35"/>
        <v>0</v>
      </c>
      <c r="AA26" s="2">
        <f t="shared" si="35"/>
        <v>0</v>
      </c>
      <c r="AB26" s="2" t="e">
        <f t="shared" si="35"/>
        <v>#REF!</v>
      </c>
      <c r="AC26" s="2" t="e">
        <f t="shared" si="35"/>
        <v>#REF!</v>
      </c>
    </row>
    <row r="27" spans="1:29" x14ac:dyDescent="0.35">
      <c r="A27" s="376"/>
      <c r="B27" s="2" t="s">
        <v>6</v>
      </c>
      <c r="C27" s="2">
        <f t="shared" ref="C27:AC27" si="36">+C15-C21</f>
        <v>0</v>
      </c>
      <c r="D27" s="2" t="e">
        <f t="shared" si="36"/>
        <v>#REF!</v>
      </c>
      <c r="E27" s="2">
        <f t="shared" si="36"/>
        <v>0</v>
      </c>
      <c r="F27" s="2" t="e">
        <f t="shared" si="36"/>
        <v>#REF!</v>
      </c>
      <c r="G27" s="2" t="e">
        <f t="shared" si="36"/>
        <v>#REF!</v>
      </c>
      <c r="H27" s="2">
        <f t="shared" si="36"/>
        <v>0</v>
      </c>
      <c r="I27" s="2">
        <f t="shared" si="36"/>
        <v>0</v>
      </c>
      <c r="J27" s="2">
        <f t="shared" si="36"/>
        <v>0</v>
      </c>
      <c r="K27" s="2">
        <f t="shared" si="36"/>
        <v>0</v>
      </c>
      <c r="L27" s="2">
        <f t="shared" si="36"/>
        <v>0</v>
      </c>
      <c r="M27" s="2">
        <f t="shared" si="36"/>
        <v>0</v>
      </c>
      <c r="N27" s="2">
        <f t="shared" si="36"/>
        <v>0</v>
      </c>
      <c r="O27" s="2">
        <f t="shared" si="36"/>
        <v>0</v>
      </c>
      <c r="P27" s="2">
        <f t="shared" si="36"/>
        <v>0</v>
      </c>
      <c r="Q27" s="2">
        <f t="shared" si="36"/>
        <v>0</v>
      </c>
      <c r="R27" s="2">
        <f t="shared" si="36"/>
        <v>0</v>
      </c>
      <c r="S27" s="2">
        <f t="shared" si="36"/>
        <v>0</v>
      </c>
      <c r="T27" s="2">
        <f t="shared" si="36"/>
        <v>0</v>
      </c>
      <c r="U27" s="2">
        <f t="shared" si="36"/>
        <v>0</v>
      </c>
      <c r="V27" s="2">
        <f t="shared" si="36"/>
        <v>0</v>
      </c>
      <c r="W27" s="2">
        <f t="shared" si="36"/>
        <v>0</v>
      </c>
      <c r="X27" s="2">
        <f t="shared" si="36"/>
        <v>0</v>
      </c>
      <c r="Y27" s="2">
        <f t="shared" si="36"/>
        <v>0</v>
      </c>
      <c r="Z27" s="2">
        <f t="shared" si="36"/>
        <v>0</v>
      </c>
      <c r="AA27" s="2">
        <f t="shared" si="36"/>
        <v>0</v>
      </c>
      <c r="AB27" s="2" t="e">
        <f t="shared" si="36"/>
        <v>#REF!</v>
      </c>
      <c r="AC27" s="2" t="e">
        <f t="shared" si="36"/>
        <v>#REF!</v>
      </c>
    </row>
    <row r="28" spans="1:29" x14ac:dyDescent="0.35">
      <c r="A28" s="376"/>
      <c r="B28" s="2" t="s">
        <v>7</v>
      </c>
      <c r="C28" s="2">
        <f t="shared" ref="C28:AC28" si="37">+C16-C22</f>
        <v>0</v>
      </c>
      <c r="D28" s="2" t="e">
        <f t="shared" si="37"/>
        <v>#REF!</v>
      </c>
      <c r="E28" s="2">
        <f t="shared" si="37"/>
        <v>0</v>
      </c>
      <c r="F28" s="2" t="e">
        <f t="shared" si="37"/>
        <v>#REF!</v>
      </c>
      <c r="G28" s="2" t="e">
        <f t="shared" si="37"/>
        <v>#REF!</v>
      </c>
      <c r="H28" s="2">
        <f t="shared" si="37"/>
        <v>0</v>
      </c>
      <c r="I28" s="2">
        <f t="shared" si="37"/>
        <v>0</v>
      </c>
      <c r="J28" s="2">
        <f t="shared" si="37"/>
        <v>0</v>
      </c>
      <c r="K28" s="2">
        <f t="shared" si="37"/>
        <v>0</v>
      </c>
      <c r="L28" s="2">
        <f t="shared" si="37"/>
        <v>0</v>
      </c>
      <c r="M28" s="2">
        <f t="shared" si="37"/>
        <v>0</v>
      </c>
      <c r="N28" s="2">
        <f t="shared" si="37"/>
        <v>0</v>
      </c>
      <c r="O28" s="2">
        <f t="shared" si="37"/>
        <v>0</v>
      </c>
      <c r="P28" s="2">
        <f t="shared" si="37"/>
        <v>0</v>
      </c>
      <c r="Q28" s="2">
        <f t="shared" si="37"/>
        <v>0</v>
      </c>
      <c r="R28" s="2">
        <f t="shared" si="37"/>
        <v>0</v>
      </c>
      <c r="S28" s="2">
        <f t="shared" si="37"/>
        <v>0</v>
      </c>
      <c r="T28" s="2">
        <f t="shared" si="37"/>
        <v>0</v>
      </c>
      <c r="U28" s="2">
        <f t="shared" si="37"/>
        <v>0</v>
      </c>
      <c r="V28" s="2">
        <f t="shared" si="37"/>
        <v>0</v>
      </c>
      <c r="W28" s="2">
        <f t="shared" si="37"/>
        <v>0</v>
      </c>
      <c r="X28" s="2">
        <f t="shared" si="37"/>
        <v>0</v>
      </c>
      <c r="Y28" s="2">
        <f t="shared" si="37"/>
        <v>0</v>
      </c>
      <c r="Z28" s="2">
        <f t="shared" si="37"/>
        <v>0</v>
      </c>
      <c r="AA28" s="2">
        <f t="shared" si="37"/>
        <v>0</v>
      </c>
      <c r="AB28" s="2" t="e">
        <f t="shared" si="37"/>
        <v>#REF!</v>
      </c>
      <c r="AC28" s="2" t="e">
        <f t="shared" si="37"/>
        <v>#REF!</v>
      </c>
    </row>
    <row r="29" spans="1:29" x14ac:dyDescent="0.35">
      <c r="A29" s="376"/>
      <c r="B29" s="2" t="s">
        <v>8</v>
      </c>
      <c r="C29" s="2">
        <f t="shared" ref="C29:AC29" si="38">+C17-C23</f>
        <v>0</v>
      </c>
      <c r="D29" s="2" t="e">
        <f t="shared" si="38"/>
        <v>#REF!</v>
      </c>
      <c r="E29" s="2">
        <f t="shared" si="38"/>
        <v>0</v>
      </c>
      <c r="F29" s="2" t="e">
        <f t="shared" si="38"/>
        <v>#REF!</v>
      </c>
      <c r="G29" s="2" t="e">
        <f t="shared" si="38"/>
        <v>#REF!</v>
      </c>
      <c r="H29" s="2">
        <f t="shared" si="38"/>
        <v>0</v>
      </c>
      <c r="I29" s="2">
        <f t="shared" si="38"/>
        <v>0</v>
      </c>
      <c r="J29" s="2">
        <f t="shared" si="38"/>
        <v>0</v>
      </c>
      <c r="K29" s="2">
        <f t="shared" si="38"/>
        <v>0</v>
      </c>
      <c r="L29" s="2">
        <f t="shared" si="38"/>
        <v>0</v>
      </c>
      <c r="M29" s="2">
        <f t="shared" si="38"/>
        <v>0</v>
      </c>
      <c r="N29" s="2">
        <f t="shared" si="38"/>
        <v>0</v>
      </c>
      <c r="O29" s="2">
        <f t="shared" si="38"/>
        <v>0</v>
      </c>
      <c r="P29" s="2">
        <f t="shared" si="38"/>
        <v>0</v>
      </c>
      <c r="Q29" s="2">
        <f t="shared" si="38"/>
        <v>0</v>
      </c>
      <c r="R29" s="2">
        <f t="shared" si="38"/>
        <v>0</v>
      </c>
      <c r="S29" s="2">
        <f t="shared" si="38"/>
        <v>0</v>
      </c>
      <c r="T29" s="2">
        <f t="shared" si="38"/>
        <v>0</v>
      </c>
      <c r="U29" s="2">
        <f t="shared" si="38"/>
        <v>0</v>
      </c>
      <c r="V29" s="2">
        <f t="shared" si="38"/>
        <v>0</v>
      </c>
      <c r="W29" s="2">
        <f t="shared" si="38"/>
        <v>0</v>
      </c>
      <c r="X29" s="2">
        <f t="shared" si="38"/>
        <v>0</v>
      </c>
      <c r="Y29" s="2">
        <f t="shared" si="38"/>
        <v>0</v>
      </c>
      <c r="Z29" s="2">
        <f t="shared" si="38"/>
        <v>0</v>
      </c>
      <c r="AA29" s="2">
        <f t="shared" si="38"/>
        <v>0</v>
      </c>
      <c r="AB29" s="2" t="e">
        <f t="shared" si="38"/>
        <v>#REF!</v>
      </c>
      <c r="AC29" s="2" t="e">
        <f t="shared" si="38"/>
        <v>#REF!</v>
      </c>
    </row>
    <row r="30" spans="1:29" s="6" customFormat="1" x14ac:dyDescent="0.35">
      <c r="A30" s="376"/>
      <c r="B30" s="3" t="s">
        <v>25</v>
      </c>
      <c r="C30" s="2">
        <f t="shared" ref="C30:AC30" si="39">+C18-C24</f>
        <v>0</v>
      </c>
      <c r="D30" s="2" t="e">
        <f t="shared" si="39"/>
        <v>#REF!</v>
      </c>
      <c r="E30" s="2">
        <f t="shared" si="39"/>
        <v>0</v>
      </c>
      <c r="F30" s="2" t="e">
        <f t="shared" si="39"/>
        <v>#REF!</v>
      </c>
      <c r="G30" s="2" t="e">
        <f t="shared" si="39"/>
        <v>#REF!</v>
      </c>
      <c r="H30" s="2">
        <f t="shared" si="39"/>
        <v>0</v>
      </c>
      <c r="I30" s="2">
        <f t="shared" si="39"/>
        <v>0</v>
      </c>
      <c r="J30" s="2">
        <f t="shared" si="39"/>
        <v>0</v>
      </c>
      <c r="K30" s="2">
        <f t="shared" si="39"/>
        <v>0</v>
      </c>
      <c r="L30" s="2">
        <f t="shared" si="39"/>
        <v>0</v>
      </c>
      <c r="M30" s="2">
        <f t="shared" si="39"/>
        <v>0</v>
      </c>
      <c r="N30" s="2">
        <f t="shared" si="39"/>
        <v>0</v>
      </c>
      <c r="O30" s="2">
        <f t="shared" si="39"/>
        <v>0</v>
      </c>
      <c r="P30" s="2">
        <f t="shared" si="39"/>
        <v>0</v>
      </c>
      <c r="Q30" s="2">
        <f t="shared" si="39"/>
        <v>0</v>
      </c>
      <c r="R30" s="2">
        <f t="shared" si="39"/>
        <v>0</v>
      </c>
      <c r="S30" s="2">
        <f t="shared" si="39"/>
        <v>0</v>
      </c>
      <c r="T30" s="2">
        <f t="shared" si="39"/>
        <v>0</v>
      </c>
      <c r="U30" s="2">
        <f t="shared" si="39"/>
        <v>0</v>
      </c>
      <c r="V30" s="2">
        <f t="shared" si="39"/>
        <v>0</v>
      </c>
      <c r="W30" s="2">
        <f t="shared" si="39"/>
        <v>0</v>
      </c>
      <c r="X30" s="2">
        <f t="shared" si="39"/>
        <v>0</v>
      </c>
      <c r="Y30" s="2">
        <f t="shared" si="39"/>
        <v>0</v>
      </c>
      <c r="Z30" s="2">
        <f t="shared" si="39"/>
        <v>0</v>
      </c>
      <c r="AA30" s="2">
        <f t="shared" si="39"/>
        <v>0</v>
      </c>
      <c r="AB30" s="2" t="e">
        <f t="shared" si="39"/>
        <v>#REF!</v>
      </c>
      <c r="AC30" s="2" t="e">
        <f t="shared" si="39"/>
        <v>#REF!</v>
      </c>
    </row>
  </sheetData>
  <mergeCells count="16">
    <mergeCell ref="AB12:AC12"/>
    <mergeCell ref="F12:G12"/>
    <mergeCell ref="V12:W12"/>
    <mergeCell ref="R12:S12"/>
    <mergeCell ref="H12:I12"/>
    <mergeCell ref="J12:K12"/>
    <mergeCell ref="L12:M12"/>
    <mergeCell ref="N12:O12"/>
    <mergeCell ref="A20:A24"/>
    <mergeCell ref="A26:A30"/>
    <mergeCell ref="A14:A18"/>
    <mergeCell ref="D12:E12"/>
    <mergeCell ref="Z12:AA12"/>
    <mergeCell ref="X12:Y12"/>
    <mergeCell ref="T12:U12"/>
    <mergeCell ref="P12:Q1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89E749-82F8-4E66-A957-28CA5C7F22A5}">
  <sheetPr>
    <tabColor rgb="FFB2A1C6"/>
    <pageSetUpPr fitToPage="1"/>
  </sheetPr>
  <dimension ref="A1:AO44"/>
  <sheetViews>
    <sheetView showGridLines="0" tabSelected="1" topLeftCell="Q39" zoomScale="55" zoomScaleNormal="55" workbookViewId="0">
      <selection activeCell="Q40" sqref="Q40:AD41"/>
    </sheetView>
  </sheetViews>
  <sheetFormatPr baseColWidth="10" defaultColWidth="10.81640625" defaultRowHeight="14.5" x14ac:dyDescent="0.35"/>
  <cols>
    <col min="1" max="1" width="38.453125" style="186" customWidth="1"/>
    <col min="2" max="2" width="23" style="186" customWidth="1"/>
    <col min="3" max="14" width="18.1796875" style="186" customWidth="1"/>
    <col min="15" max="15" width="24.36328125" style="186" customWidth="1"/>
    <col min="16" max="21" width="18.1796875" style="186" customWidth="1"/>
    <col min="22" max="22" width="23.453125" style="186" customWidth="1"/>
    <col min="23" max="30" width="18.1796875" style="186" customWidth="1"/>
    <col min="31" max="31" width="31.1796875" style="186" customWidth="1"/>
    <col min="32" max="32" width="22.81640625" style="186" customWidth="1"/>
    <col min="33" max="33" width="18.453125" style="186" bestFit="1" customWidth="1"/>
    <col min="34" max="34" width="8.453125" style="186" customWidth="1"/>
    <col min="35" max="35" width="18.453125" style="186" bestFit="1" customWidth="1"/>
    <col min="36" max="36" width="5.81640625" style="186" customWidth="1"/>
    <col min="37" max="37" width="18.453125" style="186" bestFit="1" customWidth="1"/>
    <col min="38" max="38" width="4.81640625" style="186" customWidth="1"/>
    <col min="39" max="39" width="23" style="186" bestFit="1" customWidth="1"/>
    <col min="40" max="40" width="10.81640625" style="186"/>
    <col min="41" max="41" width="18.453125" style="186" bestFit="1" customWidth="1"/>
    <col min="42" max="42" width="16.1796875" style="186" customWidth="1"/>
    <col min="43" max="16384" width="10.81640625" style="186"/>
  </cols>
  <sheetData>
    <row r="1" spans="1:30" ht="32.25" customHeight="1" thickBot="1" x14ac:dyDescent="0.4">
      <c r="A1" s="520"/>
      <c r="B1" s="523" t="s">
        <v>33</v>
      </c>
      <c r="C1" s="524"/>
      <c r="D1" s="524"/>
      <c r="E1" s="524"/>
      <c r="F1" s="524"/>
      <c r="G1" s="524"/>
      <c r="H1" s="524"/>
      <c r="I1" s="524"/>
      <c r="J1" s="524"/>
      <c r="K1" s="524"/>
      <c r="L1" s="524"/>
      <c r="M1" s="524"/>
      <c r="N1" s="524"/>
      <c r="O1" s="524"/>
      <c r="P1" s="524"/>
      <c r="Q1" s="524"/>
      <c r="R1" s="524"/>
      <c r="S1" s="524"/>
      <c r="T1" s="524"/>
      <c r="U1" s="524"/>
      <c r="V1" s="524"/>
      <c r="W1" s="524"/>
      <c r="X1" s="524"/>
      <c r="Y1" s="524"/>
      <c r="Z1" s="524"/>
      <c r="AA1" s="525"/>
      <c r="AB1" s="526" t="s">
        <v>34</v>
      </c>
      <c r="AC1" s="527"/>
      <c r="AD1" s="528"/>
    </row>
    <row r="2" spans="1:30" ht="30.75" customHeight="1" thickBot="1" x14ac:dyDescent="0.4">
      <c r="A2" s="521"/>
      <c r="B2" s="523" t="s">
        <v>35</v>
      </c>
      <c r="C2" s="524"/>
      <c r="D2" s="524"/>
      <c r="E2" s="524"/>
      <c r="F2" s="524"/>
      <c r="G2" s="524"/>
      <c r="H2" s="524"/>
      <c r="I2" s="524"/>
      <c r="J2" s="524"/>
      <c r="K2" s="524"/>
      <c r="L2" s="524"/>
      <c r="M2" s="524"/>
      <c r="N2" s="524"/>
      <c r="O2" s="524"/>
      <c r="P2" s="524"/>
      <c r="Q2" s="524"/>
      <c r="R2" s="524"/>
      <c r="S2" s="524"/>
      <c r="T2" s="524"/>
      <c r="U2" s="524"/>
      <c r="V2" s="524"/>
      <c r="W2" s="524"/>
      <c r="X2" s="524"/>
      <c r="Y2" s="524"/>
      <c r="Z2" s="524"/>
      <c r="AA2" s="525"/>
      <c r="AB2" s="529" t="s">
        <v>36</v>
      </c>
      <c r="AC2" s="530"/>
      <c r="AD2" s="531"/>
    </row>
    <row r="3" spans="1:30" ht="24" customHeight="1" x14ac:dyDescent="0.35">
      <c r="A3" s="521"/>
      <c r="B3" s="443" t="s">
        <v>37</v>
      </c>
      <c r="C3" s="444"/>
      <c r="D3" s="444"/>
      <c r="E3" s="444"/>
      <c r="F3" s="444"/>
      <c r="G3" s="444"/>
      <c r="H3" s="444"/>
      <c r="I3" s="444"/>
      <c r="J3" s="444"/>
      <c r="K3" s="444"/>
      <c r="L3" s="444"/>
      <c r="M3" s="444"/>
      <c r="N3" s="444"/>
      <c r="O3" s="444"/>
      <c r="P3" s="444"/>
      <c r="Q3" s="444"/>
      <c r="R3" s="444"/>
      <c r="S3" s="444"/>
      <c r="T3" s="444"/>
      <c r="U3" s="444"/>
      <c r="V3" s="444"/>
      <c r="W3" s="444"/>
      <c r="X3" s="444"/>
      <c r="Y3" s="444"/>
      <c r="Z3" s="444"/>
      <c r="AA3" s="445"/>
      <c r="AB3" s="529" t="s">
        <v>38</v>
      </c>
      <c r="AC3" s="530"/>
      <c r="AD3" s="531"/>
    </row>
    <row r="4" spans="1:30" ht="22" customHeight="1" thickBot="1" x14ac:dyDescent="0.4">
      <c r="A4" s="522"/>
      <c r="B4" s="532"/>
      <c r="C4" s="533"/>
      <c r="D4" s="533"/>
      <c r="E4" s="533"/>
      <c r="F4" s="533"/>
      <c r="G4" s="533"/>
      <c r="H4" s="533"/>
      <c r="I4" s="533"/>
      <c r="J4" s="533"/>
      <c r="K4" s="533"/>
      <c r="L4" s="533"/>
      <c r="M4" s="533"/>
      <c r="N4" s="533"/>
      <c r="O4" s="533"/>
      <c r="P4" s="533"/>
      <c r="Q4" s="533"/>
      <c r="R4" s="533"/>
      <c r="S4" s="533"/>
      <c r="T4" s="533"/>
      <c r="U4" s="533"/>
      <c r="V4" s="533"/>
      <c r="W4" s="533"/>
      <c r="X4" s="533"/>
      <c r="Y4" s="533"/>
      <c r="Z4" s="533"/>
      <c r="AA4" s="534"/>
      <c r="AB4" s="535" t="s">
        <v>39</v>
      </c>
      <c r="AC4" s="536"/>
      <c r="AD4" s="537"/>
    </row>
    <row r="5" spans="1:30" ht="9" customHeight="1" thickBot="1" x14ac:dyDescent="0.4">
      <c r="A5" s="10"/>
      <c r="B5" s="11"/>
      <c r="C5" s="12"/>
      <c r="D5" s="13"/>
      <c r="E5" s="13"/>
      <c r="F5" s="13"/>
      <c r="G5" s="13"/>
      <c r="H5" s="13"/>
      <c r="I5" s="13"/>
      <c r="J5" s="13"/>
      <c r="K5" s="13"/>
      <c r="L5" s="13"/>
      <c r="M5" s="13"/>
      <c r="N5" s="13"/>
      <c r="O5" s="13"/>
      <c r="P5" s="13"/>
      <c r="Q5" s="13"/>
      <c r="R5" s="13"/>
      <c r="S5" s="13"/>
      <c r="T5" s="13"/>
      <c r="U5" s="13"/>
      <c r="V5" s="13"/>
      <c r="W5" s="13"/>
      <c r="X5" s="13"/>
      <c r="Y5" s="13"/>
      <c r="Z5" s="14"/>
      <c r="AA5" s="13"/>
      <c r="AB5" s="15"/>
      <c r="AC5" s="16"/>
      <c r="AD5" s="17"/>
    </row>
    <row r="6" spans="1:30" ht="9" customHeight="1" thickBot="1" x14ac:dyDescent="0.4">
      <c r="A6" s="18"/>
      <c r="B6" s="13"/>
      <c r="C6" s="13"/>
      <c r="D6" s="13"/>
      <c r="E6" s="13"/>
      <c r="F6" s="13"/>
      <c r="G6" s="13"/>
      <c r="H6" s="13"/>
      <c r="I6" s="13"/>
      <c r="J6" s="13"/>
      <c r="K6" s="13"/>
      <c r="L6" s="13"/>
      <c r="M6" s="13"/>
      <c r="N6" s="13"/>
      <c r="O6" s="13"/>
      <c r="P6" s="13"/>
      <c r="Q6" s="13"/>
      <c r="R6" s="13"/>
      <c r="S6" s="13"/>
      <c r="T6" s="13"/>
      <c r="U6" s="13"/>
      <c r="V6" s="13"/>
      <c r="W6" s="13"/>
      <c r="X6" s="13"/>
      <c r="Y6" s="13"/>
      <c r="Z6" s="14"/>
      <c r="AA6" s="13"/>
      <c r="AB6" s="13"/>
      <c r="AC6" s="19"/>
      <c r="AD6" s="20"/>
    </row>
    <row r="7" spans="1:30" ht="15" thickBot="1" x14ac:dyDescent="0.4">
      <c r="A7" s="491" t="s">
        <v>40</v>
      </c>
      <c r="B7" s="492"/>
      <c r="C7" s="506" t="s">
        <v>71</v>
      </c>
      <c r="D7" s="491" t="s">
        <v>42</v>
      </c>
      <c r="E7" s="509"/>
      <c r="F7" s="509"/>
      <c r="G7" s="509"/>
      <c r="H7" s="492"/>
      <c r="I7" s="512">
        <v>45233</v>
      </c>
      <c r="J7" s="513"/>
      <c r="K7" s="491" t="s">
        <v>43</v>
      </c>
      <c r="L7" s="492"/>
      <c r="M7" s="518" t="s">
        <v>44</v>
      </c>
      <c r="N7" s="519"/>
      <c r="O7" s="485"/>
      <c r="P7" s="486"/>
      <c r="Q7" s="13"/>
      <c r="R7" s="13"/>
      <c r="S7" s="13"/>
      <c r="T7" s="13"/>
      <c r="U7" s="13"/>
      <c r="V7" s="13"/>
      <c r="W7" s="13"/>
      <c r="X7" s="13"/>
      <c r="Y7" s="13"/>
      <c r="Z7" s="14"/>
      <c r="AA7" s="13"/>
      <c r="AB7" s="13"/>
      <c r="AC7" s="19"/>
      <c r="AD7" s="20"/>
    </row>
    <row r="8" spans="1:30" ht="15" thickBot="1" x14ac:dyDescent="0.4">
      <c r="A8" s="493"/>
      <c r="B8" s="494"/>
      <c r="C8" s="507"/>
      <c r="D8" s="493"/>
      <c r="E8" s="510"/>
      <c r="F8" s="510"/>
      <c r="G8" s="510"/>
      <c r="H8" s="494"/>
      <c r="I8" s="514"/>
      <c r="J8" s="515"/>
      <c r="K8" s="493"/>
      <c r="L8" s="494"/>
      <c r="M8" s="487" t="s">
        <v>45</v>
      </c>
      <c r="N8" s="488"/>
      <c r="O8" s="485"/>
      <c r="P8" s="486"/>
      <c r="Q8" s="13"/>
      <c r="R8" s="13"/>
      <c r="S8" s="13"/>
      <c r="T8" s="13"/>
      <c r="U8" s="13"/>
      <c r="V8" s="13"/>
      <c r="W8" s="13"/>
      <c r="X8" s="13"/>
      <c r="Y8" s="13"/>
      <c r="Z8" s="14"/>
      <c r="AA8" s="13"/>
      <c r="AB8" s="13"/>
      <c r="AC8" s="19"/>
      <c r="AD8" s="20"/>
    </row>
    <row r="9" spans="1:30" ht="15" thickBot="1" x14ac:dyDescent="0.4">
      <c r="A9" s="495"/>
      <c r="B9" s="496"/>
      <c r="C9" s="508"/>
      <c r="D9" s="495"/>
      <c r="E9" s="511"/>
      <c r="F9" s="511"/>
      <c r="G9" s="511"/>
      <c r="H9" s="496"/>
      <c r="I9" s="516"/>
      <c r="J9" s="517"/>
      <c r="K9" s="495"/>
      <c r="L9" s="496"/>
      <c r="M9" s="489" t="s">
        <v>46</v>
      </c>
      <c r="N9" s="490"/>
      <c r="O9" s="485" t="s">
        <v>47</v>
      </c>
      <c r="P9" s="486"/>
      <c r="Q9" s="13"/>
      <c r="R9" s="13"/>
      <c r="S9" s="13"/>
      <c r="T9" s="13"/>
      <c r="U9" s="13"/>
      <c r="V9" s="13"/>
      <c r="W9" s="13"/>
      <c r="X9" s="13"/>
      <c r="Y9" s="13"/>
      <c r="Z9" s="14"/>
      <c r="AA9" s="13"/>
      <c r="AB9" s="13"/>
      <c r="AC9" s="19"/>
      <c r="AD9" s="20"/>
    </row>
    <row r="10" spans="1:30" ht="15" customHeight="1" thickBot="1" x14ac:dyDescent="0.4">
      <c r="A10" s="21"/>
      <c r="B10" s="22"/>
      <c r="C10" s="22"/>
      <c r="D10" s="23"/>
      <c r="E10" s="23"/>
      <c r="F10" s="23"/>
      <c r="G10" s="23"/>
      <c r="H10" s="23"/>
      <c r="I10" s="24"/>
      <c r="J10" s="24"/>
      <c r="K10" s="23"/>
      <c r="L10" s="23"/>
      <c r="M10" s="25"/>
      <c r="N10" s="25"/>
      <c r="O10" s="185"/>
      <c r="P10" s="185"/>
      <c r="Q10" s="22"/>
      <c r="R10" s="22"/>
      <c r="S10" s="22"/>
      <c r="T10" s="22"/>
      <c r="U10" s="22"/>
      <c r="V10" s="22"/>
      <c r="W10" s="22"/>
      <c r="X10" s="22"/>
      <c r="Y10" s="22"/>
      <c r="Z10" s="26"/>
      <c r="AA10" s="22"/>
      <c r="AB10" s="22"/>
      <c r="AC10" s="27"/>
      <c r="AD10" s="28"/>
    </row>
    <row r="11" spans="1:30" ht="15" customHeight="1" x14ac:dyDescent="0.35">
      <c r="A11" s="491" t="s">
        <v>48</v>
      </c>
      <c r="B11" s="492"/>
      <c r="C11" s="497" t="s">
        <v>49</v>
      </c>
      <c r="D11" s="498"/>
      <c r="E11" s="498"/>
      <c r="F11" s="498"/>
      <c r="G11" s="498"/>
      <c r="H11" s="498"/>
      <c r="I11" s="498"/>
      <c r="J11" s="498"/>
      <c r="K11" s="498"/>
      <c r="L11" s="498"/>
      <c r="M11" s="498"/>
      <c r="N11" s="498"/>
      <c r="O11" s="498"/>
      <c r="P11" s="498"/>
      <c r="Q11" s="498"/>
      <c r="R11" s="498"/>
      <c r="S11" s="498"/>
      <c r="T11" s="498"/>
      <c r="U11" s="498"/>
      <c r="V11" s="498"/>
      <c r="W11" s="498"/>
      <c r="X11" s="498"/>
      <c r="Y11" s="498"/>
      <c r="Z11" s="498"/>
      <c r="AA11" s="498"/>
      <c r="AB11" s="498"/>
      <c r="AC11" s="498"/>
      <c r="AD11" s="499"/>
    </row>
    <row r="12" spans="1:30" ht="15" customHeight="1" x14ac:dyDescent="0.35">
      <c r="A12" s="493"/>
      <c r="B12" s="494"/>
      <c r="C12" s="500"/>
      <c r="D12" s="501"/>
      <c r="E12" s="501"/>
      <c r="F12" s="501"/>
      <c r="G12" s="501"/>
      <c r="H12" s="501"/>
      <c r="I12" s="501"/>
      <c r="J12" s="501"/>
      <c r="K12" s="501"/>
      <c r="L12" s="501"/>
      <c r="M12" s="501"/>
      <c r="N12" s="501"/>
      <c r="O12" s="501"/>
      <c r="P12" s="501"/>
      <c r="Q12" s="501"/>
      <c r="R12" s="501"/>
      <c r="S12" s="501"/>
      <c r="T12" s="501"/>
      <c r="U12" s="501"/>
      <c r="V12" s="501"/>
      <c r="W12" s="501"/>
      <c r="X12" s="501"/>
      <c r="Y12" s="501"/>
      <c r="Z12" s="501"/>
      <c r="AA12" s="501"/>
      <c r="AB12" s="501"/>
      <c r="AC12" s="501"/>
      <c r="AD12" s="502"/>
    </row>
    <row r="13" spans="1:30" ht="15" customHeight="1" thickBot="1" x14ac:dyDescent="0.4">
      <c r="A13" s="495"/>
      <c r="B13" s="496"/>
      <c r="C13" s="503"/>
      <c r="D13" s="504"/>
      <c r="E13" s="504"/>
      <c r="F13" s="504"/>
      <c r="G13" s="504"/>
      <c r="H13" s="504"/>
      <c r="I13" s="504"/>
      <c r="J13" s="504"/>
      <c r="K13" s="504"/>
      <c r="L13" s="504"/>
      <c r="M13" s="504"/>
      <c r="N13" s="504"/>
      <c r="O13" s="504"/>
      <c r="P13" s="504"/>
      <c r="Q13" s="504"/>
      <c r="R13" s="504"/>
      <c r="S13" s="504"/>
      <c r="T13" s="504"/>
      <c r="U13" s="504"/>
      <c r="V13" s="504"/>
      <c r="W13" s="504"/>
      <c r="X13" s="504"/>
      <c r="Y13" s="504"/>
      <c r="Z13" s="504"/>
      <c r="AA13" s="504"/>
      <c r="AB13" s="504"/>
      <c r="AC13" s="504"/>
      <c r="AD13" s="505"/>
    </row>
    <row r="14" spans="1:30" ht="9" customHeight="1" thickBot="1" x14ac:dyDescent="0.4">
      <c r="A14" s="30"/>
      <c r="B14" s="31"/>
      <c r="C14" s="32"/>
      <c r="D14" s="32"/>
      <c r="E14" s="32"/>
      <c r="F14" s="32"/>
      <c r="G14" s="32"/>
      <c r="H14" s="32"/>
      <c r="I14" s="32"/>
      <c r="J14" s="32"/>
      <c r="K14" s="32"/>
      <c r="L14" s="32"/>
      <c r="M14" s="33"/>
      <c r="N14" s="33"/>
      <c r="O14" s="33"/>
      <c r="P14" s="33"/>
      <c r="Q14" s="33"/>
      <c r="R14" s="34"/>
      <c r="S14" s="34"/>
      <c r="T14" s="34"/>
      <c r="U14" s="34"/>
      <c r="V14" s="34"/>
      <c r="W14" s="34"/>
      <c r="X14" s="34"/>
      <c r="Y14" s="23"/>
      <c r="Z14" s="23"/>
      <c r="AA14" s="23"/>
      <c r="AB14" s="23"/>
      <c r="AC14" s="23"/>
      <c r="AD14" s="29"/>
    </row>
    <row r="15" spans="1:30" ht="39" customHeight="1" thickBot="1" x14ac:dyDescent="0.4">
      <c r="A15" s="469" t="s">
        <v>50</v>
      </c>
      <c r="B15" s="470"/>
      <c r="C15" s="476" t="s">
        <v>51</v>
      </c>
      <c r="D15" s="477"/>
      <c r="E15" s="477"/>
      <c r="F15" s="477"/>
      <c r="G15" s="477"/>
      <c r="H15" s="477"/>
      <c r="I15" s="477"/>
      <c r="J15" s="477"/>
      <c r="K15" s="478"/>
      <c r="L15" s="462" t="s">
        <v>52</v>
      </c>
      <c r="M15" s="463"/>
      <c r="N15" s="463"/>
      <c r="O15" s="463"/>
      <c r="P15" s="463"/>
      <c r="Q15" s="464"/>
      <c r="R15" s="479" t="s">
        <v>53</v>
      </c>
      <c r="S15" s="480"/>
      <c r="T15" s="480"/>
      <c r="U15" s="480"/>
      <c r="V15" s="480"/>
      <c r="W15" s="480"/>
      <c r="X15" s="481"/>
      <c r="Y15" s="462" t="s">
        <v>54</v>
      </c>
      <c r="Z15" s="464"/>
      <c r="AA15" s="482" t="s">
        <v>55</v>
      </c>
      <c r="AB15" s="483"/>
      <c r="AC15" s="483"/>
      <c r="AD15" s="484"/>
    </row>
    <row r="16" spans="1:30" ht="9" customHeight="1" thickBot="1" x14ac:dyDescent="0.4">
      <c r="A16" s="18"/>
      <c r="B16" s="13"/>
      <c r="C16" s="468"/>
      <c r="D16" s="468"/>
      <c r="E16" s="468"/>
      <c r="F16" s="468"/>
      <c r="G16" s="468"/>
      <c r="H16" s="468"/>
      <c r="I16" s="468"/>
      <c r="J16" s="468"/>
      <c r="K16" s="468"/>
      <c r="L16" s="468"/>
      <c r="M16" s="468"/>
      <c r="N16" s="468"/>
      <c r="O16" s="468"/>
      <c r="P16" s="468"/>
      <c r="Q16" s="468"/>
      <c r="R16" s="468"/>
      <c r="S16" s="468"/>
      <c r="T16" s="468"/>
      <c r="U16" s="468"/>
      <c r="V16" s="468"/>
      <c r="W16" s="468"/>
      <c r="X16" s="468"/>
      <c r="Y16" s="468"/>
      <c r="Z16" s="468"/>
      <c r="AA16" s="468"/>
      <c r="AB16" s="468"/>
      <c r="AC16" s="35"/>
      <c r="AD16" s="36"/>
    </row>
    <row r="17" spans="1:41" s="37" customFormat="1" ht="37.5" customHeight="1" thickBot="1" x14ac:dyDescent="0.4">
      <c r="A17" s="469" t="s">
        <v>56</v>
      </c>
      <c r="B17" s="470"/>
      <c r="C17" s="471" t="s">
        <v>57</v>
      </c>
      <c r="D17" s="472"/>
      <c r="E17" s="472"/>
      <c r="F17" s="472"/>
      <c r="G17" s="472"/>
      <c r="H17" s="472"/>
      <c r="I17" s="472"/>
      <c r="J17" s="472"/>
      <c r="K17" s="472"/>
      <c r="L17" s="472"/>
      <c r="M17" s="472"/>
      <c r="N17" s="472"/>
      <c r="O17" s="472"/>
      <c r="P17" s="472"/>
      <c r="Q17" s="473"/>
      <c r="R17" s="462" t="s">
        <v>58</v>
      </c>
      <c r="S17" s="463"/>
      <c r="T17" s="463"/>
      <c r="U17" s="463"/>
      <c r="V17" s="464"/>
      <c r="W17" s="474">
        <v>0.85</v>
      </c>
      <c r="X17" s="475"/>
      <c r="Y17" s="463" t="s">
        <v>59</v>
      </c>
      <c r="Z17" s="463"/>
      <c r="AA17" s="463"/>
      <c r="AB17" s="464"/>
      <c r="AC17" s="460">
        <v>0.51</v>
      </c>
      <c r="AD17" s="461"/>
    </row>
    <row r="18" spans="1:41" ht="16.5" customHeight="1" thickBot="1" x14ac:dyDescent="0.4">
      <c r="A18" s="38"/>
      <c r="B18" s="39"/>
      <c r="C18" s="39"/>
      <c r="D18" s="39"/>
      <c r="E18" s="39"/>
      <c r="F18" s="39"/>
      <c r="G18" s="39"/>
      <c r="H18" s="39"/>
      <c r="I18" s="39"/>
      <c r="J18" s="39"/>
      <c r="K18" s="39"/>
      <c r="L18" s="39"/>
      <c r="M18" s="39"/>
      <c r="N18" s="39"/>
      <c r="O18" s="39"/>
      <c r="P18" s="39"/>
      <c r="Q18" s="39"/>
      <c r="R18" s="39"/>
      <c r="S18" s="39"/>
      <c r="T18" s="39"/>
      <c r="U18" s="39"/>
      <c r="V18" s="39"/>
      <c r="W18" s="39"/>
      <c r="X18" s="39"/>
      <c r="Y18" s="39"/>
      <c r="Z18" s="39"/>
      <c r="AA18" s="39"/>
      <c r="AB18" s="39"/>
      <c r="AC18" s="39"/>
      <c r="AD18" s="40"/>
    </row>
    <row r="19" spans="1:41" ht="32.15" customHeight="1" thickBot="1" x14ac:dyDescent="0.4">
      <c r="A19" s="462" t="s">
        <v>60</v>
      </c>
      <c r="B19" s="463"/>
      <c r="C19" s="463"/>
      <c r="D19" s="463"/>
      <c r="E19" s="463"/>
      <c r="F19" s="463"/>
      <c r="G19" s="463"/>
      <c r="H19" s="463"/>
      <c r="I19" s="463"/>
      <c r="J19" s="463"/>
      <c r="K19" s="463"/>
      <c r="L19" s="463"/>
      <c r="M19" s="463"/>
      <c r="N19" s="463"/>
      <c r="O19" s="463"/>
      <c r="P19" s="463"/>
      <c r="Q19" s="463"/>
      <c r="R19" s="463"/>
      <c r="S19" s="463"/>
      <c r="T19" s="463"/>
      <c r="U19" s="463"/>
      <c r="V19" s="463"/>
      <c r="W19" s="463"/>
      <c r="X19" s="463"/>
      <c r="Y19" s="463"/>
      <c r="Z19" s="463"/>
      <c r="AA19" s="463"/>
      <c r="AB19" s="463"/>
      <c r="AC19" s="463"/>
      <c r="AD19" s="464"/>
      <c r="AE19" s="187"/>
      <c r="AF19" s="187"/>
    </row>
    <row r="20" spans="1:41" ht="32.15" customHeight="1" thickBot="1" x14ac:dyDescent="0.4">
      <c r="A20" s="41"/>
      <c r="B20" s="19"/>
      <c r="C20" s="465" t="s">
        <v>61</v>
      </c>
      <c r="D20" s="466"/>
      <c r="E20" s="466"/>
      <c r="F20" s="466"/>
      <c r="G20" s="466"/>
      <c r="H20" s="466"/>
      <c r="I20" s="466"/>
      <c r="J20" s="466"/>
      <c r="K20" s="466"/>
      <c r="L20" s="466"/>
      <c r="M20" s="466"/>
      <c r="N20" s="466"/>
      <c r="O20" s="466"/>
      <c r="P20" s="467"/>
      <c r="Q20" s="465" t="s">
        <v>62</v>
      </c>
      <c r="R20" s="466"/>
      <c r="S20" s="466"/>
      <c r="T20" s="466"/>
      <c r="U20" s="466"/>
      <c r="V20" s="466"/>
      <c r="W20" s="466"/>
      <c r="X20" s="466"/>
      <c r="Y20" s="466"/>
      <c r="Z20" s="466"/>
      <c r="AA20" s="466"/>
      <c r="AB20" s="466"/>
      <c r="AC20" s="466"/>
      <c r="AD20" s="467"/>
      <c r="AE20" s="187"/>
      <c r="AF20" s="187"/>
    </row>
    <row r="21" spans="1:41" ht="32.15" customHeight="1" thickBot="1" x14ac:dyDescent="0.4">
      <c r="A21" s="18"/>
      <c r="B21" s="13"/>
      <c r="C21" s="42" t="s">
        <v>63</v>
      </c>
      <c r="D21" s="43" t="s">
        <v>64</v>
      </c>
      <c r="E21" s="43" t="s">
        <v>65</v>
      </c>
      <c r="F21" s="43" t="s">
        <v>66</v>
      </c>
      <c r="G21" s="43" t="s">
        <v>67</v>
      </c>
      <c r="H21" s="43" t="s">
        <v>68</v>
      </c>
      <c r="I21" s="43" t="s">
        <v>41</v>
      </c>
      <c r="J21" s="43" t="s">
        <v>69</v>
      </c>
      <c r="K21" s="43" t="s">
        <v>70</v>
      </c>
      <c r="L21" s="43" t="s">
        <v>71</v>
      </c>
      <c r="M21" s="43" t="s">
        <v>72</v>
      </c>
      <c r="N21" s="43" t="s">
        <v>73</v>
      </c>
      <c r="O21" s="43" t="s">
        <v>25</v>
      </c>
      <c r="P21" s="44" t="s">
        <v>74</v>
      </c>
      <c r="Q21" s="276" t="s">
        <v>63</v>
      </c>
      <c r="R21" s="43" t="s">
        <v>64</v>
      </c>
      <c r="S21" s="43" t="s">
        <v>65</v>
      </c>
      <c r="T21" s="43" t="s">
        <v>66</v>
      </c>
      <c r="U21" s="43" t="s">
        <v>67</v>
      </c>
      <c r="V21" s="43" t="s">
        <v>68</v>
      </c>
      <c r="W21" s="43" t="s">
        <v>41</v>
      </c>
      <c r="X21" s="43" t="s">
        <v>69</v>
      </c>
      <c r="Y21" s="43" t="s">
        <v>70</v>
      </c>
      <c r="Z21" s="43" t="s">
        <v>71</v>
      </c>
      <c r="AA21" s="43" t="s">
        <v>72</v>
      </c>
      <c r="AB21" s="43" t="s">
        <v>73</v>
      </c>
      <c r="AC21" s="43" t="s">
        <v>25</v>
      </c>
      <c r="AD21" s="44" t="s">
        <v>74</v>
      </c>
      <c r="AE21" s="45"/>
      <c r="AF21" s="45"/>
    </row>
    <row r="22" spans="1:41" ht="32.15" customHeight="1" x14ac:dyDescent="0.3">
      <c r="A22" s="427" t="s">
        <v>75</v>
      </c>
      <c r="B22" s="432"/>
      <c r="C22" s="46"/>
      <c r="D22" s="47"/>
      <c r="E22" s="47"/>
      <c r="F22" s="47"/>
      <c r="G22" s="47"/>
      <c r="H22" s="47"/>
      <c r="I22" s="47"/>
      <c r="J22" s="47"/>
      <c r="K22" s="47"/>
      <c r="L22" s="47"/>
      <c r="M22" s="47"/>
      <c r="N22" s="47"/>
      <c r="O22" s="48">
        <f>SUM(C22:N22)</f>
        <v>0</v>
      </c>
      <c r="P22" s="283"/>
      <c r="Q22" s="277">
        <f>658495274+462</f>
        <v>658495736</v>
      </c>
      <c r="R22" s="47">
        <f>500000000+22999700</f>
        <v>522999700</v>
      </c>
      <c r="S22" s="47">
        <v>45659830</v>
      </c>
      <c r="T22" s="47"/>
      <c r="U22" s="51">
        <v>210500000</v>
      </c>
      <c r="V22" s="51">
        <v>309262731</v>
      </c>
      <c r="W22" s="51">
        <v>10866500</v>
      </c>
      <c r="X22" s="51"/>
      <c r="Y22" s="51"/>
      <c r="Z22" s="51">
        <v>37000000</v>
      </c>
      <c r="AA22" s="51">
        <v>65434146</v>
      </c>
      <c r="AB22" s="51">
        <v>270216453</v>
      </c>
      <c r="AC22" s="51">
        <f>SUM(Q22:AB22)</f>
        <v>2130435096</v>
      </c>
      <c r="AD22" s="49"/>
      <c r="AE22" s="257"/>
      <c r="AF22" s="45"/>
      <c r="AG22" s="244"/>
    </row>
    <row r="23" spans="1:41" ht="32.15" customHeight="1" x14ac:dyDescent="0.35">
      <c r="A23" s="428" t="s">
        <v>32</v>
      </c>
      <c r="B23" s="435"/>
      <c r="C23" s="50"/>
      <c r="D23" s="51"/>
      <c r="E23" s="51"/>
      <c r="F23" s="51"/>
      <c r="G23" s="51"/>
      <c r="H23" s="51"/>
      <c r="I23" s="51"/>
      <c r="J23" s="51"/>
      <c r="K23" s="51"/>
      <c r="L23" s="51"/>
      <c r="M23" s="51"/>
      <c r="N23" s="51"/>
      <c r="O23" s="52" t="s">
        <v>76</v>
      </c>
      <c r="P23" s="53" t="s">
        <v>77</v>
      </c>
      <c r="Q23" s="278">
        <v>330359035</v>
      </c>
      <c r="R23" s="51">
        <v>285761424</v>
      </c>
      <c r="S23" s="51">
        <v>107353840</v>
      </c>
      <c r="T23" s="51">
        <v>168670310</v>
      </c>
      <c r="U23" s="51">
        <v>322679976</v>
      </c>
      <c r="V23" s="51">
        <v>21924273</v>
      </c>
      <c r="W23" s="51">
        <v>265410702</v>
      </c>
      <c r="X23" s="51">
        <v>-3362553</v>
      </c>
      <c r="Y23" s="51">
        <v>-20249600</v>
      </c>
      <c r="Z23" s="51">
        <v>75425175</v>
      </c>
      <c r="AA23" s="51"/>
      <c r="AB23" s="51"/>
      <c r="AC23" s="51">
        <f>SUM(Q23:AB23)</f>
        <v>1553972582</v>
      </c>
      <c r="AD23" s="53">
        <f>AC23/AC22</f>
        <v>0.72941559445657944</v>
      </c>
      <c r="AE23" s="45">
        <f>W23+X23+Y22</f>
        <v>262048149</v>
      </c>
      <c r="AF23" s="45"/>
    </row>
    <row r="24" spans="1:41" ht="32.15" customHeight="1" x14ac:dyDescent="0.35">
      <c r="A24" s="428" t="s">
        <v>78</v>
      </c>
      <c r="B24" s="435"/>
      <c r="C24" s="50">
        <v>20130368</v>
      </c>
      <c r="D24" s="51">
        <v>1190131.5</v>
      </c>
      <c r="E24" s="51">
        <f>232218004.44-20130368-1190132+0.5</f>
        <v>210897504.94</v>
      </c>
      <c r="F24" s="51">
        <v>0</v>
      </c>
      <c r="G24" s="51">
        <v>0</v>
      </c>
      <c r="H24" s="51">
        <v>0</v>
      </c>
      <c r="I24" s="51">
        <v>0</v>
      </c>
      <c r="J24" s="51">
        <v>0</v>
      </c>
      <c r="K24" s="51"/>
      <c r="L24" s="51">
        <v>0</v>
      </c>
      <c r="M24" s="51">
        <v>0</v>
      </c>
      <c r="N24" s="51">
        <v>0</v>
      </c>
      <c r="O24" s="52">
        <f>SUM(C24:N24)</f>
        <v>232218004.44</v>
      </c>
      <c r="P24" s="280"/>
      <c r="Q24" s="278">
        <v>0</v>
      </c>
      <c r="R24" s="51">
        <v>54874644.666666664</v>
      </c>
      <c r="S24" s="51">
        <v>98457953</v>
      </c>
      <c r="T24" s="51">
        <v>103023936</v>
      </c>
      <c r="U24" s="51">
        <v>103023936</v>
      </c>
      <c r="V24" s="51">
        <v>103023936</v>
      </c>
      <c r="W24" s="51">
        <v>103023936</v>
      </c>
      <c r="X24" s="51">
        <v>103023936</v>
      </c>
      <c r="Y24" s="51">
        <f>453023936-183770922</f>
        <v>269253014</v>
      </c>
      <c r="Z24" s="51">
        <f>494940124-183770922</f>
        <v>311169202</v>
      </c>
      <c r="AA24" s="51">
        <f>384940124-183770922</f>
        <v>201169202</v>
      </c>
      <c r="AB24" s="51">
        <f>864162321.333333-183770921</f>
        <v>680391400.33333302</v>
      </c>
      <c r="AC24" s="51">
        <f t="shared" ref="AC24:AC25" si="0">SUM(Q24:AB24)</f>
        <v>2130435095.9999995</v>
      </c>
      <c r="AD24" s="53"/>
      <c r="AE24" s="45"/>
      <c r="AF24" s="45"/>
      <c r="AI24" s="244"/>
    </row>
    <row r="25" spans="1:41" ht="32.15" customHeight="1" thickBot="1" x14ac:dyDescent="0.4">
      <c r="A25" s="449" t="s">
        <v>23</v>
      </c>
      <c r="B25" s="450"/>
      <c r="C25" s="275">
        <v>19473831</v>
      </c>
      <c r="D25" s="270">
        <v>3316409</v>
      </c>
      <c r="E25" s="270">
        <v>4353585</v>
      </c>
      <c r="F25" s="270">
        <v>15230</v>
      </c>
      <c r="G25" s="270">
        <v>1571614.4399999976</v>
      </c>
      <c r="H25" s="270">
        <v>0</v>
      </c>
      <c r="I25" s="270">
        <v>3867333</v>
      </c>
      <c r="J25" s="270">
        <v>0</v>
      </c>
      <c r="K25" s="270">
        <f>1</f>
        <v>1</v>
      </c>
      <c r="L25" s="270">
        <v>199620000</v>
      </c>
      <c r="M25" s="270"/>
      <c r="N25" s="270"/>
      <c r="O25" s="281">
        <f>SUM(C25:N25)</f>
        <v>232218003.44</v>
      </c>
      <c r="P25" s="282">
        <v>0.12</v>
      </c>
      <c r="Q25" s="279" t="s">
        <v>79</v>
      </c>
      <c r="R25" s="265">
        <v>11653867</v>
      </c>
      <c r="S25" s="265">
        <v>40219578</v>
      </c>
      <c r="T25" s="265">
        <v>46090714</v>
      </c>
      <c r="U25" s="270">
        <v>179118136</v>
      </c>
      <c r="V25" s="270">
        <v>104379151</v>
      </c>
      <c r="W25" s="270">
        <v>115016767</v>
      </c>
      <c r="X25" s="270">
        <v>245914068</v>
      </c>
      <c r="Y25" s="270">
        <v>117420854</v>
      </c>
      <c r="Z25" s="270">
        <v>118985008</v>
      </c>
      <c r="AA25" s="270"/>
      <c r="AB25" s="270"/>
      <c r="AC25" s="270">
        <f t="shared" si="0"/>
        <v>978798143</v>
      </c>
      <c r="AD25" s="54">
        <f>AC25/AC24</f>
        <v>0.4594357954568733</v>
      </c>
      <c r="AE25" s="45">
        <v>859813135</v>
      </c>
      <c r="AF25" s="254"/>
    </row>
    <row r="26" spans="1:41" ht="32.15" customHeight="1" thickBot="1" x14ac:dyDescent="0.4">
      <c r="A26" s="18"/>
      <c r="B26" s="13"/>
      <c r="C26" s="55"/>
      <c r="D26" s="55"/>
      <c r="E26" s="55"/>
      <c r="F26" s="55"/>
      <c r="G26" s="55"/>
      <c r="H26" s="55"/>
      <c r="I26" s="55"/>
      <c r="J26" s="55"/>
      <c r="K26" s="55"/>
      <c r="L26" s="55"/>
      <c r="M26" s="55"/>
      <c r="N26" s="55"/>
      <c r="O26" s="55"/>
      <c r="P26" s="55"/>
      <c r="Q26" s="55"/>
      <c r="R26" s="55"/>
      <c r="S26" s="55"/>
      <c r="T26" s="55"/>
      <c r="U26" s="55"/>
      <c r="V26" s="55"/>
      <c r="W26" s="55"/>
      <c r="X26" s="55"/>
      <c r="Y26" s="55"/>
      <c r="Z26" s="55"/>
      <c r="AA26" s="55"/>
      <c r="AB26" s="55"/>
      <c r="AC26" s="19"/>
      <c r="AD26" s="28"/>
    </row>
    <row r="27" spans="1:41" ht="34" customHeight="1" x14ac:dyDescent="0.35">
      <c r="A27" s="451" t="s">
        <v>80</v>
      </c>
      <c r="B27" s="452"/>
      <c r="C27" s="453"/>
      <c r="D27" s="453"/>
      <c r="E27" s="453"/>
      <c r="F27" s="453"/>
      <c r="G27" s="453"/>
      <c r="H27" s="453"/>
      <c r="I27" s="453"/>
      <c r="J27" s="453"/>
      <c r="K27" s="453"/>
      <c r="L27" s="453"/>
      <c r="M27" s="453"/>
      <c r="N27" s="453"/>
      <c r="O27" s="453"/>
      <c r="P27" s="453"/>
      <c r="Q27" s="453"/>
      <c r="R27" s="453"/>
      <c r="S27" s="453"/>
      <c r="T27" s="453"/>
      <c r="U27" s="453"/>
      <c r="V27" s="453"/>
      <c r="W27" s="453"/>
      <c r="X27" s="453"/>
      <c r="Y27" s="453"/>
      <c r="Z27" s="453"/>
      <c r="AA27" s="453"/>
      <c r="AB27" s="453"/>
      <c r="AC27" s="453"/>
      <c r="AD27" s="454"/>
      <c r="AF27" s="83"/>
    </row>
    <row r="28" spans="1:41" ht="15" customHeight="1" x14ac:dyDescent="0.35">
      <c r="A28" s="455" t="s">
        <v>81</v>
      </c>
      <c r="B28" s="457" t="s">
        <v>82</v>
      </c>
      <c r="C28" s="458"/>
      <c r="D28" s="435" t="s">
        <v>83</v>
      </c>
      <c r="E28" s="436"/>
      <c r="F28" s="436"/>
      <c r="G28" s="436"/>
      <c r="H28" s="436"/>
      <c r="I28" s="436"/>
      <c r="J28" s="436"/>
      <c r="K28" s="436"/>
      <c r="L28" s="436"/>
      <c r="M28" s="436"/>
      <c r="N28" s="436"/>
      <c r="O28" s="459"/>
      <c r="P28" s="446" t="s">
        <v>25</v>
      </c>
      <c r="Q28" s="446" t="s">
        <v>84</v>
      </c>
      <c r="R28" s="446"/>
      <c r="S28" s="446"/>
      <c r="T28" s="446"/>
      <c r="U28" s="446"/>
      <c r="V28" s="446"/>
      <c r="W28" s="446"/>
      <c r="X28" s="446"/>
      <c r="Y28" s="446"/>
      <c r="Z28" s="446"/>
      <c r="AA28" s="446"/>
      <c r="AB28" s="446"/>
      <c r="AC28" s="446"/>
      <c r="AD28" s="448"/>
    </row>
    <row r="29" spans="1:41" ht="27" customHeight="1" x14ac:dyDescent="0.35">
      <c r="A29" s="456"/>
      <c r="B29" s="397"/>
      <c r="C29" s="399"/>
      <c r="D29" s="56" t="s">
        <v>63</v>
      </c>
      <c r="E29" s="56" t="s">
        <v>64</v>
      </c>
      <c r="F29" s="56" t="s">
        <v>65</v>
      </c>
      <c r="G29" s="56" t="s">
        <v>66</v>
      </c>
      <c r="H29" s="56" t="s">
        <v>67</v>
      </c>
      <c r="I29" s="56" t="s">
        <v>68</v>
      </c>
      <c r="J29" s="56" t="s">
        <v>41</v>
      </c>
      <c r="K29" s="56" t="s">
        <v>69</v>
      </c>
      <c r="L29" s="56" t="s">
        <v>70</v>
      </c>
      <c r="M29" s="56" t="s">
        <v>71</v>
      </c>
      <c r="N29" s="56" t="s">
        <v>72</v>
      </c>
      <c r="O29" s="56" t="s">
        <v>73</v>
      </c>
      <c r="P29" s="459"/>
      <c r="Q29" s="446"/>
      <c r="R29" s="446"/>
      <c r="S29" s="446"/>
      <c r="T29" s="446"/>
      <c r="U29" s="446"/>
      <c r="V29" s="446"/>
      <c r="W29" s="446"/>
      <c r="X29" s="446"/>
      <c r="Y29" s="446"/>
      <c r="Z29" s="446"/>
      <c r="AA29" s="446"/>
      <c r="AB29" s="446"/>
      <c r="AC29" s="446"/>
      <c r="AD29" s="448"/>
    </row>
    <row r="30" spans="1:41" ht="121.75" customHeight="1" thickBot="1" x14ac:dyDescent="0.4">
      <c r="A30" s="57" t="s">
        <v>57</v>
      </c>
      <c r="B30" s="438"/>
      <c r="C30" s="439"/>
      <c r="D30" s="58"/>
      <c r="E30" s="58"/>
      <c r="F30" s="58"/>
      <c r="G30" s="58"/>
      <c r="H30" s="58"/>
      <c r="I30" s="58"/>
      <c r="J30" s="58"/>
      <c r="K30" s="58"/>
      <c r="L30" s="58"/>
      <c r="M30" s="58"/>
      <c r="N30" s="58"/>
      <c r="O30" s="58"/>
      <c r="P30" s="59">
        <f>SUM(D30:O30)</f>
        <v>0</v>
      </c>
      <c r="Q30" s="440" t="s">
        <v>534</v>
      </c>
      <c r="R30" s="441"/>
      <c r="S30" s="441"/>
      <c r="T30" s="441"/>
      <c r="U30" s="441"/>
      <c r="V30" s="441"/>
      <c r="W30" s="441"/>
      <c r="X30" s="441"/>
      <c r="Y30" s="441"/>
      <c r="Z30" s="441"/>
      <c r="AA30" s="441"/>
      <c r="AB30" s="441"/>
      <c r="AC30" s="441"/>
      <c r="AD30" s="442"/>
    </row>
    <row r="31" spans="1:41" ht="45" customHeight="1" x14ac:dyDescent="0.35">
      <c r="A31" s="443" t="s">
        <v>85</v>
      </c>
      <c r="B31" s="444"/>
      <c r="C31" s="444"/>
      <c r="D31" s="444"/>
      <c r="E31" s="444"/>
      <c r="F31" s="444"/>
      <c r="G31" s="444"/>
      <c r="H31" s="444"/>
      <c r="I31" s="444"/>
      <c r="J31" s="444"/>
      <c r="K31" s="444"/>
      <c r="L31" s="444"/>
      <c r="M31" s="444"/>
      <c r="N31" s="444"/>
      <c r="O31" s="444"/>
      <c r="P31" s="444"/>
      <c r="Q31" s="444"/>
      <c r="R31" s="444"/>
      <c r="S31" s="444"/>
      <c r="T31" s="444"/>
      <c r="U31" s="444"/>
      <c r="V31" s="444"/>
      <c r="W31" s="444"/>
      <c r="X31" s="444"/>
      <c r="Y31" s="444"/>
      <c r="Z31" s="444"/>
      <c r="AA31" s="444"/>
      <c r="AB31" s="444"/>
      <c r="AC31" s="444"/>
      <c r="AD31" s="445"/>
    </row>
    <row r="32" spans="1:41" ht="23.15" customHeight="1" x14ac:dyDescent="0.35">
      <c r="A32" s="428" t="s">
        <v>86</v>
      </c>
      <c r="B32" s="446" t="s">
        <v>87</v>
      </c>
      <c r="C32" s="446" t="s">
        <v>82</v>
      </c>
      <c r="D32" s="446" t="s">
        <v>88</v>
      </c>
      <c r="E32" s="446"/>
      <c r="F32" s="446"/>
      <c r="G32" s="446"/>
      <c r="H32" s="446"/>
      <c r="I32" s="446"/>
      <c r="J32" s="446"/>
      <c r="K32" s="446"/>
      <c r="L32" s="446"/>
      <c r="M32" s="446"/>
      <c r="N32" s="446"/>
      <c r="O32" s="446"/>
      <c r="P32" s="446"/>
      <c r="Q32" s="446" t="s">
        <v>89</v>
      </c>
      <c r="R32" s="446"/>
      <c r="S32" s="446"/>
      <c r="T32" s="446"/>
      <c r="U32" s="446"/>
      <c r="V32" s="446"/>
      <c r="W32" s="446"/>
      <c r="X32" s="446"/>
      <c r="Y32" s="446"/>
      <c r="Z32" s="446"/>
      <c r="AA32" s="446"/>
      <c r="AB32" s="446"/>
      <c r="AC32" s="446"/>
      <c r="AD32" s="448"/>
      <c r="AG32" s="60"/>
      <c r="AH32" s="60"/>
      <c r="AI32" s="60"/>
      <c r="AJ32" s="60"/>
      <c r="AK32" s="60"/>
      <c r="AL32" s="60"/>
      <c r="AM32" s="60"/>
      <c r="AN32" s="60"/>
      <c r="AO32" s="60"/>
    </row>
    <row r="33" spans="1:41" ht="27" customHeight="1" x14ac:dyDescent="0.35">
      <c r="A33" s="428"/>
      <c r="B33" s="446"/>
      <c r="C33" s="447"/>
      <c r="D33" s="56" t="s">
        <v>63</v>
      </c>
      <c r="E33" s="56" t="s">
        <v>64</v>
      </c>
      <c r="F33" s="56" t="s">
        <v>65</v>
      </c>
      <c r="G33" s="56" t="s">
        <v>66</v>
      </c>
      <c r="H33" s="56" t="s">
        <v>67</v>
      </c>
      <c r="I33" s="56" t="s">
        <v>68</v>
      </c>
      <c r="J33" s="56" t="s">
        <v>41</v>
      </c>
      <c r="K33" s="56" t="s">
        <v>69</v>
      </c>
      <c r="L33" s="56" t="s">
        <v>70</v>
      </c>
      <c r="M33" s="56" t="s">
        <v>71</v>
      </c>
      <c r="N33" s="56" t="s">
        <v>72</v>
      </c>
      <c r="O33" s="56" t="s">
        <v>73</v>
      </c>
      <c r="P33" s="56" t="s">
        <v>25</v>
      </c>
      <c r="Q33" s="446" t="s">
        <v>90</v>
      </c>
      <c r="R33" s="446"/>
      <c r="S33" s="446"/>
      <c r="T33" s="446" t="s">
        <v>91</v>
      </c>
      <c r="U33" s="446"/>
      <c r="V33" s="446"/>
      <c r="W33" s="397" t="s">
        <v>92</v>
      </c>
      <c r="X33" s="398"/>
      <c r="Y33" s="398"/>
      <c r="Z33" s="399"/>
      <c r="AA33" s="397" t="s">
        <v>93</v>
      </c>
      <c r="AB33" s="398"/>
      <c r="AC33" s="398"/>
      <c r="AD33" s="400"/>
      <c r="AG33" s="60"/>
      <c r="AH33" s="60"/>
      <c r="AI33" s="60"/>
      <c r="AJ33" s="60"/>
      <c r="AK33" s="60"/>
      <c r="AL33" s="60"/>
      <c r="AM33" s="60"/>
      <c r="AN33" s="60"/>
      <c r="AO33" s="60"/>
    </row>
    <row r="34" spans="1:41" ht="86.25" customHeight="1" x14ac:dyDescent="0.35">
      <c r="A34" s="378" t="s">
        <v>57</v>
      </c>
      <c r="B34" s="401">
        <f>+AC17</f>
        <v>0.51</v>
      </c>
      <c r="C34" s="61" t="s">
        <v>94</v>
      </c>
      <c r="D34" s="245">
        <v>0.55000000000000004</v>
      </c>
      <c r="E34" s="246">
        <f>(((E38*($B$38/$B$34))+(E40*($B$40/$B$34))+(E42*($B$42/$B$34))))*($P$34-$D$34)</f>
        <v>1.6870588235294113E-2</v>
      </c>
      <c r="F34" s="246">
        <f t="shared" ref="F34:O34" si="1">(((F38*($B$38/$B$34))+(F40*($B$40/$B$34))+(F42*($B$42/$B$34))))*($P$34-$D$34)</f>
        <v>2.8929411764705877E-2</v>
      </c>
      <c r="G34" s="246">
        <f t="shared" si="1"/>
        <v>2.8929411764705877E-2</v>
      </c>
      <c r="H34" s="246">
        <f t="shared" si="1"/>
        <v>2.8929411764705877E-2</v>
      </c>
      <c r="I34" s="246">
        <f t="shared" si="1"/>
        <v>2.8929411764705877E-2</v>
      </c>
      <c r="J34" s="246">
        <f t="shared" si="1"/>
        <v>2.8929411764705877E-2</v>
      </c>
      <c r="K34" s="246">
        <f t="shared" si="1"/>
        <v>2.8929411764705877E-2</v>
      </c>
      <c r="L34" s="246">
        <f t="shared" si="1"/>
        <v>2.8929411764705877E-2</v>
      </c>
      <c r="M34" s="246">
        <f t="shared" si="1"/>
        <v>2.8929411764705877E-2</v>
      </c>
      <c r="N34" s="246">
        <f t="shared" si="1"/>
        <v>2.8929411764705877E-2</v>
      </c>
      <c r="O34" s="246">
        <f t="shared" si="1"/>
        <v>2.275294117647058E-2</v>
      </c>
      <c r="P34" s="247">
        <v>0.85</v>
      </c>
      <c r="Q34" s="403" t="s">
        <v>525</v>
      </c>
      <c r="R34" s="404"/>
      <c r="S34" s="405"/>
      <c r="T34" s="409" t="s">
        <v>524</v>
      </c>
      <c r="U34" s="410"/>
      <c r="V34" s="411"/>
      <c r="W34" s="415" t="s">
        <v>95</v>
      </c>
      <c r="X34" s="416"/>
      <c r="Y34" s="416"/>
      <c r="Z34" s="417"/>
      <c r="AA34" s="421" t="s">
        <v>96</v>
      </c>
      <c r="AB34" s="422"/>
      <c r="AC34" s="422"/>
      <c r="AD34" s="423"/>
      <c r="AG34" s="60"/>
      <c r="AH34" s="60"/>
      <c r="AI34" s="60"/>
      <c r="AJ34" s="60"/>
      <c r="AK34" s="60"/>
      <c r="AL34" s="60"/>
      <c r="AM34" s="60"/>
      <c r="AN34" s="60"/>
      <c r="AO34" s="60"/>
    </row>
    <row r="35" spans="1:41" ht="273" customHeight="1" thickBot="1" x14ac:dyDescent="0.4">
      <c r="A35" s="388"/>
      <c r="B35" s="402"/>
      <c r="C35" s="248" t="s">
        <v>97</v>
      </c>
      <c r="D35" s="247">
        <v>0.55000000000000004</v>
      </c>
      <c r="E35" s="247">
        <f t="shared" ref="E35:L35" si="2">((E39*($B$38/$B$34))+(E41*($B$40/$B$34))+(E43*($B$42/$B$34)))*($P$34-$D$34)</f>
        <v>9.7058823529411736E-3</v>
      </c>
      <c r="F35" s="247">
        <f t="shared" si="2"/>
        <v>3.5882352941176462E-2</v>
      </c>
      <c r="G35" s="247">
        <f t="shared" si="2"/>
        <v>2.8823529411764703E-2</v>
      </c>
      <c r="H35" s="247">
        <f t="shared" si="2"/>
        <v>2.8823529411764703E-2</v>
      </c>
      <c r="I35" s="247">
        <f t="shared" si="2"/>
        <v>2.8823529411764703E-2</v>
      </c>
      <c r="J35" s="247">
        <f t="shared" si="2"/>
        <v>2.8823529411764703E-2</v>
      </c>
      <c r="K35" s="247">
        <f t="shared" si="2"/>
        <v>2.8823529411764703E-2</v>
      </c>
      <c r="L35" s="247">
        <f t="shared" si="2"/>
        <v>2.8823529411764703E-2</v>
      </c>
      <c r="M35" s="249"/>
      <c r="N35" s="249"/>
      <c r="O35" s="249"/>
      <c r="P35" s="247">
        <f>SUM(D35:O35)</f>
        <v>0.76852941176470579</v>
      </c>
      <c r="Q35" s="406"/>
      <c r="R35" s="407"/>
      <c r="S35" s="408"/>
      <c r="T35" s="412"/>
      <c r="U35" s="413"/>
      <c r="V35" s="414"/>
      <c r="W35" s="418"/>
      <c r="X35" s="419"/>
      <c r="Y35" s="419"/>
      <c r="Z35" s="420"/>
      <c r="AA35" s="424"/>
      <c r="AB35" s="425"/>
      <c r="AC35" s="425"/>
      <c r="AD35" s="426"/>
      <c r="AE35" s="62"/>
      <c r="AG35" s="60"/>
      <c r="AH35" s="60"/>
      <c r="AI35" s="60"/>
      <c r="AJ35" s="60"/>
      <c r="AK35" s="60"/>
      <c r="AL35" s="60"/>
      <c r="AM35" s="60"/>
      <c r="AN35" s="60"/>
      <c r="AO35" s="60"/>
    </row>
    <row r="36" spans="1:41" ht="36.75" customHeight="1" x14ac:dyDescent="0.35">
      <c r="A36" s="427" t="s">
        <v>98</v>
      </c>
      <c r="B36" s="429" t="s">
        <v>77</v>
      </c>
      <c r="C36" s="431" t="s">
        <v>100</v>
      </c>
      <c r="D36" s="431"/>
      <c r="E36" s="431"/>
      <c r="F36" s="431"/>
      <c r="G36" s="431"/>
      <c r="H36" s="431"/>
      <c r="I36" s="431"/>
      <c r="J36" s="431"/>
      <c r="K36" s="431"/>
      <c r="L36" s="431"/>
      <c r="M36" s="431"/>
      <c r="N36" s="431"/>
      <c r="O36" s="431"/>
      <c r="P36" s="431"/>
      <c r="Q36" s="432" t="s">
        <v>101</v>
      </c>
      <c r="R36" s="433"/>
      <c r="S36" s="433"/>
      <c r="T36" s="433"/>
      <c r="U36" s="433"/>
      <c r="V36" s="433"/>
      <c r="W36" s="433"/>
      <c r="X36" s="433"/>
      <c r="Y36" s="433"/>
      <c r="Z36" s="433"/>
      <c r="AA36" s="433"/>
      <c r="AB36" s="433"/>
      <c r="AC36" s="433"/>
      <c r="AD36" s="434"/>
      <c r="AG36" s="60"/>
      <c r="AH36" s="60"/>
      <c r="AI36" s="60"/>
      <c r="AJ36" s="60"/>
      <c r="AK36" s="60"/>
      <c r="AL36" s="60"/>
      <c r="AM36" s="60"/>
      <c r="AN36" s="60"/>
      <c r="AO36" s="60"/>
    </row>
    <row r="37" spans="1:41" ht="26.15" customHeight="1" x14ac:dyDescent="0.35">
      <c r="A37" s="428"/>
      <c r="B37" s="430"/>
      <c r="C37" s="56" t="s">
        <v>102</v>
      </c>
      <c r="D37" s="56" t="s">
        <v>103</v>
      </c>
      <c r="E37" s="56" t="s">
        <v>104</v>
      </c>
      <c r="F37" s="56" t="s">
        <v>105</v>
      </c>
      <c r="G37" s="56" t="s">
        <v>106</v>
      </c>
      <c r="H37" s="56" t="s">
        <v>107</v>
      </c>
      <c r="I37" s="56" t="s">
        <v>108</v>
      </c>
      <c r="J37" s="56" t="s">
        <v>109</v>
      </c>
      <c r="K37" s="56" t="s">
        <v>110</v>
      </c>
      <c r="L37" s="56" t="s">
        <v>111</v>
      </c>
      <c r="M37" s="56" t="s">
        <v>112</v>
      </c>
      <c r="N37" s="56" t="s">
        <v>113</v>
      </c>
      <c r="O37" s="56" t="s">
        <v>114</v>
      </c>
      <c r="P37" s="56" t="s">
        <v>21</v>
      </c>
      <c r="Q37" s="435" t="s">
        <v>115</v>
      </c>
      <c r="R37" s="436"/>
      <c r="S37" s="436"/>
      <c r="T37" s="436"/>
      <c r="U37" s="436"/>
      <c r="V37" s="436"/>
      <c r="W37" s="436"/>
      <c r="X37" s="436"/>
      <c r="Y37" s="436"/>
      <c r="Z37" s="436"/>
      <c r="AA37" s="436"/>
      <c r="AB37" s="436"/>
      <c r="AC37" s="436"/>
      <c r="AD37" s="437"/>
      <c r="AG37" s="63"/>
      <c r="AH37" s="63"/>
      <c r="AI37" s="63"/>
      <c r="AJ37" s="63"/>
      <c r="AK37" s="63"/>
      <c r="AL37" s="63"/>
      <c r="AM37" s="63"/>
      <c r="AN37" s="63"/>
      <c r="AO37" s="63"/>
    </row>
    <row r="38" spans="1:41" ht="132.5" customHeight="1" x14ac:dyDescent="0.35">
      <c r="A38" s="378" t="s">
        <v>116</v>
      </c>
      <c r="B38" s="380">
        <v>0.21</v>
      </c>
      <c r="C38" s="64" t="s">
        <v>94</v>
      </c>
      <c r="D38" s="65">
        <v>0</v>
      </c>
      <c r="E38" s="65">
        <v>0.05</v>
      </c>
      <c r="F38" s="65">
        <v>0.1</v>
      </c>
      <c r="G38" s="65">
        <v>0.1</v>
      </c>
      <c r="H38" s="65">
        <v>0.1</v>
      </c>
      <c r="I38" s="65">
        <v>0.1</v>
      </c>
      <c r="J38" s="65">
        <v>0.1</v>
      </c>
      <c r="K38" s="65">
        <v>0.1</v>
      </c>
      <c r="L38" s="65">
        <v>0.1</v>
      </c>
      <c r="M38" s="65">
        <v>0.1</v>
      </c>
      <c r="N38" s="65">
        <v>0.1</v>
      </c>
      <c r="O38" s="65">
        <v>0.05</v>
      </c>
      <c r="P38" s="66">
        <f t="shared" ref="P38:P43" si="3">SUM(D38:O38)</f>
        <v>0.99999999999999989</v>
      </c>
      <c r="Q38" s="382" t="s">
        <v>516</v>
      </c>
      <c r="R38" s="383"/>
      <c r="S38" s="383"/>
      <c r="T38" s="383"/>
      <c r="U38" s="383"/>
      <c r="V38" s="383"/>
      <c r="W38" s="383"/>
      <c r="X38" s="383"/>
      <c r="Y38" s="383"/>
      <c r="Z38" s="383"/>
      <c r="AA38" s="383"/>
      <c r="AB38" s="383"/>
      <c r="AC38" s="383"/>
      <c r="AD38" s="384"/>
      <c r="AG38" s="63"/>
      <c r="AH38" s="63"/>
      <c r="AI38" s="63"/>
      <c r="AJ38" s="63"/>
      <c r="AK38" s="63"/>
      <c r="AL38" s="63"/>
      <c r="AM38" s="63"/>
      <c r="AN38" s="63"/>
      <c r="AO38" s="63"/>
    </row>
    <row r="39" spans="1:41" ht="123" customHeight="1" x14ac:dyDescent="0.35">
      <c r="A39" s="379"/>
      <c r="B39" s="381"/>
      <c r="C39" s="67" t="s">
        <v>97</v>
      </c>
      <c r="D39" s="68">
        <v>0</v>
      </c>
      <c r="E39" s="68">
        <v>0.05</v>
      </c>
      <c r="F39" s="68">
        <v>0.1</v>
      </c>
      <c r="G39" s="68">
        <v>0.1</v>
      </c>
      <c r="H39" s="68">
        <v>0.1</v>
      </c>
      <c r="I39" s="68">
        <v>0.1</v>
      </c>
      <c r="J39" s="68">
        <v>0.1</v>
      </c>
      <c r="K39" s="68">
        <v>0.1</v>
      </c>
      <c r="L39" s="68">
        <v>0.1</v>
      </c>
      <c r="M39" s="68">
        <v>0.1</v>
      </c>
      <c r="N39" s="68"/>
      <c r="O39" s="68"/>
      <c r="P39" s="69">
        <f t="shared" si="3"/>
        <v>0.84999999999999987</v>
      </c>
      <c r="Q39" s="385"/>
      <c r="R39" s="386"/>
      <c r="S39" s="386"/>
      <c r="T39" s="386"/>
      <c r="U39" s="386"/>
      <c r="V39" s="386"/>
      <c r="W39" s="386"/>
      <c r="X39" s="386"/>
      <c r="Y39" s="386"/>
      <c r="Z39" s="386"/>
      <c r="AA39" s="386"/>
      <c r="AB39" s="386"/>
      <c r="AC39" s="386"/>
      <c r="AD39" s="387"/>
      <c r="AG39" s="63"/>
      <c r="AH39" s="63"/>
      <c r="AI39" s="63"/>
      <c r="AJ39" s="63"/>
      <c r="AK39" s="63"/>
      <c r="AL39" s="63"/>
      <c r="AM39" s="63"/>
      <c r="AN39" s="63"/>
      <c r="AO39" s="63"/>
    </row>
    <row r="40" spans="1:41" ht="132.65" customHeight="1" x14ac:dyDescent="0.35">
      <c r="A40" s="378" t="s">
        <v>117</v>
      </c>
      <c r="B40" s="380">
        <v>0.2</v>
      </c>
      <c r="C40" s="64" t="s">
        <v>94</v>
      </c>
      <c r="D40" s="65">
        <v>0</v>
      </c>
      <c r="E40" s="65">
        <v>9.0899999999999995E-2</v>
      </c>
      <c r="F40" s="65">
        <v>9.0899999999999995E-2</v>
      </c>
      <c r="G40" s="65">
        <v>9.0899999999999995E-2</v>
      </c>
      <c r="H40" s="65">
        <v>9.0899999999999995E-2</v>
      </c>
      <c r="I40" s="65">
        <v>9.0899999999999995E-2</v>
      </c>
      <c r="J40" s="65">
        <v>9.0899999999999995E-2</v>
      </c>
      <c r="K40" s="65">
        <v>9.0899999999999995E-2</v>
      </c>
      <c r="L40" s="65">
        <v>9.0899999999999995E-2</v>
      </c>
      <c r="M40" s="65">
        <v>9.0899999999999995E-2</v>
      </c>
      <c r="N40" s="65">
        <v>9.0899999999999995E-2</v>
      </c>
      <c r="O40" s="65">
        <v>9.0899999999999995E-2</v>
      </c>
      <c r="P40" s="66">
        <f t="shared" si="3"/>
        <v>0.9998999999999999</v>
      </c>
      <c r="Q40" s="382" t="s">
        <v>536</v>
      </c>
      <c r="R40" s="383"/>
      <c r="S40" s="383"/>
      <c r="T40" s="383"/>
      <c r="U40" s="383"/>
      <c r="V40" s="383"/>
      <c r="W40" s="383"/>
      <c r="X40" s="383"/>
      <c r="Y40" s="383"/>
      <c r="Z40" s="383"/>
      <c r="AA40" s="383"/>
      <c r="AB40" s="383"/>
      <c r="AC40" s="383"/>
      <c r="AD40" s="384"/>
      <c r="AE40" s="70"/>
      <c r="AG40" s="71"/>
      <c r="AH40" s="71"/>
      <c r="AI40" s="71"/>
      <c r="AJ40" s="71"/>
      <c r="AK40" s="71"/>
      <c r="AL40" s="71"/>
      <c r="AM40" s="71"/>
      <c r="AN40" s="71"/>
      <c r="AO40" s="71"/>
    </row>
    <row r="41" spans="1:41" ht="76.25" customHeight="1" x14ac:dyDescent="0.35">
      <c r="A41" s="379"/>
      <c r="B41" s="381"/>
      <c r="C41" s="67" t="s">
        <v>97</v>
      </c>
      <c r="D41" s="68">
        <v>0</v>
      </c>
      <c r="E41" s="68">
        <v>0.03</v>
      </c>
      <c r="F41" s="68">
        <v>0.15</v>
      </c>
      <c r="G41" s="68">
        <v>0.09</v>
      </c>
      <c r="H41" s="68">
        <v>0.09</v>
      </c>
      <c r="I41" s="68">
        <v>0.09</v>
      </c>
      <c r="J41" s="68">
        <v>0.09</v>
      </c>
      <c r="K41" s="68">
        <v>0.09</v>
      </c>
      <c r="L41" s="68">
        <v>0.09</v>
      </c>
      <c r="M41" s="68"/>
      <c r="N41" s="68"/>
      <c r="O41" s="68"/>
      <c r="P41" s="69">
        <f t="shared" si="3"/>
        <v>0.71999999999999986</v>
      </c>
      <c r="Q41" s="385"/>
      <c r="R41" s="386"/>
      <c r="S41" s="386"/>
      <c r="T41" s="386"/>
      <c r="U41" s="386"/>
      <c r="V41" s="386"/>
      <c r="W41" s="386"/>
      <c r="X41" s="386"/>
      <c r="Y41" s="386"/>
      <c r="Z41" s="386"/>
      <c r="AA41" s="386"/>
      <c r="AB41" s="386"/>
      <c r="AC41" s="386"/>
      <c r="AD41" s="387"/>
      <c r="AE41" s="70"/>
    </row>
    <row r="42" spans="1:41" ht="92.25" customHeight="1" x14ac:dyDescent="0.35">
      <c r="A42" s="378" t="s">
        <v>118</v>
      </c>
      <c r="B42" s="389">
        <v>0.1</v>
      </c>
      <c r="C42" s="61" t="s">
        <v>94</v>
      </c>
      <c r="D42" s="65">
        <v>0</v>
      </c>
      <c r="E42" s="65">
        <v>0</v>
      </c>
      <c r="F42" s="65">
        <v>0.1</v>
      </c>
      <c r="G42" s="65">
        <v>0.1</v>
      </c>
      <c r="H42" s="65">
        <v>0.1</v>
      </c>
      <c r="I42" s="65">
        <v>0.1</v>
      </c>
      <c r="J42" s="65">
        <v>0.1</v>
      </c>
      <c r="K42" s="65">
        <v>0.1</v>
      </c>
      <c r="L42" s="65">
        <v>0.1</v>
      </c>
      <c r="M42" s="65">
        <v>0.1</v>
      </c>
      <c r="N42" s="65">
        <v>0.1</v>
      </c>
      <c r="O42" s="65">
        <v>0.1</v>
      </c>
      <c r="P42" s="69">
        <f t="shared" si="3"/>
        <v>0.99999999999999989</v>
      </c>
      <c r="Q42" s="391" t="s">
        <v>535</v>
      </c>
      <c r="R42" s="392"/>
      <c r="S42" s="392"/>
      <c r="T42" s="392"/>
      <c r="U42" s="392"/>
      <c r="V42" s="392"/>
      <c r="W42" s="392"/>
      <c r="X42" s="392"/>
      <c r="Y42" s="392"/>
      <c r="Z42" s="392"/>
      <c r="AA42" s="392"/>
      <c r="AB42" s="392"/>
      <c r="AC42" s="392"/>
      <c r="AD42" s="393"/>
      <c r="AE42" s="70"/>
    </row>
    <row r="43" spans="1:41" ht="240.65" customHeight="1" thickBot="1" x14ac:dyDescent="0.4">
      <c r="A43" s="388"/>
      <c r="B43" s="390"/>
      <c r="C43" s="72" t="s">
        <v>97</v>
      </c>
      <c r="D43" s="73">
        <v>0</v>
      </c>
      <c r="E43" s="73">
        <v>0</v>
      </c>
      <c r="F43" s="73">
        <v>0.1</v>
      </c>
      <c r="G43" s="73">
        <v>0.1</v>
      </c>
      <c r="H43" s="73">
        <v>0.1</v>
      </c>
      <c r="I43" s="73">
        <v>0.1</v>
      </c>
      <c r="J43" s="73">
        <v>0.1</v>
      </c>
      <c r="K43" s="73">
        <v>0.1</v>
      </c>
      <c r="L43" s="74">
        <v>0.1</v>
      </c>
      <c r="M43" s="74">
        <v>0.1</v>
      </c>
      <c r="N43" s="74"/>
      <c r="O43" s="74"/>
      <c r="P43" s="75">
        <f t="shared" si="3"/>
        <v>0.79999999999999993</v>
      </c>
      <c r="Q43" s="394"/>
      <c r="R43" s="395"/>
      <c r="S43" s="395"/>
      <c r="T43" s="395"/>
      <c r="U43" s="395"/>
      <c r="V43" s="395"/>
      <c r="W43" s="395"/>
      <c r="X43" s="395"/>
      <c r="Y43" s="395"/>
      <c r="Z43" s="395"/>
      <c r="AA43" s="395"/>
      <c r="AB43" s="395"/>
      <c r="AC43" s="395"/>
      <c r="AD43" s="396"/>
      <c r="AE43" s="70"/>
    </row>
    <row r="44" spans="1:41" ht="57.75" customHeight="1" x14ac:dyDescent="0.35">
      <c r="B44" s="188"/>
    </row>
  </sheetData>
  <mergeCells count="79">
    <mergeCell ref="A1:A4"/>
    <mergeCell ref="B1:AA1"/>
    <mergeCell ref="AB1:AD1"/>
    <mergeCell ref="B2:AA2"/>
    <mergeCell ref="AB2:AD2"/>
    <mergeCell ref="B3:AA4"/>
    <mergeCell ref="AB3:AD3"/>
    <mergeCell ref="AB4:AD4"/>
    <mergeCell ref="A11:B13"/>
    <mergeCell ref="C11:AD13"/>
    <mergeCell ref="A7:B9"/>
    <mergeCell ref="C7:C9"/>
    <mergeCell ref="D7:H9"/>
    <mergeCell ref="I7:J9"/>
    <mergeCell ref="K7:L9"/>
    <mergeCell ref="M7:N7"/>
    <mergeCell ref="AA15:AD15"/>
    <mergeCell ref="O7:P7"/>
    <mergeCell ref="M8:N8"/>
    <mergeCell ref="O8:P8"/>
    <mergeCell ref="M9:N9"/>
    <mergeCell ref="O9:P9"/>
    <mergeCell ref="A15:B15"/>
    <mergeCell ref="C15:K15"/>
    <mergeCell ref="L15:Q15"/>
    <mergeCell ref="R15:X15"/>
    <mergeCell ref="Y15:Z15"/>
    <mergeCell ref="A23:B23"/>
    <mergeCell ref="C16:AB16"/>
    <mergeCell ref="A17:B17"/>
    <mergeCell ref="C17:Q17"/>
    <mergeCell ref="R17:V17"/>
    <mergeCell ref="W17:X17"/>
    <mergeCell ref="Y17:AB17"/>
    <mergeCell ref="AC17:AD17"/>
    <mergeCell ref="A19:AD19"/>
    <mergeCell ref="C20:P20"/>
    <mergeCell ref="Q20:AD20"/>
    <mergeCell ref="A22:B22"/>
    <mergeCell ref="A24:B24"/>
    <mergeCell ref="A25:B25"/>
    <mergeCell ref="A27:AD27"/>
    <mergeCell ref="A28:A29"/>
    <mergeCell ref="B28:C29"/>
    <mergeCell ref="D28:O28"/>
    <mergeCell ref="P28:P29"/>
    <mergeCell ref="Q28:AD29"/>
    <mergeCell ref="B30:C30"/>
    <mergeCell ref="Q30:AD30"/>
    <mergeCell ref="A31:AD31"/>
    <mergeCell ref="A32:A33"/>
    <mergeCell ref="B32:B33"/>
    <mergeCell ref="C32:C33"/>
    <mergeCell ref="D32:P32"/>
    <mergeCell ref="Q32:AD32"/>
    <mergeCell ref="Q33:S33"/>
    <mergeCell ref="T33:V33"/>
    <mergeCell ref="A38:A39"/>
    <mergeCell ref="B38:B39"/>
    <mergeCell ref="Q38:AD39"/>
    <mergeCell ref="W33:Z33"/>
    <mergeCell ref="AA33:AD33"/>
    <mergeCell ref="A34:A35"/>
    <mergeCell ref="B34:B35"/>
    <mergeCell ref="Q34:S35"/>
    <mergeCell ref="T34:V35"/>
    <mergeCell ref="W34:Z35"/>
    <mergeCell ref="AA34:AD35"/>
    <mergeCell ref="A36:A37"/>
    <mergeCell ref="B36:B37"/>
    <mergeCell ref="C36:P36"/>
    <mergeCell ref="Q36:AD36"/>
    <mergeCell ref="Q37:AD37"/>
    <mergeCell ref="A40:A41"/>
    <mergeCell ref="B40:B41"/>
    <mergeCell ref="Q40:AD41"/>
    <mergeCell ref="A42:A43"/>
    <mergeCell ref="B42:B43"/>
    <mergeCell ref="Q42:AD43"/>
  </mergeCells>
  <dataValidations disablePrompts="1" count="2">
    <dataValidation type="list" allowBlank="1" showInputMessage="1" showErrorMessage="1" sqref="C7:C9" xr:uid="{08245563-D782-42FC-BA43-EA31EA4A8946}">
      <formula1>$C$21:$N$21</formula1>
    </dataValidation>
    <dataValidation type="textLength" operator="lessThanOrEqual" allowBlank="1" showInputMessage="1" showErrorMessage="1" errorTitle="Máximo 2.000 caracteres" error="Máximo 2.000 caracteres" sqref="T34 Q34" xr:uid="{403EB4EE-FC44-4B7C-827D-9F9757AF8B24}">
      <formula1>2000</formula1>
    </dataValidation>
  </dataValidations>
  <printOptions horizontalCentered="1" verticalCentered="1"/>
  <pageMargins left="0.23622047244094491" right="0.23622047244094491" top="0.39370078740157483" bottom="0.39370078740157483" header="0.31496062992125984" footer="0.31496062992125984"/>
  <pageSetup paperSize="9" scale="22" orientation="landscape"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3DA9EE-FF77-4A16-9DA3-417E5CD8A00E}">
  <sheetPr>
    <pageSetUpPr fitToPage="1"/>
  </sheetPr>
  <dimension ref="A1:AO42"/>
  <sheetViews>
    <sheetView topLeftCell="M19" zoomScale="40" zoomScaleNormal="40" workbookViewId="0">
      <selection activeCell="Z25" sqref="Z25"/>
    </sheetView>
  </sheetViews>
  <sheetFormatPr baseColWidth="10" defaultColWidth="10.6328125" defaultRowHeight="14.5" x14ac:dyDescent="0.35"/>
  <cols>
    <col min="1" max="1" width="38.453125" style="186" customWidth="1"/>
    <col min="2" max="2" width="23" style="186" customWidth="1"/>
    <col min="3" max="14" width="20.6328125" style="186" customWidth="1"/>
    <col min="15" max="15" width="22.6328125" style="186" customWidth="1"/>
    <col min="16" max="18" width="18.36328125" style="186" customWidth="1"/>
    <col min="19" max="19" width="24.453125" style="186" customWidth="1"/>
    <col min="20" max="21" width="18.36328125" style="186" customWidth="1"/>
    <col min="22" max="22" width="31.6328125" style="186" customWidth="1"/>
    <col min="23" max="27" width="18.36328125" style="186" customWidth="1"/>
    <col min="28" max="28" width="22.6328125" style="186" customWidth="1"/>
    <col min="29" max="29" width="19" style="186" customWidth="1"/>
    <col min="30" max="30" width="19.453125" style="186" customWidth="1"/>
    <col min="31" max="31" width="6.36328125" style="186" bestFit="1" customWidth="1"/>
    <col min="32" max="32" width="22.6328125" style="186" customWidth="1"/>
    <col min="33" max="33" width="18.453125" style="186" bestFit="1" customWidth="1"/>
    <col min="34" max="34" width="8.453125" style="186" customWidth="1"/>
    <col min="35" max="35" width="18.453125" style="186" bestFit="1" customWidth="1"/>
    <col min="36" max="36" width="5.6328125" style="186" customWidth="1"/>
    <col min="37" max="37" width="18.453125" style="186" bestFit="1" customWidth="1"/>
    <col min="38" max="38" width="4.6328125" style="186" customWidth="1"/>
    <col min="39" max="39" width="23" style="186" bestFit="1" customWidth="1"/>
    <col min="40" max="40" width="10.6328125" style="186"/>
    <col min="41" max="41" width="18.453125" style="186" bestFit="1" customWidth="1"/>
    <col min="42" max="42" width="16.36328125" style="186" customWidth="1"/>
    <col min="43" max="16384" width="10.6328125" style="186"/>
  </cols>
  <sheetData>
    <row r="1" spans="1:30" ht="32.25" customHeight="1" thickBot="1" x14ac:dyDescent="0.4">
      <c r="A1" s="520"/>
      <c r="B1" s="523" t="s">
        <v>33</v>
      </c>
      <c r="C1" s="524"/>
      <c r="D1" s="524"/>
      <c r="E1" s="524"/>
      <c r="F1" s="524"/>
      <c r="G1" s="524"/>
      <c r="H1" s="524"/>
      <c r="I1" s="524"/>
      <c r="J1" s="524"/>
      <c r="K1" s="524"/>
      <c r="L1" s="524"/>
      <c r="M1" s="524"/>
      <c r="N1" s="524"/>
      <c r="O1" s="524"/>
      <c r="P1" s="524"/>
      <c r="Q1" s="524"/>
      <c r="R1" s="524"/>
      <c r="S1" s="524"/>
      <c r="T1" s="524"/>
      <c r="U1" s="524"/>
      <c r="V1" s="524"/>
      <c r="W1" s="524"/>
      <c r="X1" s="524"/>
      <c r="Y1" s="524"/>
      <c r="Z1" s="524"/>
      <c r="AA1" s="525"/>
      <c r="AB1" s="526" t="s">
        <v>34</v>
      </c>
      <c r="AC1" s="527"/>
      <c r="AD1" s="528"/>
    </row>
    <row r="2" spans="1:30" ht="30.75" customHeight="1" thickBot="1" x14ac:dyDescent="0.4">
      <c r="A2" s="521"/>
      <c r="B2" s="523" t="s">
        <v>35</v>
      </c>
      <c r="C2" s="524"/>
      <c r="D2" s="524"/>
      <c r="E2" s="524"/>
      <c r="F2" s="524"/>
      <c r="G2" s="524"/>
      <c r="H2" s="524"/>
      <c r="I2" s="524"/>
      <c r="J2" s="524"/>
      <c r="K2" s="524"/>
      <c r="L2" s="524"/>
      <c r="M2" s="524"/>
      <c r="N2" s="524"/>
      <c r="O2" s="524"/>
      <c r="P2" s="524"/>
      <c r="Q2" s="524"/>
      <c r="R2" s="524"/>
      <c r="S2" s="524"/>
      <c r="T2" s="524"/>
      <c r="U2" s="524"/>
      <c r="V2" s="524"/>
      <c r="W2" s="524"/>
      <c r="X2" s="524"/>
      <c r="Y2" s="524"/>
      <c r="Z2" s="524"/>
      <c r="AA2" s="525"/>
      <c r="AB2" s="529" t="s">
        <v>36</v>
      </c>
      <c r="AC2" s="530"/>
      <c r="AD2" s="531"/>
    </row>
    <row r="3" spans="1:30" ht="24" customHeight="1" x14ac:dyDescent="0.35">
      <c r="A3" s="521"/>
      <c r="B3" s="443" t="s">
        <v>37</v>
      </c>
      <c r="C3" s="444"/>
      <c r="D3" s="444"/>
      <c r="E3" s="444"/>
      <c r="F3" s="444"/>
      <c r="G3" s="444"/>
      <c r="H3" s="444"/>
      <c r="I3" s="444"/>
      <c r="J3" s="444"/>
      <c r="K3" s="444"/>
      <c r="L3" s="444"/>
      <c r="M3" s="444"/>
      <c r="N3" s="444"/>
      <c r="O3" s="444"/>
      <c r="P3" s="444"/>
      <c r="Q3" s="444"/>
      <c r="R3" s="444"/>
      <c r="S3" s="444"/>
      <c r="T3" s="444"/>
      <c r="U3" s="444"/>
      <c r="V3" s="444"/>
      <c r="W3" s="444"/>
      <c r="X3" s="444"/>
      <c r="Y3" s="444"/>
      <c r="Z3" s="444"/>
      <c r="AA3" s="445"/>
      <c r="AB3" s="529" t="s">
        <v>38</v>
      </c>
      <c r="AC3" s="530"/>
      <c r="AD3" s="531"/>
    </row>
    <row r="4" spans="1:30" ht="22.25" customHeight="1" thickBot="1" x14ac:dyDescent="0.4">
      <c r="A4" s="522"/>
      <c r="B4" s="532"/>
      <c r="C4" s="533"/>
      <c r="D4" s="533"/>
      <c r="E4" s="533"/>
      <c r="F4" s="533"/>
      <c r="G4" s="533"/>
      <c r="H4" s="533"/>
      <c r="I4" s="533"/>
      <c r="J4" s="533"/>
      <c r="K4" s="533"/>
      <c r="L4" s="533"/>
      <c r="M4" s="533"/>
      <c r="N4" s="533"/>
      <c r="O4" s="533"/>
      <c r="P4" s="533"/>
      <c r="Q4" s="533"/>
      <c r="R4" s="533"/>
      <c r="S4" s="533"/>
      <c r="T4" s="533"/>
      <c r="U4" s="533"/>
      <c r="V4" s="533"/>
      <c r="W4" s="533"/>
      <c r="X4" s="533"/>
      <c r="Y4" s="533"/>
      <c r="Z4" s="533"/>
      <c r="AA4" s="534"/>
      <c r="AB4" s="535" t="s">
        <v>39</v>
      </c>
      <c r="AC4" s="536"/>
      <c r="AD4" s="537"/>
    </row>
    <row r="5" spans="1:30" ht="9" customHeight="1" thickBot="1" x14ac:dyDescent="0.4">
      <c r="A5" s="10"/>
      <c r="B5" s="11"/>
      <c r="C5" s="12"/>
      <c r="D5" s="13"/>
      <c r="E5" s="13"/>
      <c r="F5" s="13"/>
      <c r="G5" s="13"/>
      <c r="H5" s="13"/>
      <c r="I5" s="13"/>
      <c r="J5" s="13"/>
      <c r="K5" s="13"/>
      <c r="L5" s="13"/>
      <c r="M5" s="13"/>
      <c r="N5" s="13"/>
      <c r="O5" s="13"/>
      <c r="P5" s="13"/>
      <c r="Q5" s="13"/>
      <c r="R5" s="13"/>
      <c r="S5" s="13"/>
      <c r="T5" s="13"/>
      <c r="U5" s="13"/>
      <c r="V5" s="13"/>
      <c r="W5" s="13"/>
      <c r="X5" s="13"/>
      <c r="Y5" s="13"/>
      <c r="Z5" s="14"/>
      <c r="AA5" s="13"/>
      <c r="AB5" s="15"/>
      <c r="AC5" s="16"/>
      <c r="AD5" s="17"/>
    </row>
    <row r="6" spans="1:30" ht="9" customHeight="1" thickBot="1" x14ac:dyDescent="0.4">
      <c r="A6" s="18"/>
      <c r="B6" s="13"/>
      <c r="C6" s="13"/>
      <c r="D6" s="13"/>
      <c r="E6" s="13"/>
      <c r="F6" s="13"/>
      <c r="G6" s="13"/>
      <c r="H6" s="13"/>
      <c r="I6" s="13"/>
      <c r="J6" s="13"/>
      <c r="K6" s="13"/>
      <c r="L6" s="13"/>
      <c r="M6" s="13"/>
      <c r="N6" s="13"/>
      <c r="O6" s="13"/>
      <c r="P6" s="13"/>
      <c r="Q6" s="13"/>
      <c r="R6" s="13"/>
      <c r="S6" s="13"/>
      <c r="T6" s="13"/>
      <c r="U6" s="13"/>
      <c r="V6" s="13"/>
      <c r="W6" s="13"/>
      <c r="X6" s="13"/>
      <c r="Y6" s="13"/>
      <c r="Z6" s="14"/>
      <c r="AA6" s="13"/>
      <c r="AB6" s="13"/>
      <c r="AC6" s="19"/>
      <c r="AD6" s="20"/>
    </row>
    <row r="7" spans="1:30" ht="15" thickBot="1" x14ac:dyDescent="0.4">
      <c r="A7" s="491" t="s">
        <v>40</v>
      </c>
      <c r="B7" s="492"/>
      <c r="C7" s="506" t="s">
        <v>71</v>
      </c>
      <c r="D7" s="491" t="s">
        <v>42</v>
      </c>
      <c r="E7" s="509"/>
      <c r="F7" s="509"/>
      <c r="G7" s="509"/>
      <c r="H7" s="492"/>
      <c r="I7" s="512">
        <v>45233</v>
      </c>
      <c r="J7" s="513"/>
      <c r="K7" s="491" t="s">
        <v>43</v>
      </c>
      <c r="L7" s="492"/>
      <c r="M7" s="518" t="s">
        <v>44</v>
      </c>
      <c r="N7" s="519"/>
      <c r="O7" s="485"/>
      <c r="P7" s="486"/>
      <c r="Q7" s="13"/>
      <c r="R7" s="13"/>
      <c r="S7" s="13"/>
      <c r="T7" s="13"/>
      <c r="U7" s="13"/>
      <c r="V7" s="13"/>
      <c r="W7" s="13"/>
      <c r="X7" s="13"/>
      <c r="Y7" s="13"/>
      <c r="Z7" s="14"/>
      <c r="AA7" s="13"/>
      <c r="AB7" s="13"/>
      <c r="AC7" s="19"/>
      <c r="AD7" s="20"/>
    </row>
    <row r="8" spans="1:30" ht="15" thickBot="1" x14ac:dyDescent="0.4">
      <c r="A8" s="493"/>
      <c r="B8" s="494"/>
      <c r="C8" s="507"/>
      <c r="D8" s="493"/>
      <c r="E8" s="510"/>
      <c r="F8" s="510"/>
      <c r="G8" s="510"/>
      <c r="H8" s="494"/>
      <c r="I8" s="514"/>
      <c r="J8" s="515"/>
      <c r="K8" s="493"/>
      <c r="L8" s="494"/>
      <c r="M8" s="487" t="s">
        <v>45</v>
      </c>
      <c r="N8" s="488"/>
      <c r="O8" s="485"/>
      <c r="P8" s="486"/>
      <c r="Q8" s="13"/>
      <c r="R8" s="13"/>
      <c r="S8" s="13"/>
      <c r="T8" s="13"/>
      <c r="U8" s="13"/>
      <c r="V8" s="13"/>
      <c r="W8" s="13"/>
      <c r="X8" s="13"/>
      <c r="Y8" s="13"/>
      <c r="Z8" s="14"/>
      <c r="AA8" s="13"/>
      <c r="AB8" s="13"/>
      <c r="AC8" s="19"/>
      <c r="AD8" s="20"/>
    </row>
    <row r="9" spans="1:30" ht="15" thickBot="1" x14ac:dyDescent="0.4">
      <c r="A9" s="495"/>
      <c r="B9" s="496"/>
      <c r="C9" s="508"/>
      <c r="D9" s="495"/>
      <c r="E9" s="511"/>
      <c r="F9" s="511"/>
      <c r="G9" s="511"/>
      <c r="H9" s="496"/>
      <c r="I9" s="516"/>
      <c r="J9" s="517"/>
      <c r="K9" s="495"/>
      <c r="L9" s="496"/>
      <c r="M9" s="489" t="s">
        <v>46</v>
      </c>
      <c r="N9" s="490"/>
      <c r="O9" s="485" t="s">
        <v>47</v>
      </c>
      <c r="P9" s="486"/>
      <c r="Q9" s="13"/>
      <c r="R9" s="13"/>
      <c r="S9" s="13"/>
      <c r="T9" s="13"/>
      <c r="U9" s="13"/>
      <c r="V9" s="13"/>
      <c r="W9" s="13"/>
      <c r="X9" s="13"/>
      <c r="Y9" s="13"/>
      <c r="Z9" s="14"/>
      <c r="AA9" s="13"/>
      <c r="AB9" s="13"/>
      <c r="AC9" s="19"/>
      <c r="AD9" s="20"/>
    </row>
    <row r="10" spans="1:30" ht="15" customHeight="1" thickBot="1" x14ac:dyDescent="0.4">
      <c r="A10" s="21"/>
      <c r="B10" s="22"/>
      <c r="C10" s="22"/>
      <c r="D10" s="23"/>
      <c r="E10" s="23"/>
      <c r="F10" s="23"/>
      <c r="G10" s="23"/>
      <c r="H10" s="23"/>
      <c r="I10" s="24"/>
      <c r="J10" s="24"/>
      <c r="K10" s="23"/>
      <c r="L10" s="23"/>
      <c r="M10" s="25"/>
      <c r="N10" s="25"/>
      <c r="O10" s="185"/>
      <c r="P10" s="185"/>
      <c r="Q10" s="22"/>
      <c r="R10" s="22"/>
      <c r="S10" s="22"/>
      <c r="T10" s="22"/>
      <c r="U10" s="22"/>
      <c r="V10" s="22"/>
      <c r="W10" s="22"/>
      <c r="X10" s="22"/>
      <c r="Y10" s="22"/>
      <c r="Z10" s="26"/>
      <c r="AA10" s="22"/>
      <c r="AB10" s="22"/>
      <c r="AC10" s="27"/>
      <c r="AD10" s="28"/>
    </row>
    <row r="11" spans="1:30" ht="15" customHeight="1" x14ac:dyDescent="0.35">
      <c r="A11" s="491" t="s">
        <v>48</v>
      </c>
      <c r="B11" s="492"/>
      <c r="C11" s="497" t="s">
        <v>49</v>
      </c>
      <c r="D11" s="498"/>
      <c r="E11" s="498"/>
      <c r="F11" s="498"/>
      <c r="G11" s="498"/>
      <c r="H11" s="498"/>
      <c r="I11" s="498"/>
      <c r="J11" s="498"/>
      <c r="K11" s="498"/>
      <c r="L11" s="498"/>
      <c r="M11" s="498"/>
      <c r="N11" s="498"/>
      <c r="O11" s="498"/>
      <c r="P11" s="498"/>
      <c r="Q11" s="498"/>
      <c r="R11" s="498"/>
      <c r="S11" s="498"/>
      <c r="T11" s="498"/>
      <c r="U11" s="498"/>
      <c r="V11" s="498"/>
      <c r="W11" s="498"/>
      <c r="X11" s="498"/>
      <c r="Y11" s="498"/>
      <c r="Z11" s="498"/>
      <c r="AA11" s="498"/>
      <c r="AB11" s="498"/>
      <c r="AC11" s="498"/>
      <c r="AD11" s="499"/>
    </row>
    <row r="12" spans="1:30" ht="15" customHeight="1" x14ac:dyDescent="0.35">
      <c r="A12" s="493"/>
      <c r="B12" s="494"/>
      <c r="C12" s="500"/>
      <c r="D12" s="501"/>
      <c r="E12" s="501"/>
      <c r="F12" s="501"/>
      <c r="G12" s="501"/>
      <c r="H12" s="501"/>
      <c r="I12" s="501"/>
      <c r="J12" s="501"/>
      <c r="K12" s="501"/>
      <c r="L12" s="501"/>
      <c r="M12" s="501"/>
      <c r="N12" s="501"/>
      <c r="O12" s="501"/>
      <c r="P12" s="501"/>
      <c r="Q12" s="501"/>
      <c r="R12" s="501"/>
      <c r="S12" s="501"/>
      <c r="T12" s="501"/>
      <c r="U12" s="501"/>
      <c r="V12" s="501"/>
      <c r="W12" s="501"/>
      <c r="X12" s="501"/>
      <c r="Y12" s="501"/>
      <c r="Z12" s="501"/>
      <c r="AA12" s="501"/>
      <c r="AB12" s="501"/>
      <c r="AC12" s="501"/>
      <c r="AD12" s="502"/>
    </row>
    <row r="13" spans="1:30" ht="15" customHeight="1" thickBot="1" x14ac:dyDescent="0.4">
      <c r="A13" s="495"/>
      <c r="B13" s="496"/>
      <c r="C13" s="503"/>
      <c r="D13" s="504"/>
      <c r="E13" s="504"/>
      <c r="F13" s="504"/>
      <c r="G13" s="504"/>
      <c r="H13" s="504"/>
      <c r="I13" s="504"/>
      <c r="J13" s="504"/>
      <c r="K13" s="504"/>
      <c r="L13" s="504"/>
      <c r="M13" s="504"/>
      <c r="N13" s="504"/>
      <c r="O13" s="504"/>
      <c r="P13" s="504"/>
      <c r="Q13" s="504"/>
      <c r="R13" s="504"/>
      <c r="S13" s="504"/>
      <c r="T13" s="504"/>
      <c r="U13" s="504"/>
      <c r="V13" s="504"/>
      <c r="W13" s="504"/>
      <c r="X13" s="504"/>
      <c r="Y13" s="504"/>
      <c r="Z13" s="504"/>
      <c r="AA13" s="504"/>
      <c r="AB13" s="504"/>
      <c r="AC13" s="504"/>
      <c r="AD13" s="505"/>
    </row>
    <row r="14" spans="1:30" ht="9" customHeight="1" thickBot="1" x14ac:dyDescent="0.4">
      <c r="A14" s="30"/>
      <c r="B14" s="31"/>
      <c r="C14" s="32"/>
      <c r="D14" s="32"/>
      <c r="E14" s="32"/>
      <c r="F14" s="32"/>
      <c r="G14" s="32"/>
      <c r="H14" s="32"/>
      <c r="I14" s="32"/>
      <c r="J14" s="32"/>
      <c r="K14" s="32"/>
      <c r="L14" s="32"/>
      <c r="M14" s="33"/>
      <c r="N14" s="33"/>
      <c r="O14" s="33"/>
      <c r="P14" s="33"/>
      <c r="Q14" s="33"/>
      <c r="R14" s="34"/>
      <c r="S14" s="34"/>
      <c r="T14" s="34"/>
      <c r="U14" s="34"/>
      <c r="V14" s="34"/>
      <c r="W14" s="34"/>
      <c r="X14" s="34"/>
      <c r="Y14" s="23"/>
      <c r="Z14" s="23"/>
      <c r="AA14" s="23"/>
      <c r="AB14" s="23"/>
      <c r="AC14" s="23"/>
      <c r="AD14" s="29"/>
    </row>
    <row r="15" spans="1:30" ht="39" customHeight="1" thickBot="1" x14ac:dyDescent="0.4">
      <c r="A15" s="469" t="s">
        <v>50</v>
      </c>
      <c r="B15" s="470"/>
      <c r="C15" s="476" t="s">
        <v>51</v>
      </c>
      <c r="D15" s="477"/>
      <c r="E15" s="477"/>
      <c r="F15" s="477"/>
      <c r="G15" s="477"/>
      <c r="H15" s="477"/>
      <c r="I15" s="477"/>
      <c r="J15" s="477"/>
      <c r="K15" s="478"/>
      <c r="L15" s="462" t="s">
        <v>52</v>
      </c>
      <c r="M15" s="463"/>
      <c r="N15" s="463"/>
      <c r="O15" s="463"/>
      <c r="P15" s="463"/>
      <c r="Q15" s="464"/>
      <c r="R15" s="479" t="s">
        <v>53</v>
      </c>
      <c r="S15" s="480"/>
      <c r="T15" s="480"/>
      <c r="U15" s="480"/>
      <c r="V15" s="480"/>
      <c r="W15" s="480"/>
      <c r="X15" s="481"/>
      <c r="Y15" s="462" t="s">
        <v>54</v>
      </c>
      <c r="Z15" s="464"/>
      <c r="AA15" s="482" t="s">
        <v>55</v>
      </c>
      <c r="AB15" s="483"/>
      <c r="AC15" s="483"/>
      <c r="AD15" s="484"/>
    </row>
    <row r="16" spans="1:30" ht="9" customHeight="1" thickBot="1" x14ac:dyDescent="0.4">
      <c r="A16" s="18"/>
      <c r="B16" s="13"/>
      <c r="C16" s="468"/>
      <c r="D16" s="468"/>
      <c r="E16" s="468"/>
      <c r="F16" s="468"/>
      <c r="G16" s="468"/>
      <c r="H16" s="468"/>
      <c r="I16" s="468"/>
      <c r="J16" s="468"/>
      <c r="K16" s="468"/>
      <c r="L16" s="468"/>
      <c r="M16" s="468"/>
      <c r="N16" s="468"/>
      <c r="O16" s="468"/>
      <c r="P16" s="468"/>
      <c r="Q16" s="468"/>
      <c r="R16" s="468"/>
      <c r="S16" s="468"/>
      <c r="T16" s="468"/>
      <c r="U16" s="468"/>
      <c r="V16" s="468"/>
      <c r="W16" s="468"/>
      <c r="X16" s="468"/>
      <c r="Y16" s="468"/>
      <c r="Z16" s="468"/>
      <c r="AA16" s="468"/>
      <c r="AB16" s="468"/>
      <c r="AC16" s="35"/>
      <c r="AD16" s="36"/>
    </row>
    <row r="17" spans="1:41" s="37" customFormat="1" ht="37.5" customHeight="1" thickBot="1" x14ac:dyDescent="0.4">
      <c r="A17" s="469" t="s">
        <v>56</v>
      </c>
      <c r="B17" s="470"/>
      <c r="C17" s="471" t="s">
        <v>119</v>
      </c>
      <c r="D17" s="472"/>
      <c r="E17" s="472"/>
      <c r="F17" s="472"/>
      <c r="G17" s="472"/>
      <c r="H17" s="472"/>
      <c r="I17" s="472"/>
      <c r="J17" s="472"/>
      <c r="K17" s="472"/>
      <c r="L17" s="472"/>
      <c r="M17" s="472"/>
      <c r="N17" s="472"/>
      <c r="O17" s="472"/>
      <c r="P17" s="472"/>
      <c r="Q17" s="473"/>
      <c r="R17" s="462" t="s">
        <v>58</v>
      </c>
      <c r="S17" s="463"/>
      <c r="T17" s="463"/>
      <c r="U17" s="463"/>
      <c r="V17" s="464"/>
      <c r="W17" s="474">
        <v>0.25</v>
      </c>
      <c r="X17" s="475"/>
      <c r="Y17" s="463" t="s">
        <v>59</v>
      </c>
      <c r="Z17" s="463"/>
      <c r="AA17" s="463"/>
      <c r="AB17" s="464"/>
      <c r="AC17" s="460">
        <v>7.0000000000000007E-2</v>
      </c>
      <c r="AD17" s="461"/>
    </row>
    <row r="18" spans="1:41" ht="16.5" customHeight="1" thickBot="1" x14ac:dyDescent="0.4">
      <c r="A18" s="38"/>
      <c r="B18" s="39"/>
      <c r="C18" s="39"/>
      <c r="D18" s="39"/>
      <c r="E18" s="39"/>
      <c r="F18" s="39"/>
      <c r="G18" s="39"/>
      <c r="H18" s="39"/>
      <c r="I18" s="39"/>
      <c r="J18" s="39"/>
      <c r="K18" s="39"/>
      <c r="L18" s="39"/>
      <c r="M18" s="39"/>
      <c r="N18" s="39"/>
      <c r="O18" s="39"/>
      <c r="P18" s="39"/>
      <c r="Q18" s="39"/>
      <c r="R18" s="39"/>
      <c r="S18" s="39"/>
      <c r="T18" s="39"/>
      <c r="U18" s="39"/>
      <c r="V18" s="39"/>
      <c r="W18" s="39"/>
      <c r="X18" s="39"/>
      <c r="Y18" s="39"/>
      <c r="Z18" s="39"/>
      <c r="AA18" s="39"/>
      <c r="AB18" s="39"/>
      <c r="AC18" s="39"/>
      <c r="AD18" s="40"/>
    </row>
    <row r="19" spans="1:41" ht="32.15" customHeight="1" thickBot="1" x14ac:dyDescent="0.4">
      <c r="A19" s="462" t="s">
        <v>60</v>
      </c>
      <c r="B19" s="463"/>
      <c r="C19" s="463"/>
      <c r="D19" s="463"/>
      <c r="E19" s="463"/>
      <c r="F19" s="463"/>
      <c r="G19" s="463"/>
      <c r="H19" s="463"/>
      <c r="I19" s="463"/>
      <c r="J19" s="463"/>
      <c r="K19" s="463"/>
      <c r="L19" s="463"/>
      <c r="M19" s="463"/>
      <c r="N19" s="463"/>
      <c r="O19" s="463"/>
      <c r="P19" s="463"/>
      <c r="Q19" s="463"/>
      <c r="R19" s="463"/>
      <c r="S19" s="463"/>
      <c r="T19" s="463"/>
      <c r="U19" s="463"/>
      <c r="V19" s="463"/>
      <c r="W19" s="463"/>
      <c r="X19" s="463"/>
      <c r="Y19" s="463"/>
      <c r="Z19" s="463"/>
      <c r="AA19" s="463"/>
      <c r="AB19" s="463"/>
      <c r="AC19" s="463"/>
      <c r="AD19" s="464"/>
      <c r="AE19" s="187"/>
      <c r="AF19" s="187"/>
    </row>
    <row r="20" spans="1:41" ht="32.15" customHeight="1" thickBot="1" x14ac:dyDescent="0.4">
      <c r="A20" s="41"/>
      <c r="B20" s="19"/>
      <c r="C20" s="564" t="s">
        <v>61</v>
      </c>
      <c r="D20" s="565"/>
      <c r="E20" s="565"/>
      <c r="F20" s="565"/>
      <c r="G20" s="565"/>
      <c r="H20" s="565"/>
      <c r="I20" s="565"/>
      <c r="J20" s="565"/>
      <c r="K20" s="565"/>
      <c r="L20" s="565"/>
      <c r="M20" s="565"/>
      <c r="N20" s="565"/>
      <c r="O20" s="565"/>
      <c r="P20" s="566"/>
      <c r="Q20" s="465" t="s">
        <v>62</v>
      </c>
      <c r="R20" s="466"/>
      <c r="S20" s="466"/>
      <c r="T20" s="466"/>
      <c r="U20" s="466"/>
      <c r="V20" s="466"/>
      <c r="W20" s="466"/>
      <c r="X20" s="466"/>
      <c r="Y20" s="466"/>
      <c r="Z20" s="466"/>
      <c r="AA20" s="466"/>
      <c r="AB20" s="466"/>
      <c r="AC20" s="466"/>
      <c r="AD20" s="467"/>
      <c r="AE20" s="187"/>
      <c r="AF20" s="187"/>
    </row>
    <row r="21" spans="1:41" ht="32.15" customHeight="1" thickBot="1" x14ac:dyDescent="0.4">
      <c r="A21" s="18"/>
      <c r="B21" s="13"/>
      <c r="C21" s="272" t="s">
        <v>63</v>
      </c>
      <c r="D21" s="259" t="s">
        <v>64</v>
      </c>
      <c r="E21" s="259" t="s">
        <v>65</v>
      </c>
      <c r="F21" s="259" t="s">
        <v>66</v>
      </c>
      <c r="G21" s="259" t="s">
        <v>67</v>
      </c>
      <c r="H21" s="259" t="s">
        <v>68</v>
      </c>
      <c r="I21" s="259" t="s">
        <v>41</v>
      </c>
      <c r="J21" s="259" t="s">
        <v>69</v>
      </c>
      <c r="K21" s="259" t="s">
        <v>70</v>
      </c>
      <c r="L21" s="259" t="s">
        <v>71</v>
      </c>
      <c r="M21" s="259" t="s">
        <v>72</v>
      </c>
      <c r="N21" s="259" t="s">
        <v>73</v>
      </c>
      <c r="O21" s="259" t="s">
        <v>25</v>
      </c>
      <c r="P21" s="286" t="s">
        <v>74</v>
      </c>
      <c r="Q21" s="42" t="s">
        <v>63</v>
      </c>
      <c r="R21" s="43" t="s">
        <v>64</v>
      </c>
      <c r="S21" s="43" t="s">
        <v>65</v>
      </c>
      <c r="T21" s="43" t="s">
        <v>66</v>
      </c>
      <c r="U21" s="43" t="s">
        <v>67</v>
      </c>
      <c r="V21" s="43" t="s">
        <v>68</v>
      </c>
      <c r="W21" s="43" t="s">
        <v>41</v>
      </c>
      <c r="X21" s="43" t="s">
        <v>69</v>
      </c>
      <c r="Y21" s="43" t="s">
        <v>70</v>
      </c>
      <c r="Z21" s="43" t="s">
        <v>71</v>
      </c>
      <c r="AA21" s="43" t="s">
        <v>72</v>
      </c>
      <c r="AB21" s="43" t="s">
        <v>73</v>
      </c>
      <c r="AC21" s="43" t="s">
        <v>25</v>
      </c>
      <c r="AD21" s="44" t="s">
        <v>74</v>
      </c>
      <c r="AE21" s="45"/>
      <c r="AF21" s="45"/>
    </row>
    <row r="22" spans="1:41" ht="32.15" customHeight="1" x14ac:dyDescent="0.35">
      <c r="A22" s="427" t="s">
        <v>75</v>
      </c>
      <c r="B22" s="432"/>
      <c r="C22" s="274"/>
      <c r="D22" s="82"/>
      <c r="E22" s="82"/>
      <c r="F22" s="82"/>
      <c r="G22" s="82"/>
      <c r="H22" s="82"/>
      <c r="I22" s="82"/>
      <c r="J22" s="82"/>
      <c r="K22" s="82"/>
      <c r="L22" s="82"/>
      <c r="M22" s="82"/>
      <c r="N22" s="82"/>
      <c r="O22" s="287">
        <f>SUM(C22:N22)</f>
        <v>0</v>
      </c>
      <c r="P22" s="288"/>
      <c r="Q22" s="284">
        <v>230307550</v>
      </c>
      <c r="R22" s="263"/>
      <c r="S22" s="263"/>
      <c r="T22" s="263"/>
      <c r="U22" s="263">
        <v>41878941</v>
      </c>
      <c r="V22" s="263"/>
      <c r="W22" s="263"/>
      <c r="X22" s="263"/>
      <c r="Y22" s="263"/>
      <c r="Z22" s="263"/>
      <c r="AA22" s="263"/>
      <c r="AB22" s="263"/>
      <c r="AC22" s="263">
        <f>SUM(Q22:AB22)</f>
        <v>272186491</v>
      </c>
      <c r="AD22" s="49"/>
      <c r="AE22" s="45"/>
      <c r="AF22" s="45"/>
      <c r="AG22" s="244"/>
    </row>
    <row r="23" spans="1:41" ht="32.15" customHeight="1" x14ac:dyDescent="0.35">
      <c r="A23" s="428" t="s">
        <v>32</v>
      </c>
      <c r="B23" s="435"/>
      <c r="C23" s="50"/>
      <c r="D23" s="51"/>
      <c r="E23" s="51"/>
      <c r="F23" s="51"/>
      <c r="G23" s="51"/>
      <c r="H23" s="51"/>
      <c r="I23" s="51"/>
      <c r="J23" s="51"/>
      <c r="K23" s="51"/>
      <c r="L23" s="51"/>
      <c r="M23" s="51"/>
      <c r="N23" s="51"/>
      <c r="O23" s="52">
        <f t="shared" ref="O23:O25" si="0">SUM(C23:N23)</f>
        <v>0</v>
      </c>
      <c r="P23" s="289" t="s">
        <v>77</v>
      </c>
      <c r="Q23" s="284">
        <v>116998635</v>
      </c>
      <c r="R23" s="263">
        <v>72394740</v>
      </c>
      <c r="S23" s="263">
        <v>40486306</v>
      </c>
      <c r="T23" s="263">
        <f>34695985-1856360</f>
        <v>32839625</v>
      </c>
      <c r="U23" s="263"/>
      <c r="V23" s="263">
        <v>-410000</v>
      </c>
      <c r="W23" s="263">
        <v>0</v>
      </c>
      <c r="X23" s="263">
        <v>7593600.0000000298</v>
      </c>
      <c r="Y23" s="263">
        <v>5065600</v>
      </c>
      <c r="Z23" s="263">
        <v>-1392160</v>
      </c>
      <c r="AA23" s="263"/>
      <c r="AB23" s="263"/>
      <c r="AC23" s="263">
        <f t="shared" ref="AC23:AC25" si="1">SUM(Q23:AB23)</f>
        <v>273576346</v>
      </c>
      <c r="AD23" s="264">
        <f>AC23/AC22</f>
        <v>1.0051062600311049</v>
      </c>
      <c r="AE23" s="45"/>
      <c r="AF23" s="45">
        <f>W23+X23+Y22</f>
        <v>7593600.0000000298</v>
      </c>
    </row>
    <row r="24" spans="1:41" ht="32.15" customHeight="1" x14ac:dyDescent="0.35">
      <c r="A24" s="428" t="s">
        <v>78</v>
      </c>
      <c r="B24" s="435"/>
      <c r="C24" s="50">
        <v>20130368</v>
      </c>
      <c r="D24" s="51">
        <f>27853639.44-20130368</f>
        <v>7723271.4400000013</v>
      </c>
      <c r="E24" s="51">
        <v>0</v>
      </c>
      <c r="F24" s="51">
        <v>0</v>
      </c>
      <c r="G24" s="51">
        <v>0</v>
      </c>
      <c r="H24" s="51">
        <v>0</v>
      </c>
      <c r="I24" s="51">
        <v>0</v>
      </c>
      <c r="J24" s="51">
        <v>0</v>
      </c>
      <c r="K24" s="51">
        <v>0</v>
      </c>
      <c r="L24" s="51">
        <v>0</v>
      </c>
      <c r="M24" s="51">
        <v>0</v>
      </c>
      <c r="N24" s="51">
        <v>0</v>
      </c>
      <c r="O24" s="52">
        <f t="shared" si="0"/>
        <v>27853639.440000001</v>
      </c>
      <c r="P24" s="280"/>
      <c r="Q24" s="284"/>
      <c r="R24" s="263">
        <f t="shared" ref="R24:AA24" si="2">+$Q22/12</f>
        <v>19192295.833333332</v>
      </c>
      <c r="S24" s="263">
        <f t="shared" si="2"/>
        <v>19192295.833333332</v>
      </c>
      <c r="T24" s="263">
        <f t="shared" si="2"/>
        <v>19192295.833333332</v>
      </c>
      <c r="U24" s="263">
        <f>+$Q22/12</f>
        <v>19192295.833333332</v>
      </c>
      <c r="V24" s="263">
        <f t="shared" si="2"/>
        <v>19192295.833333332</v>
      </c>
      <c r="W24" s="263">
        <f t="shared" si="2"/>
        <v>19192295.833333332</v>
      </c>
      <c r="X24" s="263">
        <f t="shared" si="2"/>
        <v>19192295.833333332</v>
      </c>
      <c r="Y24" s="263">
        <f t="shared" si="2"/>
        <v>19192295.833333332</v>
      </c>
      <c r="Z24" s="263">
        <f t="shared" si="2"/>
        <v>19192295.833333332</v>
      </c>
      <c r="AA24" s="263">
        <f t="shared" si="2"/>
        <v>19192295.833333332</v>
      </c>
      <c r="AB24" s="263">
        <f>($Q22/12)*2+41878941</f>
        <v>80263532.666666657</v>
      </c>
      <c r="AC24" s="263">
        <f t="shared" si="1"/>
        <v>272186491</v>
      </c>
      <c r="AD24" s="53"/>
      <c r="AE24" s="45"/>
      <c r="AF24" s="76"/>
    </row>
    <row r="25" spans="1:41" ht="32.15" customHeight="1" thickBot="1" x14ac:dyDescent="0.4">
      <c r="A25" s="449" t="s">
        <v>23</v>
      </c>
      <c r="B25" s="450"/>
      <c r="C25" s="275">
        <v>19473831</v>
      </c>
      <c r="D25" s="270">
        <v>2439379</v>
      </c>
      <c r="E25" s="270">
        <v>4353585</v>
      </c>
      <c r="F25" s="270">
        <v>15230</v>
      </c>
      <c r="G25" s="270">
        <v>1571614.4399999976</v>
      </c>
      <c r="H25" s="270">
        <v>0</v>
      </c>
      <c r="I25" s="270">
        <v>0</v>
      </c>
      <c r="J25" s="270">
        <v>0</v>
      </c>
      <c r="K25" s="270"/>
      <c r="L25" s="270"/>
      <c r="M25" s="270"/>
      <c r="N25" s="270"/>
      <c r="O25" s="281">
        <f t="shared" si="0"/>
        <v>27853639.439999998</v>
      </c>
      <c r="P25" s="282">
        <v>1</v>
      </c>
      <c r="Q25" s="285"/>
      <c r="R25" s="265">
        <v>928107</v>
      </c>
      <c r="S25" s="265">
        <v>16438439</v>
      </c>
      <c r="T25" s="265">
        <v>17821120</v>
      </c>
      <c r="U25" s="265">
        <v>25189001</v>
      </c>
      <c r="V25" s="265">
        <v>36135866</v>
      </c>
      <c r="W25" s="265">
        <v>23777480</v>
      </c>
      <c r="X25" s="265">
        <v>24059999.999999985</v>
      </c>
      <c r="Y25" s="265">
        <v>23650920</v>
      </c>
      <c r="Z25" s="265">
        <v>22377427</v>
      </c>
      <c r="AA25" s="265"/>
      <c r="AB25" s="265"/>
      <c r="AC25" s="265">
        <f t="shared" si="1"/>
        <v>190378360</v>
      </c>
      <c r="AD25" s="54">
        <f>AC25/AC24</f>
        <v>0.69944088444859664</v>
      </c>
      <c r="AE25" s="45"/>
      <c r="AF25" s="293"/>
      <c r="AG25" s="186">
        <v>168000933</v>
      </c>
    </row>
    <row r="26" spans="1:41" ht="32.15" customHeight="1" thickBot="1" x14ac:dyDescent="0.4">
      <c r="A26" s="18"/>
      <c r="B26" s="13"/>
      <c r="C26" s="55"/>
      <c r="D26" s="55"/>
      <c r="E26" s="55"/>
      <c r="F26" s="55"/>
      <c r="G26" s="55"/>
      <c r="H26" s="55"/>
      <c r="I26" s="55"/>
      <c r="J26" s="55"/>
      <c r="K26" s="55"/>
      <c r="L26" s="55"/>
      <c r="M26" s="55"/>
      <c r="N26" s="55"/>
      <c r="O26" s="55"/>
      <c r="P26" s="55"/>
      <c r="Q26" s="55"/>
      <c r="R26" s="55"/>
      <c r="S26" s="55"/>
      <c r="T26" s="55"/>
      <c r="U26" s="55"/>
      <c r="V26" s="55"/>
      <c r="W26" s="55"/>
      <c r="X26" s="55"/>
      <c r="Y26" s="55"/>
      <c r="Z26" s="55"/>
      <c r="AA26" s="55"/>
      <c r="AB26" s="55"/>
      <c r="AC26" s="19"/>
      <c r="AD26" s="28"/>
    </row>
    <row r="27" spans="1:41" ht="34.25" customHeight="1" x14ac:dyDescent="0.35">
      <c r="A27" s="451" t="s">
        <v>80</v>
      </c>
      <c r="B27" s="452"/>
      <c r="C27" s="453"/>
      <c r="D27" s="453"/>
      <c r="E27" s="453"/>
      <c r="F27" s="453"/>
      <c r="G27" s="453"/>
      <c r="H27" s="453"/>
      <c r="I27" s="453"/>
      <c r="J27" s="453"/>
      <c r="K27" s="453"/>
      <c r="L27" s="453"/>
      <c r="M27" s="453"/>
      <c r="N27" s="453"/>
      <c r="O27" s="453"/>
      <c r="P27" s="453"/>
      <c r="Q27" s="453"/>
      <c r="R27" s="453"/>
      <c r="S27" s="453"/>
      <c r="T27" s="453"/>
      <c r="U27" s="453"/>
      <c r="V27" s="453"/>
      <c r="W27" s="453"/>
      <c r="X27" s="453"/>
      <c r="Y27" s="453"/>
      <c r="Z27" s="453"/>
      <c r="AA27" s="453"/>
      <c r="AB27" s="453"/>
      <c r="AC27" s="453"/>
      <c r="AD27" s="454"/>
    </row>
    <row r="28" spans="1:41" ht="15" customHeight="1" x14ac:dyDescent="0.35">
      <c r="A28" s="455" t="s">
        <v>81</v>
      </c>
      <c r="B28" s="457" t="s">
        <v>82</v>
      </c>
      <c r="C28" s="458"/>
      <c r="D28" s="435" t="s">
        <v>83</v>
      </c>
      <c r="E28" s="436"/>
      <c r="F28" s="436"/>
      <c r="G28" s="436"/>
      <c r="H28" s="436"/>
      <c r="I28" s="436"/>
      <c r="J28" s="436"/>
      <c r="K28" s="436"/>
      <c r="L28" s="436"/>
      <c r="M28" s="436"/>
      <c r="N28" s="436"/>
      <c r="O28" s="459"/>
      <c r="P28" s="446" t="s">
        <v>25</v>
      </c>
      <c r="Q28" s="446" t="s">
        <v>84</v>
      </c>
      <c r="R28" s="446"/>
      <c r="S28" s="446"/>
      <c r="T28" s="446"/>
      <c r="U28" s="446"/>
      <c r="V28" s="446"/>
      <c r="W28" s="446"/>
      <c r="X28" s="446"/>
      <c r="Y28" s="446"/>
      <c r="Z28" s="446"/>
      <c r="AA28" s="446"/>
      <c r="AB28" s="446"/>
      <c r="AC28" s="446"/>
      <c r="AD28" s="448"/>
    </row>
    <row r="29" spans="1:41" ht="27" customHeight="1" x14ac:dyDescent="0.35">
      <c r="A29" s="456"/>
      <c r="B29" s="397"/>
      <c r="C29" s="399"/>
      <c r="D29" s="56" t="s">
        <v>63</v>
      </c>
      <c r="E29" s="56" t="s">
        <v>64</v>
      </c>
      <c r="F29" s="56" t="s">
        <v>65</v>
      </c>
      <c r="G29" s="56" t="s">
        <v>66</v>
      </c>
      <c r="H29" s="56" t="s">
        <v>67</v>
      </c>
      <c r="I29" s="56" t="s">
        <v>68</v>
      </c>
      <c r="J29" s="56" t="s">
        <v>41</v>
      </c>
      <c r="K29" s="56" t="s">
        <v>69</v>
      </c>
      <c r="L29" s="56" t="s">
        <v>70</v>
      </c>
      <c r="M29" s="56" t="s">
        <v>71</v>
      </c>
      <c r="N29" s="56" t="s">
        <v>72</v>
      </c>
      <c r="O29" s="56" t="s">
        <v>73</v>
      </c>
      <c r="P29" s="459"/>
      <c r="Q29" s="446"/>
      <c r="R29" s="446"/>
      <c r="S29" s="446"/>
      <c r="T29" s="446"/>
      <c r="U29" s="446"/>
      <c r="V29" s="446"/>
      <c r="W29" s="446"/>
      <c r="X29" s="446"/>
      <c r="Y29" s="446"/>
      <c r="Z29" s="446"/>
      <c r="AA29" s="446"/>
      <c r="AB29" s="446"/>
      <c r="AC29" s="446"/>
      <c r="AD29" s="448"/>
    </row>
    <row r="30" spans="1:41" ht="93.75" customHeight="1" thickBot="1" x14ac:dyDescent="0.4">
      <c r="A30" s="57" t="s">
        <v>119</v>
      </c>
      <c r="B30" s="438"/>
      <c r="C30" s="439"/>
      <c r="D30" s="58"/>
      <c r="E30" s="58"/>
      <c r="F30" s="58"/>
      <c r="G30" s="58"/>
      <c r="H30" s="58"/>
      <c r="I30" s="58"/>
      <c r="J30" s="58"/>
      <c r="K30" s="58"/>
      <c r="L30" s="58"/>
      <c r="M30" s="58"/>
      <c r="N30" s="58"/>
      <c r="O30" s="58"/>
      <c r="P30" s="59">
        <f>SUM(D30:O30)</f>
        <v>0</v>
      </c>
      <c r="Q30" s="557" t="s">
        <v>120</v>
      </c>
      <c r="R30" s="558"/>
      <c r="S30" s="558"/>
      <c r="T30" s="558"/>
      <c r="U30" s="558"/>
      <c r="V30" s="558"/>
      <c r="W30" s="558"/>
      <c r="X30" s="558"/>
      <c r="Y30" s="558"/>
      <c r="Z30" s="558"/>
      <c r="AA30" s="558"/>
      <c r="AB30" s="558"/>
      <c r="AC30" s="558"/>
      <c r="AD30" s="559"/>
    </row>
    <row r="31" spans="1:41" ht="45" customHeight="1" x14ac:dyDescent="0.35">
      <c r="A31" s="443" t="s">
        <v>85</v>
      </c>
      <c r="B31" s="444"/>
      <c r="C31" s="444"/>
      <c r="D31" s="444"/>
      <c r="E31" s="444"/>
      <c r="F31" s="444"/>
      <c r="G31" s="444"/>
      <c r="H31" s="444"/>
      <c r="I31" s="444"/>
      <c r="J31" s="444"/>
      <c r="K31" s="444"/>
      <c r="L31" s="444"/>
      <c r="M31" s="444"/>
      <c r="N31" s="444"/>
      <c r="O31" s="444"/>
      <c r="P31" s="444"/>
      <c r="Q31" s="444"/>
      <c r="R31" s="444"/>
      <c r="S31" s="444"/>
      <c r="T31" s="444"/>
      <c r="U31" s="444"/>
      <c r="V31" s="444"/>
      <c r="W31" s="444"/>
      <c r="X31" s="444"/>
      <c r="Y31" s="444"/>
      <c r="Z31" s="444"/>
      <c r="AA31" s="444"/>
      <c r="AB31" s="444"/>
      <c r="AC31" s="444"/>
      <c r="AD31" s="445"/>
    </row>
    <row r="32" spans="1:41" ht="23.15" customHeight="1" x14ac:dyDescent="0.35">
      <c r="A32" s="428" t="s">
        <v>86</v>
      </c>
      <c r="B32" s="446" t="s">
        <v>87</v>
      </c>
      <c r="C32" s="446" t="s">
        <v>82</v>
      </c>
      <c r="D32" s="446" t="s">
        <v>88</v>
      </c>
      <c r="E32" s="446"/>
      <c r="F32" s="446"/>
      <c r="G32" s="446"/>
      <c r="H32" s="446"/>
      <c r="I32" s="446"/>
      <c r="J32" s="446"/>
      <c r="K32" s="446"/>
      <c r="L32" s="446"/>
      <c r="M32" s="446"/>
      <c r="N32" s="446"/>
      <c r="O32" s="446"/>
      <c r="P32" s="446"/>
      <c r="Q32" s="446" t="s">
        <v>89</v>
      </c>
      <c r="R32" s="446"/>
      <c r="S32" s="446"/>
      <c r="T32" s="446"/>
      <c r="U32" s="446"/>
      <c r="V32" s="446"/>
      <c r="W32" s="446"/>
      <c r="X32" s="446"/>
      <c r="Y32" s="446"/>
      <c r="Z32" s="446"/>
      <c r="AA32" s="446"/>
      <c r="AB32" s="446"/>
      <c r="AC32" s="446"/>
      <c r="AD32" s="448"/>
      <c r="AG32" s="60"/>
      <c r="AH32" s="60"/>
      <c r="AI32" s="60"/>
      <c r="AJ32" s="60"/>
      <c r="AK32" s="60"/>
      <c r="AL32" s="60"/>
      <c r="AM32" s="60"/>
      <c r="AN32" s="60"/>
      <c r="AO32" s="60"/>
    </row>
    <row r="33" spans="1:41" ht="27" customHeight="1" x14ac:dyDescent="0.35">
      <c r="A33" s="428"/>
      <c r="B33" s="446"/>
      <c r="C33" s="447"/>
      <c r="D33" s="56" t="s">
        <v>63</v>
      </c>
      <c r="E33" s="56" t="s">
        <v>64</v>
      </c>
      <c r="F33" s="56" t="s">
        <v>65</v>
      </c>
      <c r="G33" s="56" t="s">
        <v>66</v>
      </c>
      <c r="H33" s="56" t="s">
        <v>67</v>
      </c>
      <c r="I33" s="56" t="s">
        <v>68</v>
      </c>
      <c r="J33" s="56" t="s">
        <v>41</v>
      </c>
      <c r="K33" s="56" t="s">
        <v>69</v>
      </c>
      <c r="L33" s="56" t="s">
        <v>70</v>
      </c>
      <c r="M33" s="56" t="s">
        <v>71</v>
      </c>
      <c r="N33" s="56" t="s">
        <v>72</v>
      </c>
      <c r="O33" s="56" t="s">
        <v>73</v>
      </c>
      <c r="P33" s="56" t="s">
        <v>25</v>
      </c>
      <c r="Q33" s="446" t="s">
        <v>90</v>
      </c>
      <c r="R33" s="446"/>
      <c r="S33" s="446"/>
      <c r="T33" s="446" t="s">
        <v>91</v>
      </c>
      <c r="U33" s="446"/>
      <c r="V33" s="446"/>
      <c r="W33" s="397" t="s">
        <v>92</v>
      </c>
      <c r="X33" s="398"/>
      <c r="Y33" s="398"/>
      <c r="Z33" s="399"/>
      <c r="AA33" s="397" t="s">
        <v>93</v>
      </c>
      <c r="AB33" s="398"/>
      <c r="AC33" s="398"/>
      <c r="AD33" s="400"/>
      <c r="AG33" s="60"/>
      <c r="AH33" s="60"/>
      <c r="AI33" s="60"/>
      <c r="AJ33" s="60"/>
      <c r="AK33" s="60"/>
      <c r="AL33" s="60"/>
      <c r="AM33" s="60"/>
      <c r="AN33" s="60"/>
      <c r="AO33" s="60"/>
    </row>
    <row r="34" spans="1:41" ht="129" customHeight="1" x14ac:dyDescent="0.35">
      <c r="A34" s="562" t="s">
        <v>119</v>
      </c>
      <c r="B34" s="401">
        <f>+AC17</f>
        <v>7.0000000000000007E-2</v>
      </c>
      <c r="C34" s="64" t="s">
        <v>94</v>
      </c>
      <c r="D34" s="77">
        <f>((D38*($B$38/$B$34))+(D40*($B$40/$B$34)))*$P$34</f>
        <v>0</v>
      </c>
      <c r="E34" s="77">
        <f t="shared" ref="E34:O35" si="3">((E38*($B$38/$B$34))+(E40*($B$40/$B$34)))*$P$34</f>
        <v>1.2857142857142855E-2</v>
      </c>
      <c r="F34" s="77">
        <f t="shared" si="3"/>
        <v>1.2999999999999999E-2</v>
      </c>
      <c r="G34" s="77">
        <f t="shared" si="3"/>
        <v>1.2999999999999999E-2</v>
      </c>
      <c r="H34" s="77">
        <f t="shared" si="3"/>
        <v>0.12014285714285712</v>
      </c>
      <c r="I34" s="77">
        <f t="shared" si="3"/>
        <v>1.2999999999999999E-2</v>
      </c>
      <c r="J34" s="77">
        <f t="shared" si="3"/>
        <v>1.2999999999999999E-2</v>
      </c>
      <c r="K34" s="77">
        <f>((K38*($B$38/$B$34))+(K40*($B$40/$B$34)))*$P$34</f>
        <v>1.2857142857142855E-2</v>
      </c>
      <c r="L34" s="77">
        <f t="shared" si="3"/>
        <v>1.2857142857142855E-2</v>
      </c>
      <c r="M34" s="77">
        <f t="shared" si="3"/>
        <v>1.2857142857142855E-2</v>
      </c>
      <c r="N34" s="77">
        <f t="shared" si="3"/>
        <v>1.2857142857142855E-2</v>
      </c>
      <c r="O34" s="77">
        <f t="shared" si="3"/>
        <v>1.2857142857142855E-2</v>
      </c>
      <c r="P34" s="78">
        <v>0.25</v>
      </c>
      <c r="Q34" s="538" t="s">
        <v>527</v>
      </c>
      <c r="R34" s="539"/>
      <c r="S34" s="540"/>
      <c r="T34" s="538" t="s">
        <v>508</v>
      </c>
      <c r="U34" s="539"/>
      <c r="V34" s="540"/>
      <c r="W34" s="551" t="s">
        <v>509</v>
      </c>
      <c r="X34" s="552"/>
      <c r="Y34" s="552"/>
      <c r="Z34" s="553"/>
      <c r="AA34" s="409" t="s">
        <v>121</v>
      </c>
      <c r="AB34" s="410"/>
      <c r="AC34" s="410"/>
      <c r="AD34" s="560"/>
      <c r="AG34" s="60"/>
      <c r="AH34" s="60"/>
      <c r="AI34" s="60"/>
      <c r="AJ34" s="60"/>
      <c r="AK34" s="60"/>
      <c r="AL34" s="60"/>
      <c r="AM34" s="60"/>
      <c r="AN34" s="60"/>
      <c r="AO34" s="60"/>
    </row>
    <row r="35" spans="1:41" ht="279.75" customHeight="1" thickBot="1" x14ac:dyDescent="0.4">
      <c r="A35" s="563"/>
      <c r="B35" s="402"/>
      <c r="C35" s="72" t="s">
        <v>97</v>
      </c>
      <c r="D35" s="79">
        <f>((D39*($B$38/$B$34))+(D41*($B$40/$B$34)))*$P$34</f>
        <v>0</v>
      </c>
      <c r="E35" s="79">
        <v>0.01</v>
      </c>
      <c r="F35" s="79">
        <v>0.01</v>
      </c>
      <c r="G35" s="243">
        <f t="shared" si="3"/>
        <v>1.2857142857142855E-2</v>
      </c>
      <c r="H35" s="243">
        <f t="shared" si="3"/>
        <v>3.9642857142857132E-2</v>
      </c>
      <c r="I35" s="243">
        <f t="shared" si="3"/>
        <v>1.2857142857142855E-2</v>
      </c>
      <c r="J35" s="243">
        <f t="shared" si="3"/>
        <v>1.2857142857142855E-2</v>
      </c>
      <c r="K35" s="243">
        <f t="shared" si="3"/>
        <v>1.2857142857142855E-2</v>
      </c>
      <c r="L35" s="243">
        <f t="shared" si="3"/>
        <v>1.8214285714285711E-2</v>
      </c>
      <c r="M35" s="243">
        <f t="shared" si="3"/>
        <v>2.357142857142857E-2</v>
      </c>
      <c r="N35" s="80"/>
      <c r="O35" s="80"/>
      <c r="P35" s="81">
        <f>SUM(D35:O35)</f>
        <v>0.15285714285714286</v>
      </c>
      <c r="Q35" s="541"/>
      <c r="R35" s="542"/>
      <c r="S35" s="543"/>
      <c r="T35" s="541"/>
      <c r="U35" s="542"/>
      <c r="V35" s="543"/>
      <c r="W35" s="554"/>
      <c r="X35" s="555"/>
      <c r="Y35" s="555"/>
      <c r="Z35" s="556"/>
      <c r="AA35" s="412"/>
      <c r="AB35" s="413"/>
      <c r="AC35" s="413"/>
      <c r="AD35" s="561"/>
      <c r="AE35" s="62"/>
      <c r="AG35" s="60"/>
      <c r="AH35" s="60"/>
      <c r="AI35" s="60"/>
      <c r="AJ35" s="60"/>
      <c r="AK35" s="60"/>
      <c r="AL35" s="60"/>
      <c r="AM35" s="60"/>
      <c r="AN35" s="60"/>
      <c r="AO35" s="60"/>
    </row>
    <row r="36" spans="1:41" ht="36.75" customHeight="1" x14ac:dyDescent="0.35">
      <c r="A36" s="427" t="s">
        <v>98</v>
      </c>
      <c r="B36" s="429" t="s">
        <v>99</v>
      </c>
      <c r="C36" s="431" t="s">
        <v>100</v>
      </c>
      <c r="D36" s="431"/>
      <c r="E36" s="431"/>
      <c r="F36" s="431"/>
      <c r="G36" s="431"/>
      <c r="H36" s="431"/>
      <c r="I36" s="431"/>
      <c r="J36" s="431"/>
      <c r="K36" s="431"/>
      <c r="L36" s="431"/>
      <c r="M36" s="431"/>
      <c r="N36" s="431"/>
      <c r="O36" s="431"/>
      <c r="P36" s="431"/>
      <c r="Q36" s="432" t="s">
        <v>101</v>
      </c>
      <c r="R36" s="433"/>
      <c r="S36" s="433"/>
      <c r="T36" s="433"/>
      <c r="U36" s="433"/>
      <c r="V36" s="433"/>
      <c r="W36" s="433"/>
      <c r="X36" s="433"/>
      <c r="Y36" s="433"/>
      <c r="Z36" s="433"/>
      <c r="AA36" s="433"/>
      <c r="AB36" s="433"/>
      <c r="AC36" s="433"/>
      <c r="AD36" s="434"/>
      <c r="AG36" s="60"/>
      <c r="AH36" s="60"/>
      <c r="AI36" s="60"/>
      <c r="AJ36" s="60"/>
      <c r="AK36" s="60"/>
      <c r="AL36" s="60"/>
      <c r="AM36" s="60"/>
      <c r="AN36" s="60"/>
      <c r="AO36" s="60"/>
    </row>
    <row r="37" spans="1:41" ht="26.15" customHeight="1" x14ac:dyDescent="0.35">
      <c r="A37" s="428"/>
      <c r="B37" s="430"/>
      <c r="C37" s="56" t="s">
        <v>102</v>
      </c>
      <c r="D37" s="56" t="s">
        <v>103</v>
      </c>
      <c r="E37" s="56" t="s">
        <v>104</v>
      </c>
      <c r="F37" s="56" t="s">
        <v>105</v>
      </c>
      <c r="G37" s="56" t="s">
        <v>106</v>
      </c>
      <c r="H37" s="56" t="s">
        <v>107</v>
      </c>
      <c r="I37" s="56" t="s">
        <v>108</v>
      </c>
      <c r="J37" s="56" t="s">
        <v>109</v>
      </c>
      <c r="K37" s="56" t="s">
        <v>110</v>
      </c>
      <c r="L37" s="56" t="s">
        <v>111</v>
      </c>
      <c r="M37" s="56" t="s">
        <v>112</v>
      </c>
      <c r="N37" s="56" t="s">
        <v>113</v>
      </c>
      <c r="O37" s="56" t="s">
        <v>114</v>
      </c>
      <c r="P37" s="56" t="s">
        <v>21</v>
      </c>
      <c r="Q37" s="435" t="s">
        <v>115</v>
      </c>
      <c r="R37" s="436"/>
      <c r="S37" s="436"/>
      <c r="T37" s="436"/>
      <c r="U37" s="436"/>
      <c r="V37" s="436"/>
      <c r="W37" s="436"/>
      <c r="X37" s="436"/>
      <c r="Y37" s="436"/>
      <c r="Z37" s="436"/>
      <c r="AA37" s="436"/>
      <c r="AB37" s="436"/>
      <c r="AC37" s="436"/>
      <c r="AD37" s="437"/>
      <c r="AG37" s="63"/>
      <c r="AH37" s="63"/>
      <c r="AI37" s="63"/>
      <c r="AJ37" s="63"/>
      <c r="AK37" s="63"/>
      <c r="AL37" s="63"/>
      <c r="AM37" s="63"/>
      <c r="AN37" s="63"/>
      <c r="AO37" s="63"/>
    </row>
    <row r="38" spans="1:41" ht="116.25" customHeight="1" x14ac:dyDescent="0.35">
      <c r="A38" s="378" t="s">
        <v>122</v>
      </c>
      <c r="B38" s="380">
        <v>0.04</v>
      </c>
      <c r="C38" s="64" t="s">
        <v>94</v>
      </c>
      <c r="D38" s="65">
        <v>0</v>
      </c>
      <c r="E38" s="65">
        <v>0.09</v>
      </c>
      <c r="F38" s="65">
        <v>9.0999999999999998E-2</v>
      </c>
      <c r="G38" s="65">
        <v>9.0999999999999998E-2</v>
      </c>
      <c r="H38" s="65">
        <v>9.0999999999999998E-2</v>
      </c>
      <c r="I38" s="65">
        <v>9.0999999999999998E-2</v>
      </c>
      <c r="J38" s="65">
        <v>9.0999999999999998E-2</v>
      </c>
      <c r="K38" s="65">
        <v>0.09</v>
      </c>
      <c r="L38" s="65">
        <v>0.09</v>
      </c>
      <c r="M38" s="65">
        <v>0.09</v>
      </c>
      <c r="N38" s="65">
        <v>0.09</v>
      </c>
      <c r="O38" s="65">
        <v>0.09</v>
      </c>
      <c r="P38" s="66">
        <f>SUM(D38:O38)</f>
        <v>0.99499999999999977</v>
      </c>
      <c r="Q38" s="550" t="s">
        <v>526</v>
      </c>
      <c r="R38" s="545"/>
      <c r="S38" s="545"/>
      <c r="T38" s="545"/>
      <c r="U38" s="545"/>
      <c r="V38" s="545"/>
      <c r="W38" s="545"/>
      <c r="X38" s="545"/>
      <c r="Y38" s="545"/>
      <c r="Z38" s="545"/>
      <c r="AA38" s="545"/>
      <c r="AB38" s="545"/>
      <c r="AC38" s="545"/>
      <c r="AD38" s="546"/>
      <c r="AG38" s="63"/>
      <c r="AH38" s="63"/>
      <c r="AI38" s="63"/>
      <c r="AJ38" s="63"/>
      <c r="AK38" s="63"/>
      <c r="AL38" s="63"/>
      <c r="AM38" s="63"/>
      <c r="AN38" s="63"/>
      <c r="AO38" s="63"/>
    </row>
    <row r="39" spans="1:41" ht="102.75" customHeight="1" thickBot="1" x14ac:dyDescent="0.4">
      <c r="A39" s="379"/>
      <c r="B39" s="381"/>
      <c r="C39" s="67" t="s">
        <v>97</v>
      </c>
      <c r="D39" s="68">
        <v>0</v>
      </c>
      <c r="E39" s="68">
        <v>0.09</v>
      </c>
      <c r="F39" s="68">
        <v>0.09</v>
      </c>
      <c r="G39" s="68">
        <v>0.09</v>
      </c>
      <c r="H39" s="68">
        <v>0.09</v>
      </c>
      <c r="I39" s="68">
        <v>0.09</v>
      </c>
      <c r="J39" s="68">
        <v>0.09</v>
      </c>
      <c r="K39" s="68">
        <v>0.09</v>
      </c>
      <c r="L39" s="68">
        <v>0.09</v>
      </c>
      <c r="M39" s="68">
        <v>0.09</v>
      </c>
      <c r="N39" s="68"/>
      <c r="O39" s="68"/>
      <c r="P39" s="69">
        <f>SUM(D39:O39)</f>
        <v>0.80999999999999983</v>
      </c>
      <c r="Q39" s="547"/>
      <c r="R39" s="548"/>
      <c r="S39" s="548"/>
      <c r="T39" s="548"/>
      <c r="U39" s="548"/>
      <c r="V39" s="548"/>
      <c r="W39" s="548"/>
      <c r="X39" s="548"/>
      <c r="Y39" s="548"/>
      <c r="Z39" s="548"/>
      <c r="AA39" s="548"/>
      <c r="AB39" s="548"/>
      <c r="AC39" s="548"/>
      <c r="AD39" s="549"/>
      <c r="AG39" s="63"/>
      <c r="AH39" s="63"/>
      <c r="AI39" s="63"/>
      <c r="AJ39" s="63"/>
      <c r="AK39" s="63"/>
      <c r="AL39" s="63"/>
      <c r="AM39" s="63"/>
      <c r="AN39" s="63"/>
      <c r="AO39" s="63"/>
    </row>
    <row r="40" spans="1:41" ht="56.25" customHeight="1" x14ac:dyDescent="0.35">
      <c r="A40" s="378" t="s">
        <v>123</v>
      </c>
      <c r="B40" s="389">
        <v>0.03</v>
      </c>
      <c r="C40" s="61" t="s">
        <v>94</v>
      </c>
      <c r="D40" s="65">
        <v>0</v>
      </c>
      <c r="E40" s="65">
        <v>0</v>
      </c>
      <c r="F40" s="65">
        <v>0</v>
      </c>
      <c r="G40" s="65">
        <v>0</v>
      </c>
      <c r="H40" s="65">
        <v>1</v>
      </c>
      <c r="I40" s="65">
        <v>0</v>
      </c>
      <c r="J40" s="65">
        <v>0</v>
      </c>
      <c r="K40" s="65">
        <v>0</v>
      </c>
      <c r="L40" s="65">
        <v>0</v>
      </c>
      <c r="M40" s="65">
        <v>0</v>
      </c>
      <c r="N40" s="65">
        <v>0</v>
      </c>
      <c r="O40" s="65">
        <v>0</v>
      </c>
      <c r="P40" s="69">
        <f>SUM(D40:O40)</f>
        <v>1</v>
      </c>
      <c r="Q40" s="544" t="s">
        <v>523</v>
      </c>
      <c r="R40" s="545"/>
      <c r="S40" s="545"/>
      <c r="T40" s="545"/>
      <c r="U40" s="545"/>
      <c r="V40" s="545"/>
      <c r="W40" s="545"/>
      <c r="X40" s="545"/>
      <c r="Y40" s="545"/>
      <c r="Z40" s="545"/>
      <c r="AA40" s="545"/>
      <c r="AB40" s="545"/>
      <c r="AC40" s="545"/>
      <c r="AD40" s="546"/>
      <c r="AE40" s="70"/>
      <c r="AG40" s="71"/>
      <c r="AH40" s="71"/>
      <c r="AI40" s="71"/>
      <c r="AJ40" s="71"/>
      <c r="AK40" s="71"/>
      <c r="AL40" s="71"/>
      <c r="AM40" s="71"/>
      <c r="AN40" s="71"/>
      <c r="AO40" s="71"/>
    </row>
    <row r="41" spans="1:41" ht="121.5" customHeight="1" thickBot="1" x14ac:dyDescent="0.4">
      <c r="A41" s="388"/>
      <c r="B41" s="390"/>
      <c r="C41" s="72" t="s">
        <v>97</v>
      </c>
      <c r="D41" s="73">
        <v>0</v>
      </c>
      <c r="E41" s="73">
        <v>0</v>
      </c>
      <c r="F41" s="73">
        <v>0</v>
      </c>
      <c r="G41" s="73">
        <v>0</v>
      </c>
      <c r="H41" s="73">
        <v>0.25</v>
      </c>
      <c r="I41" s="73">
        <v>0</v>
      </c>
      <c r="J41" s="73">
        <v>0</v>
      </c>
      <c r="K41" s="73">
        <v>0</v>
      </c>
      <c r="L41" s="73">
        <v>0.05</v>
      </c>
      <c r="M41" s="73">
        <v>0.1</v>
      </c>
      <c r="N41" s="73"/>
      <c r="O41" s="73"/>
      <c r="P41" s="75">
        <f>SUM(D41:O41)</f>
        <v>0.4</v>
      </c>
      <c r="Q41" s="547"/>
      <c r="R41" s="548"/>
      <c r="S41" s="548"/>
      <c r="T41" s="548"/>
      <c r="U41" s="548"/>
      <c r="V41" s="548"/>
      <c r="W41" s="548"/>
      <c r="X41" s="548"/>
      <c r="Y41" s="548"/>
      <c r="Z41" s="548"/>
      <c r="AA41" s="548"/>
      <c r="AB41" s="548"/>
      <c r="AC41" s="548"/>
      <c r="AD41" s="549"/>
      <c r="AE41" s="70"/>
    </row>
    <row r="42" spans="1:41" x14ac:dyDescent="0.35">
      <c r="B42" s="188"/>
    </row>
  </sheetData>
  <mergeCells count="76">
    <mergeCell ref="A1:A4"/>
    <mergeCell ref="B1:AA1"/>
    <mergeCell ref="AB1:AD1"/>
    <mergeCell ref="B2:AA2"/>
    <mergeCell ref="AB2:AD2"/>
    <mergeCell ref="B3:AA4"/>
    <mergeCell ref="AB3:AD3"/>
    <mergeCell ref="AB4:AD4"/>
    <mergeCell ref="A11:B13"/>
    <mergeCell ref="C11:AD13"/>
    <mergeCell ref="A7:B9"/>
    <mergeCell ref="C7:C9"/>
    <mergeCell ref="D7:H9"/>
    <mergeCell ref="I7:J9"/>
    <mergeCell ref="K7:L9"/>
    <mergeCell ref="M7:N7"/>
    <mergeCell ref="AA15:AD15"/>
    <mergeCell ref="O7:P7"/>
    <mergeCell ref="M8:N8"/>
    <mergeCell ref="O8:P8"/>
    <mergeCell ref="M9:N9"/>
    <mergeCell ref="O9:P9"/>
    <mergeCell ref="A15:B15"/>
    <mergeCell ref="C15:K15"/>
    <mergeCell ref="L15:Q15"/>
    <mergeCell ref="R15:X15"/>
    <mergeCell ref="Y15:Z15"/>
    <mergeCell ref="A23:B23"/>
    <mergeCell ref="C16:AB16"/>
    <mergeCell ref="A17:B17"/>
    <mergeCell ref="C17:Q17"/>
    <mergeCell ref="R17:V17"/>
    <mergeCell ref="W17:X17"/>
    <mergeCell ref="Y17:AB17"/>
    <mergeCell ref="AC17:AD17"/>
    <mergeCell ref="A19:AD19"/>
    <mergeCell ref="C20:P20"/>
    <mergeCell ref="Q20:AD20"/>
    <mergeCell ref="A22:B22"/>
    <mergeCell ref="B34:B35"/>
    <mergeCell ref="A24:B24"/>
    <mergeCell ref="A25:B25"/>
    <mergeCell ref="A27:AD27"/>
    <mergeCell ref="A28:A29"/>
    <mergeCell ref="B28:C29"/>
    <mergeCell ref="D28:O28"/>
    <mergeCell ref="P28:P29"/>
    <mergeCell ref="Q28:AD29"/>
    <mergeCell ref="B30:C30"/>
    <mergeCell ref="Q30:AD30"/>
    <mergeCell ref="A31:AD31"/>
    <mergeCell ref="A32:A33"/>
    <mergeCell ref="B32:B33"/>
    <mergeCell ref="C32:C33"/>
    <mergeCell ref="D32:P32"/>
    <mergeCell ref="Q32:AD32"/>
    <mergeCell ref="Q33:S33"/>
    <mergeCell ref="T33:V33"/>
    <mergeCell ref="W33:Z33"/>
    <mergeCell ref="AA33:AD33"/>
    <mergeCell ref="Q34:S35"/>
    <mergeCell ref="T34:V35"/>
    <mergeCell ref="A40:A41"/>
    <mergeCell ref="B40:B41"/>
    <mergeCell ref="Q40:AD41"/>
    <mergeCell ref="A36:A37"/>
    <mergeCell ref="B36:B37"/>
    <mergeCell ref="C36:P36"/>
    <mergeCell ref="Q36:AD36"/>
    <mergeCell ref="Q37:AD37"/>
    <mergeCell ref="A38:A39"/>
    <mergeCell ref="B38:B39"/>
    <mergeCell ref="Q38:AD39"/>
    <mergeCell ref="W34:Z35"/>
    <mergeCell ref="AA34:AD35"/>
    <mergeCell ref="A34:A35"/>
  </mergeCells>
  <dataValidations count="2">
    <dataValidation type="list" allowBlank="1" showInputMessage="1" showErrorMessage="1" sqref="C7:C9" xr:uid="{2C0E98FC-754C-446C-8CBB-8A33F049A459}">
      <formula1>$C$21:$N$21</formula1>
    </dataValidation>
    <dataValidation type="textLength" operator="lessThanOrEqual" allowBlank="1" showInputMessage="1" showErrorMessage="1" errorTitle="Máximo 2.000 caracteres" error="Máximo 2.000 caracteres" sqref="AA34 T34 Q34 Q40:AD41" xr:uid="{45456C35-5190-475E-B34C-9C23EF9BA7A9}">
      <formula1>2000</formula1>
    </dataValidation>
  </dataValidations>
  <printOptions horizontalCentered="1" verticalCentered="1"/>
  <pageMargins left="0.23622047244094491" right="0.23622047244094491" top="0.39370078740157483" bottom="0.39370078740157483" header="0.31496062992125984" footer="0.31496062992125984"/>
  <pageSetup paperSize="9" scale="21" orientation="landscape"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8EE188-F348-477D-9E72-2AE5371D9A47}">
  <sheetPr>
    <tabColor theme="7" tint="0.39997558519241921"/>
  </sheetPr>
  <dimension ref="A1:AO40"/>
  <sheetViews>
    <sheetView topLeftCell="E19" zoomScale="55" zoomScaleNormal="55" workbookViewId="0">
      <selection activeCell="AC24" sqref="AC24"/>
    </sheetView>
  </sheetViews>
  <sheetFormatPr baseColWidth="10" defaultColWidth="10.6328125" defaultRowHeight="14.5" x14ac:dyDescent="0.35"/>
  <cols>
    <col min="1" max="1" width="38.453125" style="295" customWidth="1"/>
    <col min="2" max="2" width="23" style="295" customWidth="1"/>
    <col min="3" max="14" width="20.6328125" style="295" customWidth="1"/>
    <col min="15" max="15" width="21.6328125" style="295" customWidth="1"/>
    <col min="16" max="21" width="18.36328125" style="295" customWidth="1"/>
    <col min="22" max="22" width="34.6328125" style="295" customWidth="1"/>
    <col min="23" max="27" width="18.36328125" style="295" customWidth="1"/>
    <col min="28" max="28" width="22.6328125" style="295" customWidth="1"/>
    <col min="29" max="29" width="19" style="295" customWidth="1"/>
    <col min="30" max="30" width="19.453125" style="295" customWidth="1"/>
    <col min="31" max="31" width="6.36328125" style="295" bestFit="1" customWidth="1"/>
    <col min="32" max="32" width="22.6328125" style="295" customWidth="1"/>
    <col min="33" max="33" width="18.453125" style="295" bestFit="1" customWidth="1"/>
    <col min="34" max="34" width="8.453125" style="295" customWidth="1"/>
    <col min="35" max="35" width="18.453125" style="295" bestFit="1" customWidth="1"/>
    <col min="36" max="36" width="5.6328125" style="295" customWidth="1"/>
    <col min="37" max="37" width="18.453125" style="295" bestFit="1" customWidth="1"/>
    <col min="38" max="38" width="4.6328125" style="295" customWidth="1"/>
    <col min="39" max="39" width="23" style="295" bestFit="1" customWidth="1"/>
    <col min="40" max="40" width="10.6328125" style="295"/>
    <col min="41" max="41" width="18.453125" style="295" bestFit="1" customWidth="1"/>
    <col min="42" max="42" width="16.36328125" style="295" customWidth="1"/>
    <col min="43" max="16384" width="10.6328125" style="295"/>
  </cols>
  <sheetData>
    <row r="1" spans="1:30" ht="32.25" customHeight="1" thickBot="1" x14ac:dyDescent="0.4">
      <c r="A1" s="691"/>
      <c r="B1" s="694" t="s">
        <v>33</v>
      </c>
      <c r="C1" s="695"/>
      <c r="D1" s="695"/>
      <c r="E1" s="695"/>
      <c r="F1" s="695"/>
      <c r="G1" s="695"/>
      <c r="H1" s="695"/>
      <c r="I1" s="695"/>
      <c r="J1" s="695"/>
      <c r="K1" s="695"/>
      <c r="L1" s="695"/>
      <c r="M1" s="695"/>
      <c r="N1" s="695"/>
      <c r="O1" s="695"/>
      <c r="P1" s="695"/>
      <c r="Q1" s="695"/>
      <c r="R1" s="695"/>
      <c r="S1" s="695"/>
      <c r="T1" s="695"/>
      <c r="U1" s="695"/>
      <c r="V1" s="695"/>
      <c r="W1" s="695"/>
      <c r="X1" s="695"/>
      <c r="Y1" s="695"/>
      <c r="Z1" s="695"/>
      <c r="AA1" s="696"/>
      <c r="AB1" s="697" t="s">
        <v>34</v>
      </c>
      <c r="AC1" s="698"/>
      <c r="AD1" s="699"/>
    </row>
    <row r="2" spans="1:30" ht="30.75" customHeight="1" thickBot="1" x14ac:dyDescent="0.4">
      <c r="A2" s="692"/>
      <c r="B2" s="694" t="s">
        <v>35</v>
      </c>
      <c r="C2" s="695"/>
      <c r="D2" s="695"/>
      <c r="E2" s="695"/>
      <c r="F2" s="695"/>
      <c r="G2" s="695"/>
      <c r="H2" s="695"/>
      <c r="I2" s="695"/>
      <c r="J2" s="695"/>
      <c r="K2" s="695"/>
      <c r="L2" s="695"/>
      <c r="M2" s="695"/>
      <c r="N2" s="695"/>
      <c r="O2" s="695"/>
      <c r="P2" s="695"/>
      <c r="Q2" s="695"/>
      <c r="R2" s="695"/>
      <c r="S2" s="695"/>
      <c r="T2" s="695"/>
      <c r="U2" s="695"/>
      <c r="V2" s="695"/>
      <c r="W2" s="695"/>
      <c r="X2" s="695"/>
      <c r="Y2" s="695"/>
      <c r="Z2" s="695"/>
      <c r="AA2" s="696"/>
      <c r="AB2" s="700" t="s">
        <v>36</v>
      </c>
      <c r="AC2" s="701"/>
      <c r="AD2" s="702"/>
    </row>
    <row r="3" spans="1:30" ht="24" customHeight="1" x14ac:dyDescent="0.35">
      <c r="A3" s="692"/>
      <c r="B3" s="611" t="s">
        <v>37</v>
      </c>
      <c r="C3" s="612"/>
      <c r="D3" s="612"/>
      <c r="E3" s="612"/>
      <c r="F3" s="612"/>
      <c r="G3" s="612"/>
      <c r="H3" s="612"/>
      <c r="I3" s="612"/>
      <c r="J3" s="612"/>
      <c r="K3" s="612"/>
      <c r="L3" s="612"/>
      <c r="M3" s="612"/>
      <c r="N3" s="612"/>
      <c r="O3" s="612"/>
      <c r="P3" s="612"/>
      <c r="Q3" s="612"/>
      <c r="R3" s="612"/>
      <c r="S3" s="612"/>
      <c r="T3" s="612"/>
      <c r="U3" s="612"/>
      <c r="V3" s="612"/>
      <c r="W3" s="612"/>
      <c r="X3" s="612"/>
      <c r="Y3" s="612"/>
      <c r="Z3" s="612"/>
      <c r="AA3" s="613"/>
      <c r="AB3" s="700" t="s">
        <v>38</v>
      </c>
      <c r="AC3" s="701"/>
      <c r="AD3" s="702"/>
    </row>
    <row r="4" spans="1:30" ht="22.25" customHeight="1" thickBot="1" x14ac:dyDescent="0.4">
      <c r="A4" s="693"/>
      <c r="B4" s="703"/>
      <c r="C4" s="704"/>
      <c r="D4" s="704"/>
      <c r="E4" s="704"/>
      <c r="F4" s="704"/>
      <c r="G4" s="704"/>
      <c r="H4" s="704"/>
      <c r="I4" s="704"/>
      <c r="J4" s="704"/>
      <c r="K4" s="704"/>
      <c r="L4" s="704"/>
      <c r="M4" s="704"/>
      <c r="N4" s="704"/>
      <c r="O4" s="704"/>
      <c r="P4" s="704"/>
      <c r="Q4" s="704"/>
      <c r="R4" s="704"/>
      <c r="S4" s="704"/>
      <c r="T4" s="704"/>
      <c r="U4" s="704"/>
      <c r="V4" s="704"/>
      <c r="W4" s="704"/>
      <c r="X4" s="704"/>
      <c r="Y4" s="704"/>
      <c r="Z4" s="704"/>
      <c r="AA4" s="705"/>
      <c r="AB4" s="706" t="s">
        <v>39</v>
      </c>
      <c r="AC4" s="707"/>
      <c r="AD4" s="708"/>
    </row>
    <row r="5" spans="1:30" ht="9" customHeight="1" thickBot="1" x14ac:dyDescent="0.4">
      <c r="A5" s="296"/>
      <c r="B5" s="297"/>
      <c r="C5" s="298"/>
      <c r="D5" s="299"/>
      <c r="E5" s="299"/>
      <c r="F5" s="299"/>
      <c r="G5" s="299"/>
      <c r="H5" s="299"/>
      <c r="I5" s="299"/>
      <c r="J5" s="299"/>
      <c r="K5" s="299"/>
      <c r="L5" s="299"/>
      <c r="M5" s="299"/>
      <c r="N5" s="299"/>
      <c r="O5" s="299"/>
      <c r="P5" s="299"/>
      <c r="Q5" s="299"/>
      <c r="R5" s="299"/>
      <c r="S5" s="299"/>
      <c r="T5" s="299"/>
      <c r="U5" s="299"/>
      <c r="V5" s="299"/>
      <c r="W5" s="299"/>
      <c r="X5" s="299"/>
      <c r="Y5" s="299"/>
      <c r="Z5" s="300"/>
      <c r="AA5" s="299"/>
      <c r="AB5" s="301"/>
      <c r="AC5" s="302"/>
      <c r="AD5" s="303"/>
    </row>
    <row r="6" spans="1:30" ht="9" customHeight="1" thickBot="1" x14ac:dyDescent="0.4">
      <c r="A6" s="304"/>
      <c r="B6" s="299"/>
      <c r="C6" s="299"/>
      <c r="D6" s="299"/>
      <c r="E6" s="299"/>
      <c r="F6" s="299"/>
      <c r="G6" s="299"/>
      <c r="H6" s="299"/>
      <c r="I6" s="299"/>
      <c r="J6" s="299"/>
      <c r="K6" s="299"/>
      <c r="L6" s="299"/>
      <c r="M6" s="299"/>
      <c r="N6" s="299"/>
      <c r="O6" s="299"/>
      <c r="P6" s="299"/>
      <c r="Q6" s="299"/>
      <c r="R6" s="299"/>
      <c r="S6" s="299"/>
      <c r="T6" s="299"/>
      <c r="U6" s="299"/>
      <c r="V6" s="299"/>
      <c r="W6" s="299"/>
      <c r="X6" s="299"/>
      <c r="Y6" s="299"/>
      <c r="Z6" s="300"/>
      <c r="AA6" s="299"/>
      <c r="AB6" s="299"/>
      <c r="AC6" s="305"/>
      <c r="AD6" s="306"/>
    </row>
    <row r="7" spans="1:30" ht="15" thickBot="1" x14ac:dyDescent="0.4">
      <c r="A7" s="662" t="s">
        <v>40</v>
      </c>
      <c r="B7" s="663"/>
      <c r="C7" s="677" t="s">
        <v>71</v>
      </c>
      <c r="D7" s="662" t="s">
        <v>42</v>
      </c>
      <c r="E7" s="680"/>
      <c r="F7" s="680"/>
      <c r="G7" s="680"/>
      <c r="H7" s="663"/>
      <c r="I7" s="683">
        <v>45233</v>
      </c>
      <c r="J7" s="684"/>
      <c r="K7" s="662" t="s">
        <v>43</v>
      </c>
      <c r="L7" s="663"/>
      <c r="M7" s="689" t="s">
        <v>44</v>
      </c>
      <c r="N7" s="690"/>
      <c r="O7" s="656"/>
      <c r="P7" s="657"/>
      <c r="Q7" s="299"/>
      <c r="R7" s="299"/>
      <c r="S7" s="299"/>
      <c r="T7" s="299"/>
      <c r="U7" s="299"/>
      <c r="V7" s="299"/>
      <c r="W7" s="299"/>
      <c r="X7" s="299"/>
      <c r="Y7" s="299"/>
      <c r="Z7" s="300"/>
      <c r="AA7" s="299"/>
      <c r="AB7" s="299"/>
      <c r="AC7" s="305"/>
      <c r="AD7" s="306"/>
    </row>
    <row r="8" spans="1:30" ht="15" thickBot="1" x14ac:dyDescent="0.4">
      <c r="A8" s="664"/>
      <c r="B8" s="665"/>
      <c r="C8" s="678"/>
      <c r="D8" s="664"/>
      <c r="E8" s="681"/>
      <c r="F8" s="681"/>
      <c r="G8" s="681"/>
      <c r="H8" s="665"/>
      <c r="I8" s="685"/>
      <c r="J8" s="686"/>
      <c r="K8" s="664"/>
      <c r="L8" s="665"/>
      <c r="M8" s="658" t="s">
        <v>45</v>
      </c>
      <c r="N8" s="659"/>
      <c r="O8" s="485"/>
      <c r="P8" s="486"/>
      <c r="Q8" s="299"/>
      <c r="R8" s="299"/>
      <c r="S8" s="299"/>
      <c r="T8" s="299"/>
      <c r="U8" s="299"/>
      <c r="V8" s="299"/>
      <c r="W8" s="299"/>
      <c r="X8" s="299"/>
      <c r="Y8" s="299"/>
      <c r="Z8" s="300"/>
      <c r="AA8" s="299"/>
      <c r="AB8" s="299"/>
      <c r="AC8" s="305"/>
      <c r="AD8" s="306"/>
    </row>
    <row r="9" spans="1:30" ht="15" thickBot="1" x14ac:dyDescent="0.4">
      <c r="A9" s="666"/>
      <c r="B9" s="667"/>
      <c r="C9" s="679"/>
      <c r="D9" s="666"/>
      <c r="E9" s="682"/>
      <c r="F9" s="682"/>
      <c r="G9" s="682"/>
      <c r="H9" s="667"/>
      <c r="I9" s="687"/>
      <c r="J9" s="688"/>
      <c r="K9" s="666"/>
      <c r="L9" s="667"/>
      <c r="M9" s="660" t="s">
        <v>46</v>
      </c>
      <c r="N9" s="661"/>
      <c r="O9" s="656" t="s">
        <v>47</v>
      </c>
      <c r="P9" s="657"/>
      <c r="Q9" s="299"/>
      <c r="R9" s="299"/>
      <c r="S9" s="299"/>
      <c r="T9" s="299"/>
      <c r="U9" s="299"/>
      <c r="V9" s="299"/>
      <c r="W9" s="299"/>
      <c r="X9" s="299"/>
      <c r="Y9" s="299"/>
      <c r="Z9" s="300"/>
      <c r="AA9" s="299"/>
      <c r="AB9" s="299"/>
      <c r="AC9" s="305"/>
      <c r="AD9" s="306"/>
    </row>
    <row r="10" spans="1:30" ht="15" customHeight="1" thickBot="1" x14ac:dyDescent="0.4">
      <c r="A10" s="307"/>
      <c r="B10" s="308"/>
      <c r="C10" s="308"/>
      <c r="D10" s="309"/>
      <c r="E10" s="309"/>
      <c r="F10" s="309"/>
      <c r="G10" s="309"/>
      <c r="H10" s="309"/>
      <c r="I10" s="310"/>
      <c r="J10" s="310"/>
      <c r="K10" s="309"/>
      <c r="L10" s="309"/>
      <c r="M10" s="311"/>
      <c r="N10" s="311"/>
      <c r="O10" s="312"/>
      <c r="P10" s="312"/>
      <c r="Q10" s="308"/>
      <c r="R10" s="308"/>
      <c r="S10" s="308"/>
      <c r="T10" s="308"/>
      <c r="U10" s="308"/>
      <c r="V10" s="308"/>
      <c r="W10" s="308"/>
      <c r="X10" s="308"/>
      <c r="Y10" s="308"/>
      <c r="Z10" s="313"/>
      <c r="AA10" s="308"/>
      <c r="AB10" s="308"/>
      <c r="AC10" s="314"/>
      <c r="AD10" s="315"/>
    </row>
    <row r="11" spans="1:30" ht="15" customHeight="1" x14ac:dyDescent="0.35">
      <c r="A11" s="662" t="s">
        <v>48</v>
      </c>
      <c r="B11" s="663"/>
      <c r="C11" s="668" t="s">
        <v>49</v>
      </c>
      <c r="D11" s="669"/>
      <c r="E11" s="669"/>
      <c r="F11" s="669"/>
      <c r="G11" s="669"/>
      <c r="H11" s="669"/>
      <c r="I11" s="669"/>
      <c r="J11" s="669"/>
      <c r="K11" s="669"/>
      <c r="L11" s="669"/>
      <c r="M11" s="669"/>
      <c r="N11" s="669"/>
      <c r="O11" s="669"/>
      <c r="P11" s="669"/>
      <c r="Q11" s="669"/>
      <c r="R11" s="669"/>
      <c r="S11" s="669"/>
      <c r="T11" s="669"/>
      <c r="U11" s="669"/>
      <c r="V11" s="669"/>
      <c r="W11" s="669"/>
      <c r="X11" s="669"/>
      <c r="Y11" s="669"/>
      <c r="Z11" s="669"/>
      <c r="AA11" s="669"/>
      <c r="AB11" s="669"/>
      <c r="AC11" s="669"/>
      <c r="AD11" s="670"/>
    </row>
    <row r="12" spans="1:30" ht="15" customHeight="1" x14ac:dyDescent="0.35">
      <c r="A12" s="664"/>
      <c r="B12" s="665"/>
      <c r="C12" s="671"/>
      <c r="D12" s="672"/>
      <c r="E12" s="672"/>
      <c r="F12" s="672"/>
      <c r="G12" s="672"/>
      <c r="H12" s="672"/>
      <c r="I12" s="672"/>
      <c r="J12" s="672"/>
      <c r="K12" s="672"/>
      <c r="L12" s="672"/>
      <c r="M12" s="672"/>
      <c r="N12" s="672"/>
      <c r="O12" s="672"/>
      <c r="P12" s="672"/>
      <c r="Q12" s="672"/>
      <c r="R12" s="672"/>
      <c r="S12" s="672"/>
      <c r="T12" s="672"/>
      <c r="U12" s="672"/>
      <c r="V12" s="672"/>
      <c r="W12" s="672"/>
      <c r="X12" s="672"/>
      <c r="Y12" s="672"/>
      <c r="Z12" s="672"/>
      <c r="AA12" s="672"/>
      <c r="AB12" s="672"/>
      <c r="AC12" s="672"/>
      <c r="AD12" s="673"/>
    </row>
    <row r="13" spans="1:30" ht="15" customHeight="1" thickBot="1" x14ac:dyDescent="0.4">
      <c r="A13" s="666"/>
      <c r="B13" s="667"/>
      <c r="C13" s="674"/>
      <c r="D13" s="675"/>
      <c r="E13" s="675"/>
      <c r="F13" s="675"/>
      <c r="G13" s="675"/>
      <c r="H13" s="675"/>
      <c r="I13" s="675"/>
      <c r="J13" s="675"/>
      <c r="K13" s="675"/>
      <c r="L13" s="675"/>
      <c r="M13" s="675"/>
      <c r="N13" s="675"/>
      <c r="O13" s="675"/>
      <c r="P13" s="675"/>
      <c r="Q13" s="675"/>
      <c r="R13" s="675"/>
      <c r="S13" s="675"/>
      <c r="T13" s="675"/>
      <c r="U13" s="675"/>
      <c r="V13" s="675"/>
      <c r="W13" s="675"/>
      <c r="X13" s="675"/>
      <c r="Y13" s="675"/>
      <c r="Z13" s="675"/>
      <c r="AA13" s="675"/>
      <c r="AB13" s="675"/>
      <c r="AC13" s="675"/>
      <c r="AD13" s="676"/>
    </row>
    <row r="14" spans="1:30" ht="9" customHeight="1" thickBot="1" x14ac:dyDescent="0.4">
      <c r="A14" s="317"/>
      <c r="B14" s="318"/>
      <c r="C14" s="319"/>
      <c r="D14" s="319"/>
      <c r="E14" s="319"/>
      <c r="F14" s="319"/>
      <c r="G14" s="319"/>
      <c r="H14" s="319"/>
      <c r="I14" s="319"/>
      <c r="J14" s="319"/>
      <c r="K14" s="319"/>
      <c r="L14" s="319"/>
      <c r="M14" s="320"/>
      <c r="N14" s="320"/>
      <c r="O14" s="320"/>
      <c r="P14" s="320"/>
      <c r="Q14" s="320"/>
      <c r="R14" s="321"/>
      <c r="S14" s="321"/>
      <c r="T14" s="321"/>
      <c r="U14" s="321"/>
      <c r="V14" s="321"/>
      <c r="W14" s="321"/>
      <c r="X14" s="321"/>
      <c r="Y14" s="309"/>
      <c r="Z14" s="309"/>
      <c r="AA14" s="309"/>
      <c r="AB14" s="309"/>
      <c r="AC14" s="309"/>
      <c r="AD14" s="316"/>
    </row>
    <row r="15" spans="1:30" ht="39" customHeight="1" thickBot="1" x14ac:dyDescent="0.4">
      <c r="A15" s="640" t="s">
        <v>50</v>
      </c>
      <c r="B15" s="641"/>
      <c r="C15" s="647" t="s">
        <v>51</v>
      </c>
      <c r="D15" s="648"/>
      <c r="E15" s="648"/>
      <c r="F15" s="648"/>
      <c r="G15" s="648"/>
      <c r="H15" s="648"/>
      <c r="I15" s="648"/>
      <c r="J15" s="648"/>
      <c r="K15" s="649"/>
      <c r="L15" s="630" t="s">
        <v>52</v>
      </c>
      <c r="M15" s="631"/>
      <c r="N15" s="631"/>
      <c r="O15" s="631"/>
      <c r="P15" s="631"/>
      <c r="Q15" s="632"/>
      <c r="R15" s="650" t="s">
        <v>53</v>
      </c>
      <c r="S15" s="651"/>
      <c r="T15" s="651"/>
      <c r="U15" s="651"/>
      <c r="V15" s="651"/>
      <c r="W15" s="651"/>
      <c r="X15" s="652"/>
      <c r="Y15" s="630" t="s">
        <v>54</v>
      </c>
      <c r="Z15" s="632"/>
      <c r="AA15" s="653" t="s">
        <v>55</v>
      </c>
      <c r="AB15" s="654"/>
      <c r="AC15" s="654"/>
      <c r="AD15" s="655"/>
    </row>
    <row r="16" spans="1:30" ht="9" customHeight="1" thickBot="1" x14ac:dyDescent="0.4">
      <c r="A16" s="304"/>
      <c r="B16" s="299"/>
      <c r="C16" s="639"/>
      <c r="D16" s="639"/>
      <c r="E16" s="639"/>
      <c r="F16" s="639"/>
      <c r="G16" s="639"/>
      <c r="H16" s="639"/>
      <c r="I16" s="639"/>
      <c r="J16" s="639"/>
      <c r="K16" s="639"/>
      <c r="L16" s="639"/>
      <c r="M16" s="639"/>
      <c r="N16" s="639"/>
      <c r="O16" s="639"/>
      <c r="P16" s="639"/>
      <c r="Q16" s="639"/>
      <c r="R16" s="639"/>
      <c r="S16" s="639"/>
      <c r="T16" s="639"/>
      <c r="U16" s="639"/>
      <c r="V16" s="639"/>
      <c r="W16" s="639"/>
      <c r="X16" s="639"/>
      <c r="Y16" s="639"/>
      <c r="Z16" s="639"/>
      <c r="AA16" s="639"/>
      <c r="AB16" s="639"/>
      <c r="AC16" s="322"/>
      <c r="AD16" s="323"/>
    </row>
    <row r="17" spans="1:41" s="324" customFormat="1" ht="37.5" customHeight="1" thickBot="1" x14ac:dyDescent="0.4">
      <c r="A17" s="640" t="s">
        <v>56</v>
      </c>
      <c r="B17" s="641"/>
      <c r="C17" s="642" t="s">
        <v>124</v>
      </c>
      <c r="D17" s="643"/>
      <c r="E17" s="643"/>
      <c r="F17" s="643"/>
      <c r="G17" s="643"/>
      <c r="H17" s="643"/>
      <c r="I17" s="643"/>
      <c r="J17" s="643"/>
      <c r="K17" s="643"/>
      <c r="L17" s="643"/>
      <c r="M17" s="643"/>
      <c r="N17" s="643"/>
      <c r="O17" s="643"/>
      <c r="P17" s="643"/>
      <c r="Q17" s="644"/>
      <c r="R17" s="630" t="s">
        <v>58</v>
      </c>
      <c r="S17" s="631"/>
      <c r="T17" s="631"/>
      <c r="U17" s="631"/>
      <c r="V17" s="632"/>
      <c r="W17" s="645">
        <v>10</v>
      </c>
      <c r="X17" s="646"/>
      <c r="Y17" s="631" t="s">
        <v>59</v>
      </c>
      <c r="Z17" s="631"/>
      <c r="AA17" s="631"/>
      <c r="AB17" s="632"/>
      <c r="AC17" s="628">
        <v>0.09</v>
      </c>
      <c r="AD17" s="629"/>
      <c r="AF17" s="324">
        <v>393311941</v>
      </c>
    </row>
    <row r="18" spans="1:41" ht="16.5" customHeight="1" thickBot="1" x14ac:dyDescent="0.4">
      <c r="A18" s="325"/>
      <c r="B18" s="326"/>
      <c r="C18" s="326"/>
      <c r="D18" s="326"/>
      <c r="E18" s="326"/>
      <c r="F18" s="326"/>
      <c r="G18" s="326"/>
      <c r="H18" s="326"/>
      <c r="I18" s="326"/>
      <c r="J18" s="326"/>
      <c r="K18" s="326"/>
      <c r="L18" s="326"/>
      <c r="M18" s="326"/>
      <c r="N18" s="326"/>
      <c r="O18" s="326"/>
      <c r="P18" s="326"/>
      <c r="Q18" s="326"/>
      <c r="R18" s="326"/>
      <c r="S18" s="326"/>
      <c r="T18" s="326"/>
      <c r="U18" s="326"/>
      <c r="V18" s="326"/>
      <c r="W18" s="326"/>
      <c r="X18" s="326"/>
      <c r="Y18" s="326"/>
      <c r="Z18" s="326"/>
      <c r="AA18" s="326"/>
      <c r="AB18" s="326"/>
      <c r="AC18" s="326"/>
      <c r="AD18" s="327"/>
    </row>
    <row r="19" spans="1:41" ht="32.15" customHeight="1" thickBot="1" x14ac:dyDescent="0.4">
      <c r="A19" s="630" t="s">
        <v>60</v>
      </c>
      <c r="B19" s="631"/>
      <c r="C19" s="631"/>
      <c r="D19" s="631"/>
      <c r="E19" s="631"/>
      <c r="F19" s="631"/>
      <c r="G19" s="631"/>
      <c r="H19" s="631"/>
      <c r="I19" s="631"/>
      <c r="J19" s="631"/>
      <c r="K19" s="631"/>
      <c r="L19" s="631"/>
      <c r="M19" s="631"/>
      <c r="N19" s="631"/>
      <c r="O19" s="631"/>
      <c r="P19" s="631"/>
      <c r="Q19" s="631"/>
      <c r="R19" s="631"/>
      <c r="S19" s="631"/>
      <c r="T19" s="631"/>
      <c r="U19" s="631"/>
      <c r="V19" s="631"/>
      <c r="W19" s="631"/>
      <c r="X19" s="631"/>
      <c r="Y19" s="631"/>
      <c r="Z19" s="631"/>
      <c r="AA19" s="631"/>
      <c r="AB19" s="631"/>
      <c r="AC19" s="631"/>
      <c r="AD19" s="632"/>
      <c r="AE19" s="328"/>
      <c r="AF19" s="328"/>
    </row>
    <row r="20" spans="1:41" ht="32.15" customHeight="1" thickBot="1" x14ac:dyDescent="0.4">
      <c r="A20" s="329"/>
      <c r="B20" s="305"/>
      <c r="C20" s="633" t="s">
        <v>61</v>
      </c>
      <c r="D20" s="634"/>
      <c r="E20" s="634"/>
      <c r="F20" s="634"/>
      <c r="G20" s="634"/>
      <c r="H20" s="634"/>
      <c r="I20" s="634"/>
      <c r="J20" s="634"/>
      <c r="K20" s="634"/>
      <c r="L20" s="634"/>
      <c r="M20" s="634"/>
      <c r="N20" s="634"/>
      <c r="O20" s="634"/>
      <c r="P20" s="635"/>
      <c r="Q20" s="636" t="s">
        <v>62</v>
      </c>
      <c r="R20" s="637"/>
      <c r="S20" s="637"/>
      <c r="T20" s="637"/>
      <c r="U20" s="637"/>
      <c r="V20" s="637"/>
      <c r="W20" s="637"/>
      <c r="X20" s="637"/>
      <c r="Y20" s="637"/>
      <c r="Z20" s="637"/>
      <c r="AA20" s="637"/>
      <c r="AB20" s="637"/>
      <c r="AC20" s="637"/>
      <c r="AD20" s="638"/>
      <c r="AE20" s="328"/>
      <c r="AF20" s="328"/>
    </row>
    <row r="21" spans="1:41" ht="32.15" customHeight="1" thickBot="1" x14ac:dyDescent="0.4">
      <c r="A21" s="304"/>
      <c r="B21" s="299"/>
      <c r="C21" s="330" t="s">
        <v>63</v>
      </c>
      <c r="D21" s="331" t="s">
        <v>64</v>
      </c>
      <c r="E21" s="331" t="s">
        <v>65</v>
      </c>
      <c r="F21" s="331" t="s">
        <v>66</v>
      </c>
      <c r="G21" s="331" t="s">
        <v>67</v>
      </c>
      <c r="H21" s="331" t="s">
        <v>68</v>
      </c>
      <c r="I21" s="331" t="s">
        <v>41</v>
      </c>
      <c r="J21" s="331" t="s">
        <v>69</v>
      </c>
      <c r="K21" s="331" t="s">
        <v>70</v>
      </c>
      <c r="L21" s="331" t="s">
        <v>71</v>
      </c>
      <c r="M21" s="331" t="s">
        <v>72</v>
      </c>
      <c r="N21" s="331" t="s">
        <v>73</v>
      </c>
      <c r="O21" s="331" t="s">
        <v>25</v>
      </c>
      <c r="P21" s="332" t="s">
        <v>74</v>
      </c>
      <c r="Q21" s="330" t="s">
        <v>63</v>
      </c>
      <c r="R21" s="331" t="s">
        <v>64</v>
      </c>
      <c r="S21" s="331" t="s">
        <v>65</v>
      </c>
      <c r="T21" s="331" t="s">
        <v>66</v>
      </c>
      <c r="U21" s="331" t="s">
        <v>67</v>
      </c>
      <c r="V21" s="331" t="s">
        <v>68</v>
      </c>
      <c r="W21" s="331" t="s">
        <v>41</v>
      </c>
      <c r="X21" s="331" t="s">
        <v>69</v>
      </c>
      <c r="Y21" s="331" t="s">
        <v>70</v>
      </c>
      <c r="Z21" s="331" t="s">
        <v>71</v>
      </c>
      <c r="AA21" s="331" t="s">
        <v>72</v>
      </c>
      <c r="AB21" s="331" t="s">
        <v>73</v>
      </c>
      <c r="AC21" s="331" t="s">
        <v>25</v>
      </c>
      <c r="AD21" s="333" t="s">
        <v>74</v>
      </c>
      <c r="AE21" s="334"/>
      <c r="AF21" s="334"/>
    </row>
    <row r="22" spans="1:41" ht="32.15" customHeight="1" x14ac:dyDescent="0.35">
      <c r="A22" s="595" t="s">
        <v>75</v>
      </c>
      <c r="B22" s="600"/>
      <c r="C22" s="335"/>
      <c r="D22" s="336"/>
      <c r="E22" s="336"/>
      <c r="F22" s="336"/>
      <c r="G22" s="336"/>
      <c r="H22" s="336"/>
      <c r="I22" s="336"/>
      <c r="J22" s="336"/>
      <c r="K22" s="336"/>
      <c r="L22" s="336"/>
      <c r="M22" s="336"/>
      <c r="N22" s="336"/>
      <c r="O22" s="337">
        <f>SUM(C22:N22)</f>
        <v>0</v>
      </c>
      <c r="P22" s="338"/>
      <c r="Q22" s="339"/>
      <c r="R22" s="340"/>
      <c r="S22" s="340"/>
      <c r="T22" s="340"/>
      <c r="U22" s="340">
        <v>6311941</v>
      </c>
      <c r="V22" s="340"/>
      <c r="W22" s="340">
        <v>387000000</v>
      </c>
      <c r="X22" s="340"/>
      <c r="Y22" s="340"/>
      <c r="Z22" s="340"/>
      <c r="AA22" s="340"/>
      <c r="AB22" s="340"/>
      <c r="AC22" s="340">
        <f>SUM(Q22:AB22)</f>
        <v>393311941</v>
      </c>
      <c r="AD22" s="341"/>
      <c r="AE22" s="334"/>
      <c r="AF22" s="334"/>
    </row>
    <row r="23" spans="1:41" ht="32.15" customHeight="1" x14ac:dyDescent="0.35">
      <c r="A23" s="596" t="s">
        <v>32</v>
      </c>
      <c r="B23" s="603"/>
      <c r="C23" s="260"/>
      <c r="D23" s="261"/>
      <c r="E23" s="261"/>
      <c r="F23" s="261"/>
      <c r="G23" s="261"/>
      <c r="H23" s="261"/>
      <c r="I23" s="261"/>
      <c r="J23" s="261"/>
      <c r="K23" s="261"/>
      <c r="L23" s="261"/>
      <c r="M23" s="261"/>
      <c r="N23" s="261"/>
      <c r="O23" s="337">
        <f>SUM(C23:N23)</f>
        <v>0</v>
      </c>
      <c r="P23" s="262" t="s">
        <v>77</v>
      </c>
      <c r="Q23" s="342">
        <v>3571035</v>
      </c>
      <c r="R23" s="342"/>
      <c r="S23" s="343">
        <v>2740906</v>
      </c>
      <c r="T23" s="343"/>
      <c r="U23" s="343"/>
      <c r="V23" s="343">
        <v>200000000</v>
      </c>
      <c r="W23" s="343">
        <v>0</v>
      </c>
      <c r="X23" s="343"/>
      <c r="Y23" s="343"/>
      <c r="Z23" s="343">
        <v>253215320</v>
      </c>
      <c r="AA23" s="343"/>
      <c r="AB23" s="343"/>
      <c r="AC23" s="343">
        <f>SUM(Q23:AB23)</f>
        <v>459527261</v>
      </c>
      <c r="AD23" s="344">
        <f>AC23/AC22</f>
        <v>1.1683531901717674</v>
      </c>
      <c r="AE23" s="334"/>
      <c r="AF23" s="345">
        <f>AC23/AC22</f>
        <v>1.1683531901717674</v>
      </c>
    </row>
    <row r="24" spans="1:41" ht="32.15" customHeight="1" x14ac:dyDescent="0.35">
      <c r="A24" s="596" t="s">
        <v>78</v>
      </c>
      <c r="B24" s="603"/>
      <c r="C24" s="346"/>
      <c r="D24" s="347"/>
      <c r="E24" s="347">
        <v>0</v>
      </c>
      <c r="F24" s="347">
        <v>0</v>
      </c>
      <c r="G24" s="347">
        <v>0</v>
      </c>
      <c r="H24" s="347">
        <v>0</v>
      </c>
      <c r="I24" s="347">
        <v>0</v>
      </c>
      <c r="J24" s="347">
        <v>0</v>
      </c>
      <c r="K24" s="347">
        <v>0</v>
      </c>
      <c r="L24" s="347">
        <v>0</v>
      </c>
      <c r="M24" s="347">
        <v>0</v>
      </c>
      <c r="N24" s="347">
        <v>0</v>
      </c>
      <c r="O24" s="337">
        <f>SUM(C24:N24)</f>
        <v>0</v>
      </c>
      <c r="P24" s="348"/>
      <c r="Q24" s="342"/>
      <c r="R24" s="343"/>
      <c r="S24" s="343"/>
      <c r="T24" s="343"/>
      <c r="U24" s="343"/>
      <c r="V24" s="343">
        <v>6311941</v>
      </c>
      <c r="W24" s="343"/>
      <c r="X24" s="343"/>
      <c r="Y24" s="343"/>
      <c r="Z24" s="343"/>
      <c r="AA24" s="343"/>
      <c r="AB24" s="343">
        <v>387000000</v>
      </c>
      <c r="AC24" s="343">
        <f t="shared" ref="AC24:AC25" si="0">SUM(Q24:AB24)</f>
        <v>393311941</v>
      </c>
      <c r="AD24" s="349"/>
      <c r="AE24" s="334"/>
      <c r="AF24" s="334"/>
    </row>
    <row r="25" spans="1:41" ht="32.15" customHeight="1" thickBot="1" x14ac:dyDescent="0.4">
      <c r="A25" s="617" t="s">
        <v>23</v>
      </c>
      <c r="B25" s="618"/>
      <c r="C25" s="267"/>
      <c r="D25" s="266"/>
      <c r="E25" s="266"/>
      <c r="F25" s="266"/>
      <c r="G25" s="266"/>
      <c r="H25" s="266"/>
      <c r="I25" s="266">
        <v>0</v>
      </c>
      <c r="J25" s="266">
        <v>0</v>
      </c>
      <c r="K25" s="266"/>
      <c r="L25" s="266"/>
      <c r="M25" s="266"/>
      <c r="N25" s="266"/>
      <c r="O25" s="350">
        <f>SUM(C25:N25)</f>
        <v>0</v>
      </c>
      <c r="P25" s="268" t="s">
        <v>77</v>
      </c>
      <c r="Q25" s="351"/>
      <c r="R25" s="352"/>
      <c r="S25" s="352">
        <v>1749515</v>
      </c>
      <c r="T25" s="352"/>
      <c r="U25" s="352">
        <v>1821520.5</v>
      </c>
      <c r="V25" s="352">
        <v>2458385</v>
      </c>
      <c r="W25" s="352">
        <v>0</v>
      </c>
      <c r="X25" s="352">
        <v>-847560</v>
      </c>
      <c r="Y25" s="352"/>
      <c r="Z25" s="352"/>
      <c r="AA25" s="352"/>
      <c r="AB25" s="352"/>
      <c r="AC25" s="352">
        <f t="shared" si="0"/>
        <v>5181860.5</v>
      </c>
      <c r="AD25" s="353">
        <f>AC25/AC24</f>
        <v>1.3174938159327331E-2</v>
      </c>
      <c r="AE25" s="334"/>
      <c r="AF25" s="334"/>
    </row>
    <row r="26" spans="1:41" ht="32.15" customHeight="1" thickBot="1" x14ac:dyDescent="0.4">
      <c r="A26" s="304"/>
      <c r="B26" s="299"/>
      <c r="C26" s="354"/>
      <c r="D26" s="354"/>
      <c r="E26" s="354"/>
      <c r="F26" s="354"/>
      <c r="G26" s="354"/>
      <c r="H26" s="354"/>
      <c r="I26" s="354"/>
      <c r="J26" s="354"/>
      <c r="K26" s="354"/>
      <c r="L26" s="354"/>
      <c r="M26" s="354"/>
      <c r="N26" s="354"/>
      <c r="O26" s="354"/>
      <c r="P26" s="354"/>
      <c r="Q26" s="354"/>
      <c r="R26" s="354"/>
      <c r="S26" s="354"/>
      <c r="T26" s="354"/>
      <c r="U26" s="354"/>
      <c r="V26" s="354"/>
      <c r="W26" s="354"/>
      <c r="X26" s="354"/>
      <c r="Y26" s="354"/>
      <c r="Z26" s="354"/>
      <c r="AA26" s="354"/>
      <c r="AB26" s="354"/>
      <c r="AC26" s="305"/>
      <c r="AD26" s="315"/>
    </row>
    <row r="27" spans="1:41" ht="34.25" customHeight="1" x14ac:dyDescent="0.35">
      <c r="A27" s="619" t="s">
        <v>80</v>
      </c>
      <c r="B27" s="620"/>
      <c r="C27" s="621"/>
      <c r="D27" s="621"/>
      <c r="E27" s="621"/>
      <c r="F27" s="621"/>
      <c r="G27" s="621"/>
      <c r="H27" s="621"/>
      <c r="I27" s="621"/>
      <c r="J27" s="621"/>
      <c r="K27" s="621"/>
      <c r="L27" s="621"/>
      <c r="M27" s="621"/>
      <c r="N27" s="621"/>
      <c r="O27" s="621"/>
      <c r="P27" s="621"/>
      <c r="Q27" s="621"/>
      <c r="R27" s="621"/>
      <c r="S27" s="621"/>
      <c r="T27" s="621"/>
      <c r="U27" s="621"/>
      <c r="V27" s="621"/>
      <c r="W27" s="621"/>
      <c r="X27" s="621"/>
      <c r="Y27" s="621"/>
      <c r="Z27" s="621"/>
      <c r="AA27" s="621"/>
      <c r="AB27" s="621"/>
      <c r="AC27" s="621"/>
      <c r="AD27" s="622"/>
    </row>
    <row r="28" spans="1:41" ht="15" customHeight="1" x14ac:dyDescent="0.35">
      <c r="A28" s="623" t="s">
        <v>81</v>
      </c>
      <c r="B28" s="625" t="s">
        <v>82</v>
      </c>
      <c r="C28" s="626"/>
      <c r="D28" s="603" t="s">
        <v>83</v>
      </c>
      <c r="E28" s="604"/>
      <c r="F28" s="604"/>
      <c r="G28" s="604"/>
      <c r="H28" s="604"/>
      <c r="I28" s="604"/>
      <c r="J28" s="604"/>
      <c r="K28" s="604"/>
      <c r="L28" s="604"/>
      <c r="M28" s="604"/>
      <c r="N28" s="604"/>
      <c r="O28" s="627"/>
      <c r="P28" s="614" t="s">
        <v>25</v>
      </c>
      <c r="Q28" s="614" t="s">
        <v>84</v>
      </c>
      <c r="R28" s="614"/>
      <c r="S28" s="614"/>
      <c r="T28" s="614"/>
      <c r="U28" s="614"/>
      <c r="V28" s="614"/>
      <c r="W28" s="614"/>
      <c r="X28" s="614"/>
      <c r="Y28" s="614"/>
      <c r="Z28" s="614"/>
      <c r="AA28" s="614"/>
      <c r="AB28" s="614"/>
      <c r="AC28" s="614"/>
      <c r="AD28" s="616"/>
    </row>
    <row r="29" spans="1:41" ht="27" customHeight="1" x14ac:dyDescent="0.35">
      <c r="A29" s="624"/>
      <c r="B29" s="575"/>
      <c r="C29" s="577"/>
      <c r="D29" s="355" t="s">
        <v>63</v>
      </c>
      <c r="E29" s="355" t="s">
        <v>64</v>
      </c>
      <c r="F29" s="355" t="s">
        <v>65</v>
      </c>
      <c r="G29" s="355" t="s">
        <v>66</v>
      </c>
      <c r="H29" s="355" t="s">
        <v>67</v>
      </c>
      <c r="I29" s="355" t="s">
        <v>68</v>
      </c>
      <c r="J29" s="355" t="s">
        <v>41</v>
      </c>
      <c r="K29" s="355" t="s">
        <v>69</v>
      </c>
      <c r="L29" s="355" t="s">
        <v>70</v>
      </c>
      <c r="M29" s="355" t="s">
        <v>71</v>
      </c>
      <c r="N29" s="355" t="s">
        <v>72</v>
      </c>
      <c r="O29" s="355" t="s">
        <v>73</v>
      </c>
      <c r="P29" s="627"/>
      <c r="Q29" s="614"/>
      <c r="R29" s="614"/>
      <c r="S29" s="614"/>
      <c r="T29" s="614"/>
      <c r="U29" s="614"/>
      <c r="V29" s="614"/>
      <c r="W29" s="614"/>
      <c r="X29" s="614"/>
      <c r="Y29" s="614"/>
      <c r="Z29" s="614"/>
      <c r="AA29" s="614"/>
      <c r="AB29" s="614"/>
      <c r="AC29" s="614"/>
      <c r="AD29" s="616"/>
    </row>
    <row r="30" spans="1:41" ht="93.75" customHeight="1" thickBot="1" x14ac:dyDescent="0.4">
      <c r="A30" s="356" t="s">
        <v>124</v>
      </c>
      <c r="B30" s="606"/>
      <c r="C30" s="607"/>
      <c r="D30" s="357"/>
      <c r="E30" s="357"/>
      <c r="F30" s="357"/>
      <c r="G30" s="357"/>
      <c r="H30" s="357"/>
      <c r="I30" s="357"/>
      <c r="J30" s="357"/>
      <c r="K30" s="357"/>
      <c r="L30" s="357"/>
      <c r="M30" s="357"/>
      <c r="N30" s="357"/>
      <c r="O30" s="357"/>
      <c r="P30" s="358">
        <f>SUM(D30:O30)</f>
        <v>0</v>
      </c>
      <c r="Q30" s="608"/>
      <c r="R30" s="609"/>
      <c r="S30" s="609"/>
      <c r="T30" s="609"/>
      <c r="U30" s="609"/>
      <c r="V30" s="609"/>
      <c r="W30" s="609"/>
      <c r="X30" s="609"/>
      <c r="Y30" s="609"/>
      <c r="Z30" s="609"/>
      <c r="AA30" s="609"/>
      <c r="AB30" s="609"/>
      <c r="AC30" s="609"/>
      <c r="AD30" s="610"/>
    </row>
    <row r="31" spans="1:41" ht="45" customHeight="1" x14ac:dyDescent="0.35">
      <c r="A31" s="611" t="s">
        <v>85</v>
      </c>
      <c r="B31" s="612"/>
      <c r="C31" s="612"/>
      <c r="D31" s="612"/>
      <c r="E31" s="612"/>
      <c r="F31" s="612"/>
      <c r="G31" s="612"/>
      <c r="H31" s="612"/>
      <c r="I31" s="612"/>
      <c r="J31" s="612"/>
      <c r="K31" s="612"/>
      <c r="L31" s="612"/>
      <c r="M31" s="612"/>
      <c r="N31" s="612"/>
      <c r="O31" s="612"/>
      <c r="P31" s="612"/>
      <c r="Q31" s="612"/>
      <c r="R31" s="612"/>
      <c r="S31" s="612"/>
      <c r="T31" s="612"/>
      <c r="U31" s="612"/>
      <c r="V31" s="612"/>
      <c r="W31" s="612"/>
      <c r="X31" s="612"/>
      <c r="Y31" s="612"/>
      <c r="Z31" s="612"/>
      <c r="AA31" s="612"/>
      <c r="AB31" s="612"/>
      <c r="AC31" s="612"/>
      <c r="AD31" s="613"/>
    </row>
    <row r="32" spans="1:41" ht="23.15" customHeight="1" x14ac:dyDescent="0.35">
      <c r="A32" s="596" t="s">
        <v>86</v>
      </c>
      <c r="B32" s="614" t="s">
        <v>87</v>
      </c>
      <c r="C32" s="614" t="s">
        <v>82</v>
      </c>
      <c r="D32" s="614" t="s">
        <v>88</v>
      </c>
      <c r="E32" s="614"/>
      <c r="F32" s="614"/>
      <c r="G32" s="614"/>
      <c r="H32" s="614"/>
      <c r="I32" s="614"/>
      <c r="J32" s="614"/>
      <c r="K32" s="614"/>
      <c r="L32" s="614"/>
      <c r="M32" s="614"/>
      <c r="N32" s="614"/>
      <c r="O32" s="614"/>
      <c r="P32" s="614"/>
      <c r="Q32" s="614" t="s">
        <v>89</v>
      </c>
      <c r="R32" s="614"/>
      <c r="S32" s="614"/>
      <c r="T32" s="614"/>
      <c r="U32" s="614"/>
      <c r="V32" s="614"/>
      <c r="W32" s="614"/>
      <c r="X32" s="614"/>
      <c r="Y32" s="614"/>
      <c r="Z32" s="614"/>
      <c r="AA32" s="614"/>
      <c r="AB32" s="614"/>
      <c r="AC32" s="614"/>
      <c r="AD32" s="616"/>
      <c r="AG32" s="359"/>
      <c r="AH32" s="359"/>
      <c r="AI32" s="359"/>
      <c r="AJ32" s="359"/>
      <c r="AK32" s="359"/>
      <c r="AL32" s="359"/>
      <c r="AM32" s="359"/>
      <c r="AN32" s="359"/>
      <c r="AO32" s="359"/>
    </row>
    <row r="33" spans="1:41" ht="27" customHeight="1" x14ac:dyDescent="0.35">
      <c r="A33" s="596"/>
      <c r="B33" s="614"/>
      <c r="C33" s="615"/>
      <c r="D33" s="355" t="s">
        <v>63</v>
      </c>
      <c r="E33" s="355" t="s">
        <v>64</v>
      </c>
      <c r="F33" s="355" t="s">
        <v>65</v>
      </c>
      <c r="G33" s="355" t="s">
        <v>66</v>
      </c>
      <c r="H33" s="355" t="s">
        <v>67</v>
      </c>
      <c r="I33" s="355" t="s">
        <v>68</v>
      </c>
      <c r="J33" s="355" t="s">
        <v>41</v>
      </c>
      <c r="K33" s="355" t="s">
        <v>69</v>
      </c>
      <c r="L33" s="355" t="s">
        <v>70</v>
      </c>
      <c r="M33" s="355" t="s">
        <v>71</v>
      </c>
      <c r="N33" s="355" t="s">
        <v>72</v>
      </c>
      <c r="O33" s="355" t="s">
        <v>73</v>
      </c>
      <c r="P33" s="355" t="s">
        <v>25</v>
      </c>
      <c r="Q33" s="614" t="s">
        <v>90</v>
      </c>
      <c r="R33" s="614"/>
      <c r="S33" s="614"/>
      <c r="T33" s="614" t="s">
        <v>91</v>
      </c>
      <c r="U33" s="614"/>
      <c r="V33" s="614"/>
      <c r="W33" s="575" t="s">
        <v>92</v>
      </c>
      <c r="X33" s="576"/>
      <c r="Y33" s="576"/>
      <c r="Z33" s="577"/>
      <c r="AA33" s="575" t="s">
        <v>93</v>
      </c>
      <c r="AB33" s="576"/>
      <c r="AC33" s="576"/>
      <c r="AD33" s="578"/>
      <c r="AG33" s="359"/>
      <c r="AH33" s="359"/>
      <c r="AI33" s="359"/>
      <c r="AJ33" s="359"/>
      <c r="AK33" s="359"/>
      <c r="AL33" s="359"/>
      <c r="AM33" s="359"/>
      <c r="AN33" s="359"/>
      <c r="AO33" s="359"/>
    </row>
    <row r="34" spans="1:41" ht="102" customHeight="1" x14ac:dyDescent="0.35">
      <c r="A34" s="579" t="s">
        <v>124</v>
      </c>
      <c r="B34" s="581">
        <f>+AC17</f>
        <v>0.09</v>
      </c>
      <c r="C34" s="360" t="s">
        <v>94</v>
      </c>
      <c r="D34" s="361">
        <v>0.9</v>
      </c>
      <c r="E34" s="361">
        <f>(((E38*($B$38/$B$34))*($P$34-$D$34)))</f>
        <v>8.9999999999999976E-3</v>
      </c>
      <c r="F34" s="361">
        <f t="shared" ref="F34:O35" si="1">(((F38*($B$38/$B$34))*($P$34-$D$34)))</f>
        <v>9.099999999999997E-3</v>
      </c>
      <c r="G34" s="361">
        <f t="shared" si="1"/>
        <v>9.099999999999997E-3</v>
      </c>
      <c r="H34" s="361">
        <f t="shared" si="1"/>
        <v>9.099999999999997E-3</v>
      </c>
      <c r="I34" s="361">
        <f t="shared" si="1"/>
        <v>9.099999999999997E-3</v>
      </c>
      <c r="J34" s="361">
        <f t="shared" si="1"/>
        <v>9.099999999999997E-3</v>
      </c>
      <c r="K34" s="361">
        <f t="shared" si="1"/>
        <v>8.9999999999999976E-3</v>
      </c>
      <c r="L34" s="361">
        <f t="shared" si="1"/>
        <v>8.9999999999999976E-3</v>
      </c>
      <c r="M34" s="361">
        <f t="shared" si="1"/>
        <v>8.9999999999999976E-3</v>
      </c>
      <c r="N34" s="361">
        <f t="shared" si="1"/>
        <v>8.9999999999999976E-3</v>
      </c>
      <c r="O34" s="361">
        <f t="shared" si="1"/>
        <v>8.9999999999999976E-3</v>
      </c>
      <c r="P34" s="362">
        <v>1</v>
      </c>
      <c r="Q34" s="583" t="s">
        <v>531</v>
      </c>
      <c r="R34" s="584"/>
      <c r="S34" s="585"/>
      <c r="T34" s="583" t="s">
        <v>528</v>
      </c>
      <c r="U34" s="584"/>
      <c r="V34" s="585"/>
      <c r="W34" s="589" t="s">
        <v>125</v>
      </c>
      <c r="X34" s="590"/>
      <c r="Y34" s="590"/>
      <c r="Z34" s="591"/>
      <c r="AA34" s="589" t="s">
        <v>529</v>
      </c>
      <c r="AB34" s="590"/>
      <c r="AC34" s="590"/>
      <c r="AD34" s="591"/>
      <c r="AG34" s="359"/>
      <c r="AH34" s="359"/>
      <c r="AI34" s="359"/>
      <c r="AJ34" s="359"/>
      <c r="AK34" s="359"/>
      <c r="AL34" s="359"/>
      <c r="AM34" s="359"/>
      <c r="AN34" s="359"/>
      <c r="AO34" s="359"/>
    </row>
    <row r="35" spans="1:41" ht="207.65" customHeight="1" thickBot="1" x14ac:dyDescent="0.4">
      <c r="A35" s="580"/>
      <c r="B35" s="582"/>
      <c r="C35" s="363" t="s">
        <v>97</v>
      </c>
      <c r="D35" s="364">
        <v>0.9</v>
      </c>
      <c r="E35" s="364">
        <f>(((E39*($B$38/$B$34))*($P$34-$D$34)))</f>
        <v>8.9999999999999976E-3</v>
      </c>
      <c r="F35" s="364">
        <f t="shared" si="1"/>
        <v>8.9999999999999976E-3</v>
      </c>
      <c r="G35" s="364">
        <f t="shared" si="1"/>
        <v>8.9999999999999976E-3</v>
      </c>
      <c r="H35" s="364">
        <f t="shared" si="1"/>
        <v>8.9999999999999976E-3</v>
      </c>
      <c r="I35" s="364">
        <f t="shared" si="1"/>
        <v>8.9999999999999976E-3</v>
      </c>
      <c r="J35" s="364">
        <f t="shared" si="1"/>
        <v>8.9999999999999976E-3</v>
      </c>
      <c r="K35" s="364">
        <f t="shared" si="1"/>
        <v>8.9999999999999976E-3</v>
      </c>
      <c r="L35" s="364">
        <f t="shared" si="1"/>
        <v>8.9999999999999976E-3</v>
      </c>
      <c r="M35" s="364">
        <f t="shared" si="1"/>
        <v>8.9999999999999976E-3</v>
      </c>
      <c r="N35" s="365"/>
      <c r="O35" s="365"/>
      <c r="P35" s="366">
        <f>SUM(D35:O35)</f>
        <v>0.98100000000000009</v>
      </c>
      <c r="Q35" s="586"/>
      <c r="R35" s="587"/>
      <c r="S35" s="588"/>
      <c r="T35" s="586"/>
      <c r="U35" s="587"/>
      <c r="V35" s="588"/>
      <c r="W35" s="592"/>
      <c r="X35" s="593"/>
      <c r="Y35" s="593"/>
      <c r="Z35" s="594"/>
      <c r="AA35" s="592"/>
      <c r="AB35" s="593"/>
      <c r="AC35" s="593"/>
      <c r="AD35" s="594"/>
      <c r="AE35" s="367"/>
      <c r="AG35" s="359"/>
      <c r="AH35" s="359"/>
      <c r="AI35" s="359"/>
      <c r="AJ35" s="359"/>
      <c r="AK35" s="359"/>
      <c r="AL35" s="359"/>
      <c r="AM35" s="359"/>
      <c r="AN35" s="359"/>
      <c r="AO35" s="359"/>
    </row>
    <row r="36" spans="1:41" ht="36.75" customHeight="1" x14ac:dyDescent="0.35">
      <c r="A36" s="595" t="s">
        <v>98</v>
      </c>
      <c r="B36" s="597" t="s">
        <v>99</v>
      </c>
      <c r="C36" s="599" t="s">
        <v>100</v>
      </c>
      <c r="D36" s="599"/>
      <c r="E36" s="599"/>
      <c r="F36" s="599"/>
      <c r="G36" s="599"/>
      <c r="H36" s="599"/>
      <c r="I36" s="599"/>
      <c r="J36" s="599"/>
      <c r="K36" s="599"/>
      <c r="L36" s="599"/>
      <c r="M36" s="599"/>
      <c r="N36" s="599"/>
      <c r="O36" s="599"/>
      <c r="P36" s="599"/>
      <c r="Q36" s="600" t="s">
        <v>101</v>
      </c>
      <c r="R36" s="601"/>
      <c r="S36" s="601"/>
      <c r="T36" s="601"/>
      <c r="U36" s="601"/>
      <c r="V36" s="601"/>
      <c r="W36" s="601"/>
      <c r="X36" s="601"/>
      <c r="Y36" s="601"/>
      <c r="Z36" s="601"/>
      <c r="AA36" s="601"/>
      <c r="AB36" s="601"/>
      <c r="AC36" s="601"/>
      <c r="AD36" s="602"/>
      <c r="AG36" s="359"/>
      <c r="AH36" s="359"/>
      <c r="AI36" s="359"/>
      <c r="AJ36" s="359"/>
      <c r="AK36" s="359"/>
      <c r="AL36" s="359"/>
      <c r="AM36" s="359"/>
      <c r="AN36" s="359"/>
      <c r="AO36" s="359"/>
    </row>
    <row r="37" spans="1:41" ht="42.75" customHeight="1" x14ac:dyDescent="0.35">
      <c r="A37" s="596"/>
      <c r="B37" s="598"/>
      <c r="C37" s="355" t="s">
        <v>102</v>
      </c>
      <c r="D37" s="355" t="s">
        <v>103</v>
      </c>
      <c r="E37" s="355" t="s">
        <v>104</v>
      </c>
      <c r="F37" s="355" t="s">
        <v>105</v>
      </c>
      <c r="G37" s="355" t="s">
        <v>106</v>
      </c>
      <c r="H37" s="355" t="s">
        <v>107</v>
      </c>
      <c r="I37" s="355" t="s">
        <v>108</v>
      </c>
      <c r="J37" s="355" t="s">
        <v>109</v>
      </c>
      <c r="K37" s="355" t="s">
        <v>110</v>
      </c>
      <c r="L37" s="355" t="s">
        <v>111</v>
      </c>
      <c r="M37" s="355" t="s">
        <v>112</v>
      </c>
      <c r="N37" s="355" t="s">
        <v>113</v>
      </c>
      <c r="O37" s="355" t="s">
        <v>114</v>
      </c>
      <c r="P37" s="355" t="s">
        <v>21</v>
      </c>
      <c r="Q37" s="603" t="s">
        <v>115</v>
      </c>
      <c r="R37" s="604"/>
      <c r="S37" s="604"/>
      <c r="T37" s="604"/>
      <c r="U37" s="604"/>
      <c r="V37" s="604"/>
      <c r="W37" s="604"/>
      <c r="X37" s="604"/>
      <c r="Y37" s="604"/>
      <c r="Z37" s="604"/>
      <c r="AA37" s="604"/>
      <c r="AB37" s="604"/>
      <c r="AC37" s="604"/>
      <c r="AD37" s="605"/>
      <c r="AG37" s="368"/>
      <c r="AH37" s="368"/>
      <c r="AI37" s="368"/>
      <c r="AJ37" s="368"/>
      <c r="AK37" s="368"/>
      <c r="AL37" s="368"/>
      <c r="AM37" s="368"/>
      <c r="AN37" s="368"/>
      <c r="AO37" s="368"/>
    </row>
    <row r="38" spans="1:41" ht="59.25" customHeight="1" x14ac:dyDescent="0.35">
      <c r="A38" s="567" t="s">
        <v>126</v>
      </c>
      <c r="B38" s="569">
        <v>0.09</v>
      </c>
      <c r="C38" s="369" t="s">
        <v>94</v>
      </c>
      <c r="D38" s="370">
        <v>0</v>
      </c>
      <c r="E38" s="370">
        <v>0.09</v>
      </c>
      <c r="F38" s="370">
        <v>9.0999999999999998E-2</v>
      </c>
      <c r="G38" s="370">
        <v>9.0999999999999998E-2</v>
      </c>
      <c r="H38" s="370">
        <v>9.0999999999999998E-2</v>
      </c>
      <c r="I38" s="370">
        <v>9.0999999999999998E-2</v>
      </c>
      <c r="J38" s="370">
        <v>9.0999999999999998E-2</v>
      </c>
      <c r="K38" s="370">
        <v>0.09</v>
      </c>
      <c r="L38" s="370">
        <v>0.09</v>
      </c>
      <c r="M38" s="370">
        <v>0.09</v>
      </c>
      <c r="N38" s="370">
        <v>0.09</v>
      </c>
      <c r="O38" s="370">
        <v>0.09</v>
      </c>
      <c r="P38" s="371">
        <f>SUM(D38:O38)</f>
        <v>0.99499999999999977</v>
      </c>
      <c r="Q38" s="571" t="s">
        <v>530</v>
      </c>
      <c r="R38" s="572"/>
      <c r="S38" s="572"/>
      <c r="T38" s="572"/>
      <c r="U38" s="572"/>
      <c r="V38" s="572"/>
      <c r="W38" s="572"/>
      <c r="X38" s="572"/>
      <c r="Y38" s="572"/>
      <c r="Z38" s="572"/>
      <c r="AA38" s="572"/>
      <c r="AB38" s="572"/>
      <c r="AC38" s="572"/>
      <c r="AD38" s="572"/>
      <c r="AG38" s="368"/>
      <c r="AH38" s="368"/>
      <c r="AI38" s="368"/>
      <c r="AJ38" s="368"/>
      <c r="AK38" s="368"/>
      <c r="AL38" s="368"/>
      <c r="AM38" s="368"/>
      <c r="AN38" s="368"/>
      <c r="AO38" s="368"/>
    </row>
    <row r="39" spans="1:41" ht="93" customHeight="1" thickBot="1" x14ac:dyDescent="0.4">
      <c r="A39" s="568"/>
      <c r="B39" s="570"/>
      <c r="C39" s="363" t="s">
        <v>97</v>
      </c>
      <c r="D39" s="372">
        <v>0</v>
      </c>
      <c r="E39" s="372">
        <v>0.09</v>
      </c>
      <c r="F39" s="372">
        <v>0.09</v>
      </c>
      <c r="G39" s="372">
        <v>0.09</v>
      </c>
      <c r="H39" s="372">
        <v>0.09</v>
      </c>
      <c r="I39" s="372">
        <v>0.09</v>
      </c>
      <c r="J39" s="372">
        <v>0.09</v>
      </c>
      <c r="K39" s="372">
        <v>0.09</v>
      </c>
      <c r="L39" s="372">
        <v>0.09</v>
      </c>
      <c r="M39" s="372">
        <v>0.09</v>
      </c>
      <c r="N39" s="372"/>
      <c r="O39" s="372"/>
      <c r="P39" s="373">
        <f>SUM(D39:O39)</f>
        <v>0.80999999999999983</v>
      </c>
      <c r="Q39" s="573"/>
      <c r="R39" s="574"/>
      <c r="S39" s="574"/>
      <c r="T39" s="574"/>
      <c r="U39" s="574"/>
      <c r="V39" s="574"/>
      <c r="W39" s="574"/>
      <c r="X39" s="574"/>
      <c r="Y39" s="574"/>
      <c r="Z39" s="574"/>
      <c r="AA39" s="574"/>
      <c r="AB39" s="574"/>
      <c r="AC39" s="574"/>
      <c r="AD39" s="574"/>
      <c r="AG39" s="368"/>
      <c r="AH39" s="368"/>
      <c r="AI39" s="368"/>
      <c r="AJ39" s="368"/>
      <c r="AK39" s="368"/>
      <c r="AL39" s="368"/>
      <c r="AM39" s="368"/>
      <c r="AN39" s="368"/>
      <c r="AO39" s="368"/>
    </row>
    <row r="40" spans="1:41" x14ac:dyDescent="0.35">
      <c r="A40" s="295" t="s">
        <v>127</v>
      </c>
    </row>
  </sheetData>
  <mergeCells count="73">
    <mergeCell ref="A1:A4"/>
    <mergeCell ref="B1:AA1"/>
    <mergeCell ref="AB1:AD1"/>
    <mergeCell ref="B2:AA2"/>
    <mergeCell ref="AB2:AD2"/>
    <mergeCell ref="B3:AA4"/>
    <mergeCell ref="AB3:AD3"/>
    <mergeCell ref="AB4:AD4"/>
    <mergeCell ref="A11:B13"/>
    <mergeCell ref="C11:AD13"/>
    <mergeCell ref="A7:B9"/>
    <mergeCell ref="C7:C9"/>
    <mergeCell ref="D7:H9"/>
    <mergeCell ref="I7:J9"/>
    <mergeCell ref="K7:L9"/>
    <mergeCell ref="M7:N7"/>
    <mergeCell ref="AA15:AD15"/>
    <mergeCell ref="O7:P7"/>
    <mergeCell ref="M8:N8"/>
    <mergeCell ref="O8:P8"/>
    <mergeCell ref="M9:N9"/>
    <mergeCell ref="O9:P9"/>
    <mergeCell ref="A15:B15"/>
    <mergeCell ref="C15:K15"/>
    <mergeCell ref="L15:Q15"/>
    <mergeCell ref="R15:X15"/>
    <mergeCell ref="Y15:Z15"/>
    <mergeCell ref="A23:B23"/>
    <mergeCell ref="C16:AB16"/>
    <mergeCell ref="A17:B17"/>
    <mergeCell ref="C17:Q17"/>
    <mergeCell ref="R17:V17"/>
    <mergeCell ref="W17:X17"/>
    <mergeCell ref="Y17:AB17"/>
    <mergeCell ref="AC17:AD17"/>
    <mergeCell ref="A19:AD19"/>
    <mergeCell ref="C20:P20"/>
    <mergeCell ref="Q20:AD20"/>
    <mergeCell ref="A22:B22"/>
    <mergeCell ref="A24:B24"/>
    <mergeCell ref="A25:B25"/>
    <mergeCell ref="A27:AD27"/>
    <mergeCell ref="A28:A29"/>
    <mergeCell ref="B28:C29"/>
    <mergeCell ref="D28:O28"/>
    <mergeCell ref="P28:P29"/>
    <mergeCell ref="Q28:AD29"/>
    <mergeCell ref="B30:C30"/>
    <mergeCell ref="Q30:AD30"/>
    <mergeCell ref="A31:AD31"/>
    <mergeCell ref="A32:A33"/>
    <mergeCell ref="B32:B33"/>
    <mergeCell ref="C32:C33"/>
    <mergeCell ref="D32:P32"/>
    <mergeCell ref="Q32:AD32"/>
    <mergeCell ref="Q33:S33"/>
    <mergeCell ref="T33:V33"/>
    <mergeCell ref="A38:A39"/>
    <mergeCell ref="B38:B39"/>
    <mergeCell ref="Q38:AD39"/>
    <mergeCell ref="W33:Z33"/>
    <mergeCell ref="AA33:AD33"/>
    <mergeCell ref="A34:A35"/>
    <mergeCell ref="B34:B35"/>
    <mergeCell ref="Q34:S35"/>
    <mergeCell ref="T34:V35"/>
    <mergeCell ref="W34:Z35"/>
    <mergeCell ref="AA34:AD35"/>
    <mergeCell ref="A36:A37"/>
    <mergeCell ref="B36:B37"/>
    <mergeCell ref="C36:P36"/>
    <mergeCell ref="Q36:AD36"/>
    <mergeCell ref="Q37:AD37"/>
  </mergeCells>
  <dataValidations count="2">
    <dataValidation type="list" allowBlank="1" showInputMessage="1" showErrorMessage="1" sqref="C7:C9" xr:uid="{5C050430-1A6C-44A6-B7A6-48E213CA90A0}">
      <formula1>$C$21:$N$21</formula1>
    </dataValidation>
    <dataValidation type="textLength" operator="lessThanOrEqual" allowBlank="1" showInputMessage="1" showErrorMessage="1" errorTitle="Máximo 2.000 caracteres" error="Máximo 2.000 caracteres" sqref="T34 Q34" xr:uid="{ADE19091-50F9-4D89-97A9-2194CDF23994}">
      <formula1>2000</formula1>
    </dataValidation>
  </dataValidations>
  <printOptions horizontalCentered="1" verticalCentered="1"/>
  <pageMargins left="0.23622047244094491" right="0.23622047244094491" top="0.39370078740157483" bottom="0.39370078740157483" header="0.31496062992125984" footer="0.31496062992125984"/>
  <pageSetup scale="20" orientation="landscape"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2A073B-BF1E-413D-A3AD-CE0683A7C7FF}">
  <sheetPr>
    <pageSetUpPr fitToPage="1"/>
  </sheetPr>
  <dimension ref="A1:AJ42"/>
  <sheetViews>
    <sheetView topLeftCell="A21" zoomScale="70" zoomScaleNormal="70" workbookViewId="0">
      <selection activeCell="AJ24" sqref="AJ24"/>
    </sheetView>
  </sheetViews>
  <sheetFormatPr baseColWidth="10" defaultColWidth="10.6328125" defaultRowHeight="14.5" x14ac:dyDescent="0.35"/>
  <cols>
    <col min="1" max="1" width="38.453125" style="186" customWidth="1"/>
    <col min="2" max="2" width="23" style="186" customWidth="1"/>
    <col min="3" max="14" width="20.6328125" style="186" customWidth="1"/>
    <col min="15" max="15" width="23.36328125" style="186" customWidth="1"/>
    <col min="16" max="18" width="18.36328125" style="186" customWidth="1"/>
    <col min="19" max="19" width="31.36328125" style="186" customWidth="1"/>
    <col min="20" max="21" width="18.36328125" style="186" customWidth="1"/>
    <col min="22" max="22" width="22.6328125" style="186" customWidth="1"/>
    <col min="23" max="27" width="18.36328125" style="186" customWidth="1"/>
    <col min="28" max="28" width="22.6328125" style="186" customWidth="1"/>
    <col min="29" max="29" width="19" style="186" customWidth="1"/>
    <col min="30" max="30" width="19.453125" style="186" customWidth="1"/>
    <col min="31" max="31" width="6.36328125" style="186" bestFit="1" customWidth="1"/>
    <col min="32" max="32" width="30.6328125" style="186" customWidth="1"/>
    <col min="33" max="33" width="29.54296875" style="186" customWidth="1"/>
    <col min="34" max="34" width="8.453125" style="186" customWidth="1"/>
    <col min="35" max="35" width="4.6328125" style="186" customWidth="1"/>
    <col min="36" max="16384" width="10.6328125" style="186"/>
  </cols>
  <sheetData>
    <row r="1" spans="1:30" ht="32.25" customHeight="1" thickBot="1" x14ac:dyDescent="0.4">
      <c r="A1" s="520"/>
      <c r="B1" s="523" t="s">
        <v>33</v>
      </c>
      <c r="C1" s="524"/>
      <c r="D1" s="524"/>
      <c r="E1" s="524"/>
      <c r="F1" s="524"/>
      <c r="G1" s="524"/>
      <c r="H1" s="524"/>
      <c r="I1" s="524"/>
      <c r="J1" s="524"/>
      <c r="K1" s="524"/>
      <c r="L1" s="524"/>
      <c r="M1" s="524"/>
      <c r="N1" s="524"/>
      <c r="O1" s="524"/>
      <c r="P1" s="524"/>
      <c r="Q1" s="524"/>
      <c r="R1" s="524"/>
      <c r="S1" s="524"/>
      <c r="T1" s="524"/>
      <c r="U1" s="524"/>
      <c r="V1" s="524"/>
      <c r="W1" s="524"/>
      <c r="X1" s="524"/>
      <c r="Y1" s="524"/>
      <c r="Z1" s="524"/>
      <c r="AA1" s="525"/>
      <c r="AB1" s="526" t="s">
        <v>34</v>
      </c>
      <c r="AC1" s="527"/>
      <c r="AD1" s="528"/>
    </row>
    <row r="2" spans="1:30" ht="30.75" customHeight="1" thickBot="1" x14ac:dyDescent="0.4">
      <c r="A2" s="521"/>
      <c r="B2" s="523" t="s">
        <v>35</v>
      </c>
      <c r="C2" s="524"/>
      <c r="D2" s="524"/>
      <c r="E2" s="524"/>
      <c r="F2" s="524"/>
      <c r="G2" s="524"/>
      <c r="H2" s="524"/>
      <c r="I2" s="524"/>
      <c r="J2" s="524"/>
      <c r="K2" s="524"/>
      <c r="L2" s="524"/>
      <c r="M2" s="524"/>
      <c r="N2" s="524"/>
      <c r="O2" s="524"/>
      <c r="P2" s="524"/>
      <c r="Q2" s="524"/>
      <c r="R2" s="524"/>
      <c r="S2" s="524"/>
      <c r="T2" s="524"/>
      <c r="U2" s="524"/>
      <c r="V2" s="524"/>
      <c r="W2" s="524"/>
      <c r="X2" s="524"/>
      <c r="Y2" s="524"/>
      <c r="Z2" s="524"/>
      <c r="AA2" s="525"/>
      <c r="AB2" s="529" t="s">
        <v>36</v>
      </c>
      <c r="AC2" s="530"/>
      <c r="AD2" s="531"/>
    </row>
    <row r="3" spans="1:30" ht="24" customHeight="1" x14ac:dyDescent="0.35">
      <c r="A3" s="521"/>
      <c r="B3" s="443" t="s">
        <v>37</v>
      </c>
      <c r="C3" s="444"/>
      <c r="D3" s="444"/>
      <c r="E3" s="444"/>
      <c r="F3" s="444"/>
      <c r="G3" s="444"/>
      <c r="H3" s="444"/>
      <c r="I3" s="444"/>
      <c r="J3" s="444"/>
      <c r="K3" s="444"/>
      <c r="L3" s="444"/>
      <c r="M3" s="444"/>
      <c r="N3" s="444"/>
      <c r="O3" s="444"/>
      <c r="P3" s="444"/>
      <c r="Q3" s="444"/>
      <c r="R3" s="444"/>
      <c r="S3" s="444"/>
      <c r="T3" s="444"/>
      <c r="U3" s="444"/>
      <c r="V3" s="444"/>
      <c r="W3" s="444"/>
      <c r="X3" s="444"/>
      <c r="Y3" s="444"/>
      <c r="Z3" s="444"/>
      <c r="AA3" s="445"/>
      <c r="AB3" s="529" t="s">
        <v>38</v>
      </c>
      <c r="AC3" s="530"/>
      <c r="AD3" s="531"/>
    </row>
    <row r="4" spans="1:30" ht="22.25" customHeight="1" thickBot="1" x14ac:dyDescent="0.4">
      <c r="A4" s="522"/>
      <c r="B4" s="532"/>
      <c r="C4" s="533"/>
      <c r="D4" s="533"/>
      <c r="E4" s="533"/>
      <c r="F4" s="533"/>
      <c r="G4" s="533"/>
      <c r="H4" s="533"/>
      <c r="I4" s="533"/>
      <c r="J4" s="533"/>
      <c r="K4" s="533"/>
      <c r="L4" s="533"/>
      <c r="M4" s="533"/>
      <c r="N4" s="533"/>
      <c r="O4" s="533"/>
      <c r="P4" s="533"/>
      <c r="Q4" s="533"/>
      <c r="R4" s="533"/>
      <c r="S4" s="533"/>
      <c r="T4" s="533"/>
      <c r="U4" s="533"/>
      <c r="V4" s="533"/>
      <c r="W4" s="533"/>
      <c r="X4" s="533"/>
      <c r="Y4" s="533"/>
      <c r="Z4" s="533"/>
      <c r="AA4" s="534"/>
      <c r="AB4" s="535" t="s">
        <v>39</v>
      </c>
      <c r="AC4" s="536"/>
      <c r="AD4" s="537"/>
    </row>
    <row r="5" spans="1:30" ht="9" customHeight="1" thickBot="1" x14ac:dyDescent="0.4">
      <c r="A5" s="10"/>
      <c r="B5" s="11"/>
      <c r="C5" s="12"/>
      <c r="D5" s="13"/>
      <c r="E5" s="13"/>
      <c r="F5" s="13"/>
      <c r="G5" s="13"/>
      <c r="H5" s="13"/>
      <c r="I5" s="13"/>
      <c r="J5" s="13"/>
      <c r="K5" s="13"/>
      <c r="L5" s="13"/>
      <c r="M5" s="13"/>
      <c r="N5" s="13"/>
      <c r="O5" s="13"/>
      <c r="P5" s="13"/>
      <c r="Q5" s="13"/>
      <c r="R5" s="13"/>
      <c r="S5" s="13"/>
      <c r="T5" s="13"/>
      <c r="U5" s="13"/>
      <c r="V5" s="13"/>
      <c r="W5" s="13"/>
      <c r="X5" s="13"/>
      <c r="Y5" s="13"/>
      <c r="Z5" s="14"/>
      <c r="AA5" s="13"/>
      <c r="AB5" s="15"/>
      <c r="AC5" s="16"/>
      <c r="AD5" s="17"/>
    </row>
    <row r="6" spans="1:30" ht="9" customHeight="1" thickBot="1" x14ac:dyDescent="0.4">
      <c r="A6" s="18"/>
      <c r="B6" s="13"/>
      <c r="C6" s="13"/>
      <c r="D6" s="13"/>
      <c r="E6" s="13"/>
      <c r="F6" s="13"/>
      <c r="G6" s="13"/>
      <c r="H6" s="13"/>
      <c r="I6" s="13"/>
      <c r="J6" s="13"/>
      <c r="K6" s="13"/>
      <c r="L6" s="13"/>
      <c r="M6" s="13"/>
      <c r="N6" s="13"/>
      <c r="O6" s="13"/>
      <c r="P6" s="13"/>
      <c r="Q6" s="13"/>
      <c r="R6" s="13"/>
      <c r="S6" s="13"/>
      <c r="T6" s="13"/>
      <c r="U6" s="13"/>
      <c r="V6" s="13"/>
      <c r="W6" s="13"/>
      <c r="X6" s="13"/>
      <c r="Y6" s="13"/>
      <c r="Z6" s="14"/>
      <c r="AA6" s="13"/>
      <c r="AB6" s="13"/>
      <c r="AC6" s="19"/>
      <c r="AD6" s="20"/>
    </row>
    <row r="7" spans="1:30" x14ac:dyDescent="0.35">
      <c r="A7" s="491" t="s">
        <v>40</v>
      </c>
      <c r="B7" s="492"/>
      <c r="C7" s="506" t="s">
        <v>71</v>
      </c>
      <c r="D7" s="491" t="s">
        <v>42</v>
      </c>
      <c r="E7" s="509"/>
      <c r="F7" s="509"/>
      <c r="G7" s="509"/>
      <c r="H7" s="492"/>
      <c r="I7" s="512">
        <v>45234</v>
      </c>
      <c r="J7" s="513"/>
      <c r="K7" s="491" t="s">
        <v>43</v>
      </c>
      <c r="L7" s="492"/>
      <c r="M7" s="518" t="s">
        <v>44</v>
      </c>
      <c r="N7" s="519"/>
      <c r="O7" s="485"/>
      <c r="P7" s="486"/>
      <c r="Q7" s="13"/>
      <c r="R7" s="13"/>
      <c r="S7" s="13"/>
      <c r="T7" s="13"/>
      <c r="U7" s="13"/>
      <c r="V7" s="13"/>
      <c r="W7" s="13"/>
      <c r="X7" s="13"/>
      <c r="Y7" s="13"/>
      <c r="Z7" s="14"/>
      <c r="AA7" s="13"/>
      <c r="AB7" s="13"/>
      <c r="AC7" s="19"/>
      <c r="AD7" s="20"/>
    </row>
    <row r="8" spans="1:30" x14ac:dyDescent="0.35">
      <c r="A8" s="493"/>
      <c r="B8" s="494"/>
      <c r="C8" s="507"/>
      <c r="D8" s="493"/>
      <c r="E8" s="510"/>
      <c r="F8" s="510"/>
      <c r="G8" s="510"/>
      <c r="H8" s="494"/>
      <c r="I8" s="514"/>
      <c r="J8" s="515"/>
      <c r="K8" s="493"/>
      <c r="L8" s="494"/>
      <c r="M8" s="487" t="s">
        <v>45</v>
      </c>
      <c r="N8" s="488"/>
      <c r="O8" s="714"/>
      <c r="P8" s="715"/>
      <c r="Q8" s="13"/>
      <c r="R8" s="13"/>
      <c r="S8" s="13"/>
      <c r="T8" s="13"/>
      <c r="U8" s="13"/>
      <c r="V8" s="13"/>
      <c r="W8" s="13"/>
      <c r="X8" s="13"/>
      <c r="Y8" s="13"/>
      <c r="Z8" s="14"/>
      <c r="AA8" s="13"/>
      <c r="AB8" s="13"/>
      <c r="AC8" s="19"/>
      <c r="AD8" s="20"/>
    </row>
    <row r="9" spans="1:30" ht="15" thickBot="1" x14ac:dyDescent="0.4">
      <c r="A9" s="495"/>
      <c r="B9" s="496"/>
      <c r="C9" s="508"/>
      <c r="D9" s="495"/>
      <c r="E9" s="511"/>
      <c r="F9" s="511"/>
      <c r="G9" s="511"/>
      <c r="H9" s="496"/>
      <c r="I9" s="516"/>
      <c r="J9" s="517"/>
      <c r="K9" s="495"/>
      <c r="L9" s="496"/>
      <c r="M9" s="489" t="s">
        <v>46</v>
      </c>
      <c r="N9" s="490"/>
      <c r="O9" s="716" t="s">
        <v>129</v>
      </c>
      <c r="P9" s="717"/>
      <c r="Q9" s="13"/>
      <c r="R9" s="13"/>
      <c r="S9" s="13"/>
      <c r="T9" s="13"/>
      <c r="U9" s="13"/>
      <c r="V9" s="13"/>
      <c r="W9" s="13"/>
      <c r="X9" s="13"/>
      <c r="Y9" s="13"/>
      <c r="Z9" s="14"/>
      <c r="AA9" s="13"/>
      <c r="AB9" s="13"/>
      <c r="AC9" s="19"/>
      <c r="AD9" s="20"/>
    </row>
    <row r="10" spans="1:30" ht="15" customHeight="1" thickBot="1" x14ac:dyDescent="0.4">
      <c r="A10" s="21"/>
      <c r="B10" s="22"/>
      <c r="C10" s="22"/>
      <c r="D10" s="23"/>
      <c r="E10" s="23"/>
      <c r="F10" s="23"/>
      <c r="G10" s="23"/>
      <c r="H10" s="23"/>
      <c r="I10" s="24"/>
      <c r="J10" s="24"/>
      <c r="K10" s="23"/>
      <c r="L10" s="23"/>
      <c r="M10" s="25"/>
      <c r="N10" s="25"/>
      <c r="O10" s="185"/>
      <c r="P10" s="185"/>
      <c r="Q10" s="22"/>
      <c r="R10" s="22"/>
      <c r="S10" s="22"/>
      <c r="T10" s="22"/>
      <c r="U10" s="22"/>
      <c r="V10" s="22"/>
      <c r="W10" s="22"/>
      <c r="X10" s="22"/>
      <c r="Y10" s="22"/>
      <c r="Z10" s="26"/>
      <c r="AA10" s="22"/>
      <c r="AB10" s="22"/>
      <c r="AC10" s="27"/>
      <c r="AD10" s="28"/>
    </row>
    <row r="11" spans="1:30" ht="15" customHeight="1" x14ac:dyDescent="0.35">
      <c r="A11" s="491" t="s">
        <v>48</v>
      </c>
      <c r="B11" s="492"/>
      <c r="C11" s="497" t="s">
        <v>49</v>
      </c>
      <c r="D11" s="498"/>
      <c r="E11" s="498"/>
      <c r="F11" s="498"/>
      <c r="G11" s="498"/>
      <c r="H11" s="498"/>
      <c r="I11" s="498"/>
      <c r="J11" s="498"/>
      <c r="K11" s="498"/>
      <c r="L11" s="498"/>
      <c r="M11" s="498"/>
      <c r="N11" s="498"/>
      <c r="O11" s="498"/>
      <c r="P11" s="498"/>
      <c r="Q11" s="498"/>
      <c r="R11" s="498"/>
      <c r="S11" s="498"/>
      <c r="T11" s="498"/>
      <c r="U11" s="498"/>
      <c r="V11" s="498"/>
      <c r="W11" s="498"/>
      <c r="X11" s="498"/>
      <c r="Y11" s="498"/>
      <c r="Z11" s="498"/>
      <c r="AA11" s="498"/>
      <c r="AB11" s="498"/>
      <c r="AC11" s="498"/>
      <c r="AD11" s="499"/>
    </row>
    <row r="12" spans="1:30" ht="15" customHeight="1" x14ac:dyDescent="0.35">
      <c r="A12" s="493"/>
      <c r="B12" s="494"/>
      <c r="C12" s="500"/>
      <c r="D12" s="501"/>
      <c r="E12" s="501"/>
      <c r="F12" s="501"/>
      <c r="G12" s="501"/>
      <c r="H12" s="501"/>
      <c r="I12" s="501"/>
      <c r="J12" s="501"/>
      <c r="K12" s="501"/>
      <c r="L12" s="501"/>
      <c r="M12" s="501"/>
      <c r="N12" s="501"/>
      <c r="O12" s="501"/>
      <c r="P12" s="501"/>
      <c r="Q12" s="501"/>
      <c r="R12" s="501"/>
      <c r="S12" s="501"/>
      <c r="T12" s="501"/>
      <c r="U12" s="501"/>
      <c r="V12" s="501"/>
      <c r="W12" s="501"/>
      <c r="X12" s="501"/>
      <c r="Y12" s="501"/>
      <c r="Z12" s="501"/>
      <c r="AA12" s="501"/>
      <c r="AB12" s="501"/>
      <c r="AC12" s="501"/>
      <c r="AD12" s="502"/>
    </row>
    <row r="13" spans="1:30" ht="15" customHeight="1" thickBot="1" x14ac:dyDescent="0.4">
      <c r="A13" s="495"/>
      <c r="B13" s="496"/>
      <c r="C13" s="503"/>
      <c r="D13" s="504"/>
      <c r="E13" s="504"/>
      <c r="F13" s="504"/>
      <c r="G13" s="504"/>
      <c r="H13" s="504"/>
      <c r="I13" s="504"/>
      <c r="J13" s="504"/>
      <c r="K13" s="504"/>
      <c r="L13" s="504"/>
      <c r="M13" s="504"/>
      <c r="N13" s="504"/>
      <c r="O13" s="504"/>
      <c r="P13" s="504"/>
      <c r="Q13" s="504"/>
      <c r="R13" s="504"/>
      <c r="S13" s="504"/>
      <c r="T13" s="504"/>
      <c r="U13" s="504"/>
      <c r="V13" s="504"/>
      <c r="W13" s="504"/>
      <c r="X13" s="504"/>
      <c r="Y13" s="504"/>
      <c r="Z13" s="504"/>
      <c r="AA13" s="504"/>
      <c r="AB13" s="504"/>
      <c r="AC13" s="504"/>
      <c r="AD13" s="505"/>
    </row>
    <row r="14" spans="1:30" ht="9" customHeight="1" thickBot="1" x14ac:dyDescent="0.4">
      <c r="A14" s="30"/>
      <c r="B14" s="31"/>
      <c r="C14" s="32"/>
      <c r="D14" s="32"/>
      <c r="E14" s="32"/>
      <c r="F14" s="32"/>
      <c r="G14" s="32"/>
      <c r="H14" s="32"/>
      <c r="I14" s="32"/>
      <c r="J14" s="32"/>
      <c r="K14" s="32"/>
      <c r="L14" s="32"/>
      <c r="M14" s="33"/>
      <c r="N14" s="33"/>
      <c r="O14" s="33"/>
      <c r="P14" s="33"/>
      <c r="Q14" s="33"/>
      <c r="R14" s="34"/>
      <c r="S14" s="34"/>
      <c r="T14" s="34"/>
      <c r="U14" s="34"/>
      <c r="V14" s="34"/>
      <c r="W14" s="34"/>
      <c r="X14" s="34"/>
      <c r="Y14" s="23"/>
      <c r="Z14" s="23"/>
      <c r="AA14" s="23"/>
      <c r="AB14" s="23"/>
      <c r="AC14" s="23"/>
      <c r="AD14" s="29"/>
    </row>
    <row r="15" spans="1:30" ht="39" customHeight="1" thickBot="1" x14ac:dyDescent="0.4">
      <c r="A15" s="469" t="s">
        <v>50</v>
      </c>
      <c r="B15" s="470"/>
      <c r="C15" s="476" t="s">
        <v>51</v>
      </c>
      <c r="D15" s="477"/>
      <c r="E15" s="477"/>
      <c r="F15" s="477"/>
      <c r="G15" s="477"/>
      <c r="H15" s="477"/>
      <c r="I15" s="477"/>
      <c r="J15" s="477"/>
      <c r="K15" s="478"/>
      <c r="L15" s="462" t="s">
        <v>52</v>
      </c>
      <c r="M15" s="463"/>
      <c r="N15" s="463"/>
      <c r="O15" s="463"/>
      <c r="P15" s="463"/>
      <c r="Q15" s="464"/>
      <c r="R15" s="479" t="s">
        <v>53</v>
      </c>
      <c r="S15" s="480"/>
      <c r="T15" s="480"/>
      <c r="U15" s="480"/>
      <c r="V15" s="480"/>
      <c r="W15" s="480"/>
      <c r="X15" s="481"/>
      <c r="Y15" s="462" t="s">
        <v>54</v>
      </c>
      <c r="Z15" s="464"/>
      <c r="AA15" s="482" t="s">
        <v>55</v>
      </c>
      <c r="AB15" s="483"/>
      <c r="AC15" s="483"/>
      <c r="AD15" s="484"/>
    </row>
    <row r="16" spans="1:30" ht="9" customHeight="1" thickBot="1" x14ac:dyDescent="0.4">
      <c r="A16" s="18"/>
      <c r="B16" s="13"/>
      <c r="C16" s="468"/>
      <c r="D16" s="468"/>
      <c r="E16" s="468"/>
      <c r="F16" s="468"/>
      <c r="G16" s="468"/>
      <c r="H16" s="468"/>
      <c r="I16" s="468"/>
      <c r="J16" s="468"/>
      <c r="K16" s="468"/>
      <c r="L16" s="468"/>
      <c r="M16" s="468"/>
      <c r="N16" s="468"/>
      <c r="O16" s="468"/>
      <c r="P16" s="468"/>
      <c r="Q16" s="468"/>
      <c r="R16" s="468"/>
      <c r="S16" s="468"/>
      <c r="T16" s="468"/>
      <c r="U16" s="468"/>
      <c r="V16" s="468"/>
      <c r="W16" s="468"/>
      <c r="X16" s="468"/>
      <c r="Y16" s="468"/>
      <c r="Z16" s="468"/>
      <c r="AA16" s="468"/>
      <c r="AB16" s="468"/>
      <c r="AC16" s="35"/>
      <c r="AD16" s="36"/>
    </row>
    <row r="17" spans="1:36" s="37" customFormat="1" ht="37.5" customHeight="1" thickBot="1" x14ac:dyDescent="0.4">
      <c r="A17" s="469" t="s">
        <v>56</v>
      </c>
      <c r="B17" s="470"/>
      <c r="C17" s="471" t="s">
        <v>130</v>
      </c>
      <c r="D17" s="472"/>
      <c r="E17" s="472"/>
      <c r="F17" s="472"/>
      <c r="G17" s="472"/>
      <c r="H17" s="472"/>
      <c r="I17" s="472"/>
      <c r="J17" s="472"/>
      <c r="K17" s="472"/>
      <c r="L17" s="472"/>
      <c r="M17" s="472"/>
      <c r="N17" s="472"/>
      <c r="O17" s="472"/>
      <c r="P17" s="472"/>
      <c r="Q17" s="473"/>
      <c r="R17" s="462" t="s">
        <v>58</v>
      </c>
      <c r="S17" s="463"/>
      <c r="T17" s="463"/>
      <c r="U17" s="463"/>
      <c r="V17" s="464"/>
      <c r="W17" s="474">
        <v>0.25</v>
      </c>
      <c r="X17" s="475"/>
      <c r="Y17" s="463" t="s">
        <v>59</v>
      </c>
      <c r="Z17" s="463"/>
      <c r="AA17" s="463"/>
      <c r="AB17" s="464"/>
      <c r="AC17" s="460">
        <v>0.32</v>
      </c>
      <c r="AD17" s="461"/>
    </row>
    <row r="18" spans="1:36" ht="16.5" customHeight="1" thickBot="1" x14ac:dyDescent="0.4">
      <c r="A18" s="38"/>
      <c r="B18" s="39"/>
      <c r="C18" s="39"/>
      <c r="D18" s="39"/>
      <c r="E18" s="39"/>
      <c r="F18" s="39"/>
      <c r="G18" s="39"/>
      <c r="H18" s="39"/>
      <c r="I18" s="39"/>
      <c r="J18" s="39"/>
      <c r="K18" s="39"/>
      <c r="L18" s="39"/>
      <c r="M18" s="39"/>
      <c r="N18" s="39"/>
      <c r="O18" s="39"/>
      <c r="P18" s="39"/>
      <c r="Q18" s="39"/>
      <c r="R18" s="39"/>
      <c r="S18" s="39"/>
      <c r="T18" s="39"/>
      <c r="U18" s="39"/>
      <c r="V18" s="39"/>
      <c r="W18" s="39"/>
      <c r="X18" s="39"/>
      <c r="Y18" s="39"/>
      <c r="Z18" s="39"/>
      <c r="AA18" s="39"/>
      <c r="AB18" s="39"/>
      <c r="AC18" s="39"/>
      <c r="AD18" s="40"/>
    </row>
    <row r="19" spans="1:36" ht="32.15" customHeight="1" thickBot="1" x14ac:dyDescent="0.4">
      <c r="A19" s="462" t="s">
        <v>60</v>
      </c>
      <c r="B19" s="463"/>
      <c r="C19" s="463"/>
      <c r="D19" s="463"/>
      <c r="E19" s="463"/>
      <c r="F19" s="463"/>
      <c r="G19" s="463"/>
      <c r="H19" s="463"/>
      <c r="I19" s="463"/>
      <c r="J19" s="463"/>
      <c r="K19" s="463"/>
      <c r="L19" s="463"/>
      <c r="M19" s="463"/>
      <c r="N19" s="463"/>
      <c r="O19" s="463"/>
      <c r="P19" s="463"/>
      <c r="Q19" s="463"/>
      <c r="R19" s="463"/>
      <c r="S19" s="463"/>
      <c r="T19" s="463"/>
      <c r="U19" s="463"/>
      <c r="V19" s="463"/>
      <c r="W19" s="463"/>
      <c r="X19" s="463"/>
      <c r="Y19" s="463"/>
      <c r="Z19" s="463"/>
      <c r="AA19" s="463"/>
      <c r="AB19" s="463"/>
      <c r="AC19" s="463"/>
      <c r="AD19" s="464"/>
      <c r="AE19" s="187"/>
      <c r="AF19" s="187"/>
    </row>
    <row r="20" spans="1:36" ht="32.15" customHeight="1" thickBot="1" x14ac:dyDescent="0.4">
      <c r="A20" s="41"/>
      <c r="B20" s="19"/>
      <c r="C20" s="564" t="s">
        <v>61</v>
      </c>
      <c r="D20" s="565"/>
      <c r="E20" s="565"/>
      <c r="F20" s="565"/>
      <c r="G20" s="565"/>
      <c r="H20" s="565"/>
      <c r="I20" s="565"/>
      <c r="J20" s="565"/>
      <c r="K20" s="565"/>
      <c r="L20" s="565"/>
      <c r="M20" s="565"/>
      <c r="N20" s="565"/>
      <c r="O20" s="565"/>
      <c r="P20" s="566"/>
      <c r="Q20" s="465" t="s">
        <v>62</v>
      </c>
      <c r="R20" s="466"/>
      <c r="S20" s="466"/>
      <c r="T20" s="466"/>
      <c r="U20" s="466"/>
      <c r="V20" s="466"/>
      <c r="W20" s="466"/>
      <c r="X20" s="466"/>
      <c r="Y20" s="466"/>
      <c r="Z20" s="466"/>
      <c r="AA20" s="466"/>
      <c r="AB20" s="466"/>
      <c r="AC20" s="466"/>
      <c r="AD20" s="467"/>
      <c r="AE20" s="187"/>
      <c r="AF20" s="187"/>
    </row>
    <row r="21" spans="1:36" ht="32.15" customHeight="1" thickBot="1" x14ac:dyDescent="0.4">
      <c r="A21" s="18"/>
      <c r="B21" s="13"/>
      <c r="C21" s="272" t="s">
        <v>63</v>
      </c>
      <c r="D21" s="259" t="s">
        <v>64</v>
      </c>
      <c r="E21" s="259" t="s">
        <v>65</v>
      </c>
      <c r="F21" s="259" t="s">
        <v>66</v>
      </c>
      <c r="G21" s="259" t="s">
        <v>67</v>
      </c>
      <c r="H21" s="259" t="s">
        <v>68</v>
      </c>
      <c r="I21" s="259" t="s">
        <v>41</v>
      </c>
      <c r="J21" s="259" t="s">
        <v>69</v>
      </c>
      <c r="K21" s="259" t="s">
        <v>70</v>
      </c>
      <c r="L21" s="259" t="s">
        <v>71</v>
      </c>
      <c r="M21" s="259" t="s">
        <v>72</v>
      </c>
      <c r="N21" s="259" t="s">
        <v>73</v>
      </c>
      <c r="O21" s="259" t="s">
        <v>25</v>
      </c>
      <c r="P21" s="273" t="s">
        <v>74</v>
      </c>
      <c r="Q21" s="272" t="s">
        <v>63</v>
      </c>
      <c r="R21" s="259" t="s">
        <v>64</v>
      </c>
      <c r="S21" s="259" t="s">
        <v>65</v>
      </c>
      <c r="T21" s="259" t="s">
        <v>66</v>
      </c>
      <c r="U21" s="259" t="s">
        <v>67</v>
      </c>
      <c r="V21" s="259" t="s">
        <v>68</v>
      </c>
      <c r="W21" s="259" t="s">
        <v>41</v>
      </c>
      <c r="X21" s="259" t="s">
        <v>69</v>
      </c>
      <c r="Y21" s="259" t="s">
        <v>70</v>
      </c>
      <c r="Z21" s="259" t="s">
        <v>71</v>
      </c>
      <c r="AA21" s="259" t="s">
        <v>72</v>
      </c>
      <c r="AB21" s="259" t="s">
        <v>73</v>
      </c>
      <c r="AC21" s="259" t="s">
        <v>25</v>
      </c>
      <c r="AD21" s="273" t="s">
        <v>74</v>
      </c>
      <c r="AE21" s="45"/>
      <c r="AF21" s="45"/>
    </row>
    <row r="22" spans="1:36" ht="32.15" customHeight="1" x14ac:dyDescent="0.35">
      <c r="A22" s="427" t="s">
        <v>75</v>
      </c>
      <c r="B22" s="432"/>
      <c r="C22" s="274"/>
      <c r="D22" s="82"/>
      <c r="E22" s="82"/>
      <c r="F22" s="82"/>
      <c r="G22" s="82"/>
      <c r="H22" s="82"/>
      <c r="I22" s="82"/>
      <c r="J22" s="82"/>
      <c r="K22" s="82"/>
      <c r="L22" s="82"/>
      <c r="M22" s="82"/>
      <c r="N22" s="82"/>
      <c r="O22" s="287">
        <f>SUM(C22:N22)</f>
        <v>0</v>
      </c>
      <c r="P22" s="288"/>
      <c r="Q22" s="290">
        <v>800000000</v>
      </c>
      <c r="R22" s="82">
        <v>210516300</v>
      </c>
      <c r="S22" s="82"/>
      <c r="T22" s="82">
        <v>41159830</v>
      </c>
      <c r="U22" s="82"/>
      <c r="V22" s="82"/>
      <c r="W22" s="82">
        <v>110000000</v>
      </c>
      <c r="X22" s="82">
        <f>200000000-16582658</f>
        <v>183417342</v>
      </c>
      <c r="Y22" s="82"/>
      <c r="Z22" s="82"/>
      <c r="AA22" s="82"/>
      <c r="AB22" s="82"/>
      <c r="AC22" s="82">
        <f>SUM(Q22:AB22)</f>
        <v>1345093472</v>
      </c>
      <c r="AD22" s="271"/>
      <c r="AE22" s="45"/>
      <c r="AF22" s="45" t="s">
        <v>131</v>
      </c>
      <c r="AG22" s="244">
        <f>'[2]Metas 1 PA proyectotras'!AC22+'[2]Metas 2 PA proyecto '!AC22+'[2]Metas 3 PA proyecto'!AC22+'Metas 4 PA'!AC22</f>
        <v>4141027000</v>
      </c>
      <c r="AJ22" s="374">
        <f>AG23/AG22</f>
        <v>0.87011907456773407</v>
      </c>
    </row>
    <row r="23" spans="1:36" ht="32.15" customHeight="1" x14ac:dyDescent="0.35">
      <c r="A23" s="428" t="s">
        <v>32</v>
      </c>
      <c r="B23" s="435"/>
      <c r="C23" s="50"/>
      <c r="D23" s="51"/>
      <c r="E23" s="51"/>
      <c r="F23" s="51"/>
      <c r="G23" s="51"/>
      <c r="H23" s="51"/>
      <c r="I23" s="51"/>
      <c r="J23" s="51"/>
      <c r="K23" s="51"/>
      <c r="L23" s="51"/>
      <c r="M23" s="51"/>
      <c r="N23" s="51"/>
      <c r="O23" s="52">
        <f t="shared" ref="O23:O25" si="0">SUM(C23:N23)</f>
        <v>0</v>
      </c>
      <c r="P23" s="289" t="s">
        <v>77</v>
      </c>
      <c r="Q23" s="278">
        <v>684421435</v>
      </c>
      <c r="R23" s="51">
        <v>198617320</v>
      </c>
      <c r="S23" s="51">
        <f>47348483-3011280</f>
        <v>44337203</v>
      </c>
      <c r="T23" s="51"/>
      <c r="U23" s="51"/>
      <c r="V23" s="51">
        <v>221924274</v>
      </c>
      <c r="W23" s="51">
        <v>121742000</v>
      </c>
      <c r="X23" s="51">
        <v>30374400</v>
      </c>
      <c r="Y23" s="51">
        <v>20262400</v>
      </c>
      <c r="Z23" s="51">
        <v>-5568640</v>
      </c>
      <c r="AA23" s="51"/>
      <c r="AB23" s="51"/>
      <c r="AC23" s="51">
        <f>SUM(Q23:AB23)</f>
        <v>1316110392</v>
      </c>
      <c r="AD23" s="53">
        <f>AC23/AC22</f>
        <v>0.97845273908221009</v>
      </c>
      <c r="AE23" s="45"/>
      <c r="AF23" s="83" t="s">
        <v>132</v>
      </c>
      <c r="AG23" s="269">
        <f>'Metas 1 PA'!AC23+'Metas 2 PA'!AC23+'Metas 3 PA'!AC23+'Metas 4 PA'!AC23</f>
        <v>3603186581</v>
      </c>
    </row>
    <row r="24" spans="1:36" ht="32.15" customHeight="1" x14ac:dyDescent="0.35">
      <c r="A24" s="428" t="s">
        <v>78</v>
      </c>
      <c r="B24" s="435"/>
      <c r="C24" s="50">
        <v>20130368</v>
      </c>
      <c r="D24" s="51">
        <v>512374683.5</v>
      </c>
      <c r="E24" s="51">
        <f>714765691.12-20130368-512374684+0.5</f>
        <v>182260639.62</v>
      </c>
      <c r="F24" s="51">
        <v>0</v>
      </c>
      <c r="G24" s="51">
        <v>0</v>
      </c>
      <c r="H24" s="51">
        <v>0</v>
      </c>
      <c r="I24" s="51">
        <v>0</v>
      </c>
      <c r="J24" s="51">
        <v>0</v>
      </c>
      <c r="K24" s="51">
        <v>0</v>
      </c>
      <c r="L24" s="51">
        <v>0</v>
      </c>
      <c r="M24" s="51">
        <v>0</v>
      </c>
      <c r="N24" s="51">
        <v>0</v>
      </c>
      <c r="O24" s="52">
        <f t="shared" si="0"/>
        <v>714765691.12</v>
      </c>
      <c r="P24" s="280"/>
      <c r="Q24" s="278"/>
      <c r="R24" s="51">
        <v>66666666.666666664</v>
      </c>
      <c r="S24" s="51">
        <v>84209691.666666657</v>
      </c>
      <c r="T24" s="51">
        <v>84209691.666666657</v>
      </c>
      <c r="U24" s="51">
        <v>88783006.111111104</v>
      </c>
      <c r="V24" s="51">
        <f t="shared" ref="V24:AA24" si="1">88783006.1111111+18333333</f>
        <v>107116339.1111111</v>
      </c>
      <c r="W24" s="51">
        <f t="shared" si="1"/>
        <v>107116339.1111111</v>
      </c>
      <c r="X24" s="51">
        <f t="shared" si="1"/>
        <v>107116339.1111111</v>
      </c>
      <c r="Y24" s="51">
        <f t="shared" si="1"/>
        <v>107116339.1111111</v>
      </c>
      <c r="Z24" s="51">
        <f t="shared" si="1"/>
        <v>107116339.1111111</v>
      </c>
      <c r="AA24" s="51">
        <f t="shared" si="1"/>
        <v>107116339.1111111</v>
      </c>
      <c r="AB24" s="51">
        <f>200000000+107116339+71410042</f>
        <v>378526381</v>
      </c>
      <c r="AC24" s="51">
        <f t="shared" ref="AC24:AC25" si="2">SUM(Q24:AB24)</f>
        <v>1345093471.7777779</v>
      </c>
      <c r="AD24" s="53"/>
      <c r="AE24" s="45"/>
      <c r="AF24" s="45" t="s">
        <v>133</v>
      </c>
      <c r="AG24" s="244">
        <f>'[2]Metas 1 PA proyectotras'!AC24+'[2]Metas 2 PA proyecto '!AC24+'[2]Metas 3 PA proyecto'!AC24+'Metas 4 PA'!AC24</f>
        <v>4141026999.7777777</v>
      </c>
      <c r="AJ24" s="254">
        <f>AG25/AG24</f>
        <v>0.45617080279393762</v>
      </c>
    </row>
    <row r="25" spans="1:36" ht="32.15" customHeight="1" thickBot="1" x14ac:dyDescent="0.4">
      <c r="A25" s="449" t="s">
        <v>23</v>
      </c>
      <c r="B25" s="450"/>
      <c r="C25" s="275">
        <v>20063947</v>
      </c>
      <c r="D25" s="270">
        <v>2513300</v>
      </c>
      <c r="E25" s="270">
        <v>515669872</v>
      </c>
      <c r="F25" s="270">
        <v>15692</v>
      </c>
      <c r="G25" s="270">
        <v>176498099.12000012</v>
      </c>
      <c r="H25" s="270">
        <v>0</v>
      </c>
      <c r="I25" s="270">
        <v>4781</v>
      </c>
      <c r="J25" s="270">
        <v>0</v>
      </c>
      <c r="K25" s="270"/>
      <c r="L25" s="270"/>
      <c r="M25" s="270"/>
      <c r="N25" s="270"/>
      <c r="O25" s="281">
        <f t="shared" si="0"/>
        <v>714765691.12000012</v>
      </c>
      <c r="P25" s="282">
        <v>1</v>
      </c>
      <c r="Q25" s="291"/>
      <c r="R25" s="270">
        <v>10755627</v>
      </c>
      <c r="S25" s="270">
        <v>75893745</v>
      </c>
      <c r="T25" s="270">
        <v>82397160</v>
      </c>
      <c r="U25" s="270">
        <v>88746207</v>
      </c>
      <c r="V25" s="270">
        <v>98500579.879999995</v>
      </c>
      <c r="W25" s="270">
        <v>83458440</v>
      </c>
      <c r="X25" s="270">
        <v>85690960.5</v>
      </c>
      <c r="Y25" s="270">
        <v>84902199.999999881</v>
      </c>
      <c r="Z25" s="270">
        <v>104312328</v>
      </c>
      <c r="AA25" s="270"/>
      <c r="AB25" s="270"/>
      <c r="AC25" s="270">
        <f t="shared" si="2"/>
        <v>714657247.37999988</v>
      </c>
      <c r="AD25" s="54">
        <f>AC25/AC24</f>
        <v>0.53130675479039713</v>
      </c>
      <c r="AE25" s="45"/>
      <c r="AF25" s="254" t="s">
        <v>134</v>
      </c>
      <c r="AG25" s="269">
        <f>'Metas 1 PA'!AC25+'Metas 2 PA'!AC25+'Metas 3 PA'!AC25+'Metas 4 PA'!AC25</f>
        <v>1889015610.8799999</v>
      </c>
    </row>
    <row r="26" spans="1:36" ht="32.15" customHeight="1" thickBot="1" x14ac:dyDescent="0.4">
      <c r="A26" s="18"/>
      <c r="B26" s="13"/>
      <c r="C26" s="55"/>
      <c r="D26" s="55"/>
      <c r="E26" s="55"/>
      <c r="F26" s="55"/>
      <c r="G26" s="55"/>
      <c r="H26" s="55"/>
      <c r="I26" s="55"/>
      <c r="J26" s="55"/>
      <c r="K26" s="55"/>
      <c r="L26" s="55"/>
      <c r="M26" s="55"/>
      <c r="N26" s="55"/>
      <c r="O26" s="55"/>
      <c r="P26" s="55"/>
      <c r="Q26" s="55"/>
      <c r="R26" s="55"/>
      <c r="S26" s="55"/>
      <c r="T26" s="55"/>
      <c r="U26" s="55"/>
      <c r="V26" s="55"/>
      <c r="W26" s="55"/>
      <c r="X26" s="55"/>
      <c r="Y26" s="55"/>
      <c r="Z26" s="55"/>
      <c r="AA26" s="55"/>
      <c r="AB26" s="55"/>
      <c r="AC26" s="19"/>
      <c r="AD26" s="28"/>
    </row>
    <row r="27" spans="1:36" ht="34.25" customHeight="1" x14ac:dyDescent="0.35">
      <c r="A27" s="451" t="s">
        <v>80</v>
      </c>
      <c r="B27" s="452"/>
      <c r="C27" s="453"/>
      <c r="D27" s="453"/>
      <c r="E27" s="453"/>
      <c r="F27" s="453"/>
      <c r="G27" s="453"/>
      <c r="H27" s="453"/>
      <c r="I27" s="453"/>
      <c r="J27" s="453"/>
      <c r="K27" s="453"/>
      <c r="L27" s="453"/>
      <c r="M27" s="453"/>
      <c r="N27" s="453"/>
      <c r="O27" s="453"/>
      <c r="P27" s="453"/>
      <c r="Q27" s="453"/>
      <c r="R27" s="453"/>
      <c r="S27" s="453"/>
      <c r="T27" s="453"/>
      <c r="U27" s="453"/>
      <c r="V27" s="453"/>
      <c r="W27" s="453"/>
      <c r="X27" s="453"/>
      <c r="Y27" s="453"/>
      <c r="Z27" s="453"/>
      <c r="AA27" s="453"/>
      <c r="AB27" s="453"/>
      <c r="AC27" s="453"/>
      <c r="AD27" s="454"/>
      <c r="AF27" s="186">
        <v>610344919</v>
      </c>
    </row>
    <row r="28" spans="1:36" ht="15" customHeight="1" x14ac:dyDescent="0.35">
      <c r="A28" s="455" t="s">
        <v>81</v>
      </c>
      <c r="B28" s="457" t="s">
        <v>82</v>
      </c>
      <c r="C28" s="458"/>
      <c r="D28" s="435" t="s">
        <v>83</v>
      </c>
      <c r="E28" s="436"/>
      <c r="F28" s="436"/>
      <c r="G28" s="436"/>
      <c r="H28" s="436"/>
      <c r="I28" s="436"/>
      <c r="J28" s="436"/>
      <c r="K28" s="436"/>
      <c r="L28" s="436"/>
      <c r="M28" s="436"/>
      <c r="N28" s="436"/>
      <c r="O28" s="459"/>
      <c r="P28" s="446" t="s">
        <v>25</v>
      </c>
      <c r="Q28" s="446" t="s">
        <v>84</v>
      </c>
      <c r="R28" s="446"/>
      <c r="S28" s="446"/>
      <c r="T28" s="446"/>
      <c r="U28" s="446"/>
      <c r="V28" s="446"/>
      <c r="W28" s="446"/>
      <c r="X28" s="446"/>
      <c r="Y28" s="446"/>
      <c r="Z28" s="446"/>
      <c r="AA28" s="446"/>
      <c r="AB28" s="446"/>
      <c r="AC28" s="446"/>
      <c r="AD28" s="448"/>
    </row>
    <row r="29" spans="1:36" ht="27" customHeight="1" x14ac:dyDescent="0.35">
      <c r="A29" s="456"/>
      <c r="B29" s="397"/>
      <c r="C29" s="399"/>
      <c r="D29" s="56" t="s">
        <v>63</v>
      </c>
      <c r="E29" s="56" t="s">
        <v>64</v>
      </c>
      <c r="F29" s="56" t="s">
        <v>65</v>
      </c>
      <c r="G29" s="56" t="s">
        <v>66</v>
      </c>
      <c r="H29" s="56" t="s">
        <v>67</v>
      </c>
      <c r="I29" s="56" t="s">
        <v>68</v>
      </c>
      <c r="J29" s="56" t="s">
        <v>41</v>
      </c>
      <c r="K29" s="56" t="s">
        <v>69</v>
      </c>
      <c r="L29" s="56" t="s">
        <v>70</v>
      </c>
      <c r="M29" s="56" t="s">
        <v>71</v>
      </c>
      <c r="N29" s="56" t="s">
        <v>72</v>
      </c>
      <c r="O29" s="56" t="s">
        <v>73</v>
      </c>
      <c r="P29" s="459"/>
      <c r="Q29" s="446"/>
      <c r="R29" s="446"/>
      <c r="S29" s="446"/>
      <c r="T29" s="446"/>
      <c r="U29" s="446"/>
      <c r="V29" s="446"/>
      <c r="W29" s="446"/>
      <c r="X29" s="446"/>
      <c r="Y29" s="446"/>
      <c r="Z29" s="446"/>
      <c r="AA29" s="446"/>
      <c r="AB29" s="446"/>
      <c r="AC29" s="446"/>
      <c r="AD29" s="448"/>
    </row>
    <row r="30" spans="1:36" ht="93.75" customHeight="1" thickBot="1" x14ac:dyDescent="0.4">
      <c r="A30" s="57" t="s">
        <v>130</v>
      </c>
      <c r="B30" s="438"/>
      <c r="C30" s="439"/>
      <c r="D30" s="58"/>
      <c r="E30" s="58"/>
      <c r="F30" s="58"/>
      <c r="G30" s="58"/>
      <c r="H30" s="58"/>
      <c r="I30" s="58"/>
      <c r="J30" s="58"/>
      <c r="K30" s="58"/>
      <c r="L30" s="58"/>
      <c r="M30" s="58"/>
      <c r="N30" s="58"/>
      <c r="O30" s="58"/>
      <c r="P30" s="59">
        <f>SUM(D30:O30)</f>
        <v>0</v>
      </c>
      <c r="Q30" s="557" t="s">
        <v>513</v>
      </c>
      <c r="R30" s="558"/>
      <c r="S30" s="558"/>
      <c r="T30" s="558"/>
      <c r="U30" s="558"/>
      <c r="V30" s="558"/>
      <c r="W30" s="558"/>
      <c r="X30" s="558"/>
      <c r="Y30" s="558"/>
      <c r="Z30" s="558"/>
      <c r="AA30" s="558"/>
      <c r="AB30" s="558"/>
      <c r="AC30" s="558"/>
      <c r="AD30" s="559"/>
    </row>
    <row r="31" spans="1:36" ht="45" customHeight="1" x14ac:dyDescent="0.35">
      <c r="A31" s="443" t="s">
        <v>85</v>
      </c>
      <c r="B31" s="444"/>
      <c r="C31" s="444"/>
      <c r="D31" s="444"/>
      <c r="E31" s="444"/>
      <c r="F31" s="444"/>
      <c r="G31" s="444"/>
      <c r="H31" s="444"/>
      <c r="I31" s="444"/>
      <c r="J31" s="444"/>
      <c r="K31" s="444"/>
      <c r="L31" s="444"/>
      <c r="M31" s="444"/>
      <c r="N31" s="444"/>
      <c r="O31" s="444"/>
      <c r="P31" s="444"/>
      <c r="Q31" s="444"/>
      <c r="R31" s="444"/>
      <c r="S31" s="444"/>
      <c r="T31" s="444"/>
      <c r="U31" s="444"/>
      <c r="V31" s="444"/>
      <c r="W31" s="444"/>
      <c r="X31" s="444"/>
      <c r="Y31" s="444"/>
      <c r="Z31" s="444"/>
      <c r="AA31" s="444"/>
      <c r="AB31" s="444"/>
      <c r="AC31" s="444"/>
      <c r="AD31" s="445"/>
    </row>
    <row r="32" spans="1:36" ht="23.15" customHeight="1" x14ac:dyDescent="0.35">
      <c r="A32" s="428" t="s">
        <v>86</v>
      </c>
      <c r="B32" s="446" t="s">
        <v>87</v>
      </c>
      <c r="C32" s="446" t="s">
        <v>82</v>
      </c>
      <c r="D32" s="446" t="s">
        <v>88</v>
      </c>
      <c r="E32" s="446"/>
      <c r="F32" s="446"/>
      <c r="G32" s="446"/>
      <c r="H32" s="446"/>
      <c r="I32" s="446"/>
      <c r="J32" s="446"/>
      <c r="K32" s="446"/>
      <c r="L32" s="446"/>
      <c r="M32" s="446"/>
      <c r="N32" s="446"/>
      <c r="O32" s="446"/>
      <c r="P32" s="446"/>
      <c r="Q32" s="446" t="s">
        <v>89</v>
      </c>
      <c r="R32" s="446"/>
      <c r="S32" s="446"/>
      <c r="T32" s="446"/>
      <c r="U32" s="446"/>
      <c r="V32" s="446"/>
      <c r="W32" s="446"/>
      <c r="X32" s="446"/>
      <c r="Y32" s="446"/>
      <c r="Z32" s="446"/>
      <c r="AA32" s="446"/>
      <c r="AB32" s="446"/>
      <c r="AC32" s="446"/>
      <c r="AD32" s="448"/>
      <c r="AG32" s="60"/>
      <c r="AH32" s="60"/>
      <c r="AI32" s="60"/>
    </row>
    <row r="33" spans="1:35" ht="27" customHeight="1" x14ac:dyDescent="0.35">
      <c r="A33" s="428"/>
      <c r="B33" s="446"/>
      <c r="C33" s="447"/>
      <c r="D33" s="56" t="s">
        <v>63</v>
      </c>
      <c r="E33" s="56" t="s">
        <v>64</v>
      </c>
      <c r="F33" s="56" t="s">
        <v>65</v>
      </c>
      <c r="G33" s="56" t="s">
        <v>66</v>
      </c>
      <c r="H33" s="56" t="s">
        <v>67</v>
      </c>
      <c r="I33" s="56" t="s">
        <v>68</v>
      </c>
      <c r="J33" s="56" t="s">
        <v>41</v>
      </c>
      <c r="K33" s="56" t="s">
        <v>69</v>
      </c>
      <c r="L33" s="56" t="s">
        <v>70</v>
      </c>
      <c r="M33" s="56" t="s">
        <v>71</v>
      </c>
      <c r="N33" s="56" t="s">
        <v>72</v>
      </c>
      <c r="O33" s="56" t="s">
        <v>73</v>
      </c>
      <c r="P33" s="56" t="s">
        <v>25</v>
      </c>
      <c r="Q33" s="446" t="s">
        <v>90</v>
      </c>
      <c r="R33" s="446"/>
      <c r="S33" s="446"/>
      <c r="T33" s="446" t="s">
        <v>91</v>
      </c>
      <c r="U33" s="446"/>
      <c r="V33" s="446"/>
      <c r="W33" s="397" t="s">
        <v>92</v>
      </c>
      <c r="X33" s="398"/>
      <c r="Y33" s="398"/>
      <c r="Z33" s="399"/>
      <c r="AA33" s="397" t="s">
        <v>93</v>
      </c>
      <c r="AB33" s="398"/>
      <c r="AC33" s="398"/>
      <c r="AD33" s="400"/>
      <c r="AG33" s="60"/>
      <c r="AH33" s="60"/>
      <c r="AI33" s="60"/>
    </row>
    <row r="34" spans="1:35" ht="178.5" customHeight="1" x14ac:dyDescent="0.35">
      <c r="A34" s="562" t="s">
        <v>130</v>
      </c>
      <c r="B34" s="401">
        <f>+AC17</f>
        <v>0.32</v>
      </c>
      <c r="C34" s="64" t="s">
        <v>94</v>
      </c>
      <c r="D34" s="84">
        <f t="shared" ref="D34:O34" si="3">((D38*($B$38/$B$34))+(D40*($B$40/$B$34)))*$P$34</f>
        <v>0</v>
      </c>
      <c r="E34" s="84">
        <f>((E38*($B$38/$B$34))+(E40*($B$40/$B$34)))*$P$34</f>
        <v>0.125</v>
      </c>
      <c r="F34" s="84">
        <f t="shared" si="3"/>
        <v>0.1875</v>
      </c>
      <c r="G34" s="84">
        <f t="shared" si="3"/>
        <v>0.5625</v>
      </c>
      <c r="H34" s="84">
        <f t="shared" si="3"/>
        <v>0.125</v>
      </c>
      <c r="I34" s="84">
        <f t="shared" si="3"/>
        <v>0.125</v>
      </c>
      <c r="J34" s="84">
        <f t="shared" si="3"/>
        <v>0.125</v>
      </c>
      <c r="K34" s="84">
        <f t="shared" si="3"/>
        <v>0.1875</v>
      </c>
      <c r="L34" s="84">
        <f t="shared" si="3"/>
        <v>0.5625</v>
      </c>
      <c r="M34" s="84">
        <f t="shared" si="3"/>
        <v>0</v>
      </c>
      <c r="N34" s="84">
        <f t="shared" si="3"/>
        <v>0</v>
      </c>
      <c r="O34" s="84">
        <f t="shared" si="3"/>
        <v>0</v>
      </c>
      <c r="P34" s="78">
        <v>2</v>
      </c>
      <c r="Q34" s="538" t="s">
        <v>533</v>
      </c>
      <c r="R34" s="539"/>
      <c r="S34" s="540"/>
      <c r="T34" s="538" t="s">
        <v>510</v>
      </c>
      <c r="U34" s="539"/>
      <c r="V34" s="540"/>
      <c r="W34" s="551" t="s">
        <v>125</v>
      </c>
      <c r="X34" s="552"/>
      <c r="Y34" s="552"/>
      <c r="Z34" s="553"/>
      <c r="AA34" s="551" t="s">
        <v>135</v>
      </c>
      <c r="AB34" s="552"/>
      <c r="AC34" s="552"/>
      <c r="AD34" s="553"/>
      <c r="AG34" s="60"/>
      <c r="AH34" s="60"/>
      <c r="AI34" s="60"/>
    </row>
    <row r="35" spans="1:35" ht="211.25" customHeight="1" thickBot="1" x14ac:dyDescent="0.4">
      <c r="A35" s="563"/>
      <c r="B35" s="402"/>
      <c r="C35" s="72" t="s">
        <v>97</v>
      </c>
      <c r="D35" s="85">
        <v>0</v>
      </c>
      <c r="E35" s="86">
        <f>((E39*($B$38/$B$34))+(E41*($B$40/$B$34))*$P$34)</f>
        <v>6.25E-2</v>
      </c>
      <c r="F35" s="87">
        <f>((F39*($B$38/$B$34))+(F41*($B$40/$B$34))*$P$34)</f>
        <v>9.375E-2</v>
      </c>
      <c r="G35" s="87">
        <v>0.86</v>
      </c>
      <c r="H35" s="87">
        <f>((H39*($B$38/$B$34))+(H41*($B$40/$B$34))*$P$34)</f>
        <v>6.25E-2</v>
      </c>
      <c r="I35" s="87">
        <f>((I39*($B$38/$B$34))+(I41*($B$40/$B$34))*$P$34)</f>
        <v>6.25E-2</v>
      </c>
      <c r="J35" s="87">
        <f>((J39*($B$38/$B$34))+(J41*($B$40/$B$34))*$P$34)</f>
        <v>6.25E-2</v>
      </c>
      <c r="K35" s="87">
        <v>0.8</v>
      </c>
      <c r="L35" s="256"/>
      <c r="M35" s="80"/>
      <c r="N35" s="80"/>
      <c r="O35" s="80"/>
      <c r="P35" s="255">
        <f>SUM(D35:O35)</f>
        <v>2.0037500000000001</v>
      </c>
      <c r="Q35" s="541"/>
      <c r="R35" s="542"/>
      <c r="S35" s="543"/>
      <c r="T35" s="541"/>
      <c r="U35" s="542"/>
      <c r="V35" s="543"/>
      <c r="W35" s="554"/>
      <c r="X35" s="555"/>
      <c r="Y35" s="555"/>
      <c r="Z35" s="556"/>
      <c r="AA35" s="554"/>
      <c r="AB35" s="555"/>
      <c r="AC35" s="555"/>
      <c r="AD35" s="556"/>
      <c r="AE35" s="62"/>
      <c r="AG35" s="60"/>
      <c r="AH35" s="60"/>
      <c r="AI35" s="60"/>
    </row>
    <row r="36" spans="1:35" ht="36.75" customHeight="1" x14ac:dyDescent="0.35">
      <c r="A36" s="427" t="s">
        <v>98</v>
      </c>
      <c r="B36" s="429" t="s">
        <v>99</v>
      </c>
      <c r="C36" s="431" t="s">
        <v>100</v>
      </c>
      <c r="D36" s="431"/>
      <c r="E36" s="431"/>
      <c r="F36" s="431"/>
      <c r="G36" s="431"/>
      <c r="H36" s="431"/>
      <c r="I36" s="431"/>
      <c r="J36" s="431"/>
      <c r="K36" s="431"/>
      <c r="L36" s="431"/>
      <c r="M36" s="431"/>
      <c r="N36" s="431"/>
      <c r="O36" s="431"/>
      <c r="P36" s="431"/>
      <c r="Q36" s="432" t="s">
        <v>101</v>
      </c>
      <c r="R36" s="433"/>
      <c r="S36" s="433"/>
      <c r="T36" s="433"/>
      <c r="U36" s="433"/>
      <c r="V36" s="433"/>
      <c r="W36" s="433"/>
      <c r="X36" s="433"/>
      <c r="Y36" s="433"/>
      <c r="Z36" s="433"/>
      <c r="AA36" s="433"/>
      <c r="AB36" s="433"/>
      <c r="AC36" s="433"/>
      <c r="AD36" s="434"/>
      <c r="AG36" s="60"/>
      <c r="AH36" s="60"/>
      <c r="AI36" s="60"/>
    </row>
    <row r="37" spans="1:35" ht="26.15" customHeight="1" x14ac:dyDescent="0.35">
      <c r="A37" s="428"/>
      <c r="B37" s="430"/>
      <c r="C37" s="56" t="s">
        <v>102</v>
      </c>
      <c r="D37" s="56" t="s">
        <v>103</v>
      </c>
      <c r="E37" s="56" t="s">
        <v>104</v>
      </c>
      <c r="F37" s="56" t="s">
        <v>105</v>
      </c>
      <c r="G37" s="56" t="s">
        <v>106</v>
      </c>
      <c r="H37" s="56" t="s">
        <v>107</v>
      </c>
      <c r="I37" s="56" t="s">
        <v>108</v>
      </c>
      <c r="J37" s="56" t="s">
        <v>109</v>
      </c>
      <c r="K37" s="56" t="s">
        <v>110</v>
      </c>
      <c r="L37" s="56" t="s">
        <v>111</v>
      </c>
      <c r="M37" s="56" t="s">
        <v>112</v>
      </c>
      <c r="N37" s="56" t="s">
        <v>113</v>
      </c>
      <c r="O37" s="56" t="s">
        <v>114</v>
      </c>
      <c r="P37" s="56" t="s">
        <v>21</v>
      </c>
      <c r="Q37" s="435" t="s">
        <v>115</v>
      </c>
      <c r="R37" s="436"/>
      <c r="S37" s="436"/>
      <c r="T37" s="436"/>
      <c r="U37" s="436"/>
      <c r="V37" s="436"/>
      <c r="W37" s="436"/>
      <c r="X37" s="436"/>
      <c r="Y37" s="436"/>
      <c r="Z37" s="436"/>
      <c r="AA37" s="436"/>
      <c r="AB37" s="436"/>
      <c r="AC37" s="436"/>
      <c r="AD37" s="437"/>
      <c r="AG37" s="63"/>
      <c r="AH37" s="63"/>
      <c r="AI37" s="63"/>
    </row>
    <row r="38" spans="1:35" ht="167.25" customHeight="1" x14ac:dyDescent="0.35">
      <c r="A38" s="711" t="s">
        <v>136</v>
      </c>
      <c r="B38" s="380">
        <v>0.2</v>
      </c>
      <c r="C38" s="64" t="s">
        <v>94</v>
      </c>
      <c r="D38" s="65">
        <v>0</v>
      </c>
      <c r="E38" s="65">
        <v>0.1</v>
      </c>
      <c r="F38" s="65">
        <v>0.15</v>
      </c>
      <c r="G38" s="65">
        <v>0.15</v>
      </c>
      <c r="H38" s="65">
        <v>0.1</v>
      </c>
      <c r="I38" s="65">
        <v>0.1</v>
      </c>
      <c r="J38" s="65">
        <v>0.1</v>
      </c>
      <c r="K38" s="65">
        <v>0.15</v>
      </c>
      <c r="L38" s="65">
        <v>0.15</v>
      </c>
      <c r="M38" s="65">
        <v>0</v>
      </c>
      <c r="N38" s="65">
        <v>0</v>
      </c>
      <c r="O38" s="65">
        <v>0</v>
      </c>
      <c r="P38" s="66">
        <f>SUM(D38:O38)</f>
        <v>1</v>
      </c>
      <c r="Q38" s="713" t="s">
        <v>532</v>
      </c>
      <c r="R38" s="383"/>
      <c r="S38" s="383"/>
      <c r="T38" s="383"/>
      <c r="U38" s="383"/>
      <c r="V38" s="383"/>
      <c r="W38" s="383"/>
      <c r="X38" s="383"/>
      <c r="Y38" s="383"/>
      <c r="Z38" s="383"/>
      <c r="AA38" s="383"/>
      <c r="AB38" s="383"/>
      <c r="AC38" s="383"/>
      <c r="AD38" s="384"/>
      <c r="AE38" s="186" t="s">
        <v>137</v>
      </c>
      <c r="AG38" s="63"/>
      <c r="AH38" s="63"/>
      <c r="AI38" s="63"/>
    </row>
    <row r="39" spans="1:35" ht="165.65" customHeight="1" x14ac:dyDescent="0.35">
      <c r="A39" s="712"/>
      <c r="B39" s="381"/>
      <c r="C39" s="67" t="s">
        <v>97</v>
      </c>
      <c r="D39" s="68">
        <v>0</v>
      </c>
      <c r="E39" s="68">
        <v>0.1</v>
      </c>
      <c r="F39" s="68">
        <v>0.15</v>
      </c>
      <c r="G39" s="68">
        <v>0.25</v>
      </c>
      <c r="H39" s="68">
        <v>0.1</v>
      </c>
      <c r="I39" s="68">
        <v>0.1</v>
      </c>
      <c r="J39" s="68">
        <v>0.1</v>
      </c>
      <c r="K39" s="68">
        <v>0.2</v>
      </c>
      <c r="L39" s="68">
        <v>0</v>
      </c>
      <c r="M39" s="68">
        <v>0</v>
      </c>
      <c r="N39" s="68"/>
      <c r="O39" s="68"/>
      <c r="P39" s="69">
        <f>SUM(D39:O39)</f>
        <v>1</v>
      </c>
      <c r="Q39" s="385"/>
      <c r="R39" s="386"/>
      <c r="S39" s="386"/>
      <c r="T39" s="386"/>
      <c r="U39" s="386"/>
      <c r="V39" s="386"/>
      <c r="W39" s="386"/>
      <c r="X39" s="386"/>
      <c r="Y39" s="386"/>
      <c r="Z39" s="386"/>
      <c r="AA39" s="386"/>
      <c r="AB39" s="386"/>
      <c r="AC39" s="386"/>
      <c r="AD39" s="387"/>
      <c r="AG39" s="63"/>
      <c r="AH39" s="63"/>
      <c r="AI39" s="63"/>
    </row>
    <row r="40" spans="1:35" ht="75.75" customHeight="1" x14ac:dyDescent="0.35">
      <c r="A40" s="709" t="s">
        <v>138</v>
      </c>
      <c r="B40" s="389">
        <v>0.12</v>
      </c>
      <c r="C40" s="61" t="s">
        <v>94</v>
      </c>
      <c r="D40" s="65">
        <v>0</v>
      </c>
      <c r="E40" s="65">
        <v>0</v>
      </c>
      <c r="F40" s="65">
        <v>0</v>
      </c>
      <c r="G40" s="65">
        <v>0.5</v>
      </c>
      <c r="H40" s="65">
        <v>0</v>
      </c>
      <c r="I40" s="65">
        <v>0</v>
      </c>
      <c r="J40" s="65">
        <v>0</v>
      </c>
      <c r="K40" s="65">
        <v>0</v>
      </c>
      <c r="L40" s="65">
        <v>0.5</v>
      </c>
      <c r="M40" s="65">
        <v>0</v>
      </c>
      <c r="N40" s="65">
        <v>0</v>
      </c>
      <c r="O40" s="65">
        <v>0</v>
      </c>
      <c r="P40" s="69">
        <f>SUM(D40:O40)</f>
        <v>1</v>
      </c>
      <c r="Q40" s="550" t="s">
        <v>510</v>
      </c>
      <c r="R40" s="545"/>
      <c r="S40" s="545"/>
      <c r="T40" s="545"/>
      <c r="U40" s="545"/>
      <c r="V40" s="545"/>
      <c r="W40" s="545"/>
      <c r="X40" s="545"/>
      <c r="Y40" s="545"/>
      <c r="Z40" s="545"/>
      <c r="AA40" s="545"/>
      <c r="AB40" s="545"/>
      <c r="AC40" s="545"/>
      <c r="AD40" s="546"/>
      <c r="AE40" s="70"/>
      <c r="AG40" s="71"/>
      <c r="AH40" s="71"/>
      <c r="AI40" s="71"/>
    </row>
    <row r="41" spans="1:35" ht="74.25" customHeight="1" thickBot="1" x14ac:dyDescent="0.4">
      <c r="A41" s="710"/>
      <c r="B41" s="390"/>
      <c r="C41" s="72" t="s">
        <v>97</v>
      </c>
      <c r="D41" s="73">
        <v>0</v>
      </c>
      <c r="E41" s="73">
        <v>0</v>
      </c>
      <c r="F41" s="73">
        <v>0</v>
      </c>
      <c r="G41" s="73">
        <v>0.5</v>
      </c>
      <c r="H41" s="73">
        <v>0</v>
      </c>
      <c r="I41" s="73">
        <v>0</v>
      </c>
      <c r="J41" s="73">
        <v>0</v>
      </c>
      <c r="K41" s="73">
        <v>0.5</v>
      </c>
      <c r="L41" s="73">
        <v>0</v>
      </c>
      <c r="M41" s="73">
        <v>0</v>
      </c>
      <c r="N41" s="73"/>
      <c r="O41" s="73"/>
      <c r="P41" s="75">
        <f>SUM(D41:O41)</f>
        <v>1</v>
      </c>
      <c r="Q41" s="547"/>
      <c r="R41" s="548"/>
      <c r="S41" s="548"/>
      <c r="T41" s="548"/>
      <c r="U41" s="548"/>
      <c r="V41" s="548"/>
      <c r="W41" s="548"/>
      <c r="X41" s="548"/>
      <c r="Y41" s="548"/>
      <c r="Z41" s="548"/>
      <c r="AA41" s="548"/>
      <c r="AB41" s="548"/>
      <c r="AC41" s="548"/>
      <c r="AD41" s="549"/>
      <c r="AE41" s="70"/>
    </row>
    <row r="42" spans="1:35" x14ac:dyDescent="0.35">
      <c r="A42" s="186" t="s">
        <v>127</v>
      </c>
      <c r="B42" s="188"/>
    </row>
  </sheetData>
  <mergeCells count="76">
    <mergeCell ref="A1:A4"/>
    <mergeCell ref="B1:AA1"/>
    <mergeCell ref="AB1:AD1"/>
    <mergeCell ref="B2:AA2"/>
    <mergeCell ref="AB2:AD2"/>
    <mergeCell ref="B3:AA4"/>
    <mergeCell ref="AB3:AD3"/>
    <mergeCell ref="AB4:AD4"/>
    <mergeCell ref="A11:B13"/>
    <mergeCell ref="C11:AD13"/>
    <mergeCell ref="A7:B9"/>
    <mergeCell ref="C7:C9"/>
    <mergeCell ref="D7:H9"/>
    <mergeCell ref="I7:J9"/>
    <mergeCell ref="K7:L9"/>
    <mergeCell ref="M7:N7"/>
    <mergeCell ref="AA15:AD15"/>
    <mergeCell ref="O7:P7"/>
    <mergeCell ref="M8:N8"/>
    <mergeCell ref="O8:P8"/>
    <mergeCell ref="M9:N9"/>
    <mergeCell ref="O9:P9"/>
    <mergeCell ref="A15:B15"/>
    <mergeCell ref="C15:K15"/>
    <mergeCell ref="L15:Q15"/>
    <mergeCell ref="R15:X15"/>
    <mergeCell ref="Y15:Z15"/>
    <mergeCell ref="A23:B23"/>
    <mergeCell ref="C16:AB16"/>
    <mergeCell ref="A17:B17"/>
    <mergeCell ref="C17:Q17"/>
    <mergeCell ref="R17:V17"/>
    <mergeCell ref="W17:X17"/>
    <mergeCell ref="Y17:AB17"/>
    <mergeCell ref="AC17:AD17"/>
    <mergeCell ref="A19:AD19"/>
    <mergeCell ref="C20:P20"/>
    <mergeCell ref="Q20:AD20"/>
    <mergeCell ref="A22:B22"/>
    <mergeCell ref="B34:B35"/>
    <mergeCell ref="A24:B24"/>
    <mergeCell ref="A25:B25"/>
    <mergeCell ref="A27:AD27"/>
    <mergeCell ref="A28:A29"/>
    <mergeCell ref="B28:C29"/>
    <mergeCell ref="D28:O28"/>
    <mergeCell ref="P28:P29"/>
    <mergeCell ref="Q28:AD29"/>
    <mergeCell ref="B30:C30"/>
    <mergeCell ref="Q30:AD30"/>
    <mergeCell ref="A31:AD31"/>
    <mergeCell ref="A32:A33"/>
    <mergeCell ref="B32:B33"/>
    <mergeCell ref="C32:C33"/>
    <mergeCell ref="D32:P32"/>
    <mergeCell ref="Q32:AD32"/>
    <mergeCell ref="Q33:S33"/>
    <mergeCell ref="T33:V33"/>
    <mergeCell ref="W33:Z33"/>
    <mergeCell ref="AA33:AD33"/>
    <mergeCell ref="Q34:S35"/>
    <mergeCell ref="T34:V35"/>
    <mergeCell ref="A40:A41"/>
    <mergeCell ref="B40:B41"/>
    <mergeCell ref="Q40:AD41"/>
    <mergeCell ref="A36:A37"/>
    <mergeCell ref="B36:B37"/>
    <mergeCell ref="C36:P36"/>
    <mergeCell ref="Q36:AD36"/>
    <mergeCell ref="Q37:AD37"/>
    <mergeCell ref="A38:A39"/>
    <mergeCell ref="B38:B39"/>
    <mergeCell ref="Q38:AD39"/>
    <mergeCell ref="W34:Z35"/>
    <mergeCell ref="AA34:AD35"/>
    <mergeCell ref="A34:A35"/>
  </mergeCells>
  <dataValidations count="2">
    <dataValidation type="textLength" operator="lessThanOrEqual" allowBlank="1" showInputMessage="1" showErrorMessage="1" errorTitle="Máximo 2.000 caracteres" error="Máximo 2.000 caracteres" sqref="Q34 T34 Q40:AD41" xr:uid="{A387097E-F787-4854-B681-39A84F237B14}">
      <formula1>2000</formula1>
    </dataValidation>
    <dataValidation type="list" allowBlank="1" showInputMessage="1" showErrorMessage="1" sqref="C7:C9" xr:uid="{743239D2-7B4F-454D-AB93-CB0D9FF217F8}">
      <formula1>$C$21:$N$21</formula1>
    </dataValidation>
  </dataValidations>
  <printOptions horizontalCentered="1" verticalCentered="1"/>
  <pageMargins left="0.23622047244094491" right="0.23622047244094491" top="0.39370078740157483" bottom="0.39370078740157483" header="0.31496062992125984" footer="0.31496062992125984"/>
  <pageSetup paperSize="9" scale="21" orientation="landscape"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B2A1C6"/>
    <pageSetUpPr fitToPage="1"/>
  </sheetPr>
  <dimension ref="A1:AZ20"/>
  <sheetViews>
    <sheetView topLeftCell="Y14" zoomScale="40" zoomScaleNormal="40" workbookViewId="0">
      <selection activeCell="AW14" sqref="AW14"/>
    </sheetView>
  </sheetViews>
  <sheetFormatPr baseColWidth="10" defaultColWidth="10.81640625" defaultRowHeight="14" x14ac:dyDescent="0.35"/>
  <cols>
    <col min="1" max="1" width="10.1796875" style="88" customWidth="1"/>
    <col min="2" max="2" width="10" style="88" customWidth="1"/>
    <col min="3" max="3" width="17.1796875" style="88" customWidth="1"/>
    <col min="4" max="6" width="8.1796875" style="88" customWidth="1"/>
    <col min="7" max="7" width="19.453125" style="88" customWidth="1"/>
    <col min="8" max="8" width="31.1796875" style="88" customWidth="1"/>
    <col min="9" max="10" width="29.1796875" style="88" customWidth="1"/>
    <col min="11" max="11" width="21.1796875" style="88" customWidth="1"/>
    <col min="12" max="13" width="15.1796875" style="88" customWidth="1"/>
    <col min="14" max="14" width="21.1796875" style="88" customWidth="1"/>
    <col min="15" max="18" width="8.81640625" style="88" customWidth="1"/>
    <col min="19" max="19" width="17" style="88" customWidth="1"/>
    <col min="20" max="20" width="22.1796875" style="88" customWidth="1"/>
    <col min="21" max="21" width="27.54296875" style="88" customWidth="1"/>
    <col min="22" max="22" width="15" style="88" customWidth="1"/>
    <col min="23" max="24" width="8" style="88" customWidth="1"/>
    <col min="25" max="25" width="7.81640625" style="88" customWidth="1"/>
    <col min="26" max="26" width="8.1796875" style="88" customWidth="1"/>
    <col min="27" max="27" width="8.81640625" style="88" customWidth="1"/>
    <col min="28" max="28" width="7.453125" style="88" customWidth="1"/>
    <col min="29" max="29" width="7.1796875" style="88" customWidth="1"/>
    <col min="30" max="31" width="7.453125" style="88" customWidth="1"/>
    <col min="32" max="32" width="7.1796875" style="88" customWidth="1"/>
    <col min="33" max="33" width="9.54296875" style="88" customWidth="1"/>
    <col min="34" max="34" width="19" style="88" hidden="1" customWidth="1"/>
    <col min="35" max="35" width="11.54296875" style="88" customWidth="1"/>
    <col min="36" max="36" width="9.1796875" style="88" customWidth="1"/>
    <col min="37" max="46" width="5.81640625" style="88" customWidth="1"/>
    <col min="47" max="47" width="17.1796875" style="88" customWidth="1"/>
    <col min="48" max="48" width="15.81640625" style="89" customWidth="1"/>
    <col min="49" max="49" width="65" style="88" customWidth="1"/>
    <col min="50" max="50" width="56.81640625" style="88" customWidth="1"/>
    <col min="51" max="51" width="33.81640625" style="88" customWidth="1"/>
    <col min="52" max="52" width="24.453125" style="88" customWidth="1"/>
    <col min="53" max="16384" width="10.81640625" style="88"/>
  </cols>
  <sheetData>
    <row r="1" spans="1:52" ht="16" customHeight="1" x14ac:dyDescent="0.35">
      <c r="A1" s="756" t="s">
        <v>33</v>
      </c>
      <c r="B1" s="757"/>
      <c r="C1" s="757"/>
      <c r="D1" s="757"/>
      <c r="E1" s="757"/>
      <c r="F1" s="757"/>
      <c r="G1" s="757"/>
      <c r="H1" s="757"/>
      <c r="I1" s="757"/>
      <c r="J1" s="757"/>
      <c r="K1" s="757"/>
      <c r="L1" s="757"/>
      <c r="M1" s="757"/>
      <c r="N1" s="757"/>
      <c r="O1" s="757"/>
      <c r="P1" s="757"/>
      <c r="Q1" s="757"/>
      <c r="R1" s="757"/>
      <c r="S1" s="757"/>
      <c r="T1" s="757"/>
      <c r="U1" s="757"/>
      <c r="V1" s="757"/>
      <c r="W1" s="757"/>
      <c r="X1" s="757"/>
      <c r="Y1" s="757"/>
      <c r="Z1" s="757"/>
      <c r="AA1" s="757"/>
      <c r="AB1" s="757"/>
      <c r="AC1" s="757"/>
      <c r="AD1" s="757"/>
      <c r="AE1" s="757"/>
      <c r="AF1" s="757"/>
      <c r="AG1" s="757"/>
      <c r="AH1" s="757"/>
      <c r="AI1" s="757"/>
      <c r="AJ1" s="757"/>
      <c r="AK1" s="757"/>
      <c r="AL1" s="757"/>
      <c r="AM1" s="757"/>
      <c r="AN1" s="757"/>
      <c r="AO1" s="757"/>
      <c r="AP1" s="757"/>
      <c r="AQ1" s="757"/>
      <c r="AR1" s="757"/>
      <c r="AS1" s="757"/>
      <c r="AT1" s="757"/>
      <c r="AU1" s="757"/>
      <c r="AV1" s="757"/>
      <c r="AW1" s="757"/>
      <c r="AX1" s="758"/>
      <c r="AY1" s="752" t="s">
        <v>34</v>
      </c>
      <c r="AZ1" s="753"/>
    </row>
    <row r="2" spans="1:52" ht="16" customHeight="1" x14ac:dyDescent="0.35">
      <c r="A2" s="759" t="s">
        <v>35</v>
      </c>
      <c r="B2" s="760"/>
      <c r="C2" s="760"/>
      <c r="D2" s="760"/>
      <c r="E2" s="760"/>
      <c r="F2" s="760"/>
      <c r="G2" s="760"/>
      <c r="H2" s="760"/>
      <c r="I2" s="760"/>
      <c r="J2" s="760"/>
      <c r="K2" s="760"/>
      <c r="L2" s="760"/>
      <c r="M2" s="760"/>
      <c r="N2" s="760"/>
      <c r="O2" s="760"/>
      <c r="P2" s="760"/>
      <c r="Q2" s="760"/>
      <c r="R2" s="760"/>
      <c r="S2" s="760"/>
      <c r="T2" s="760"/>
      <c r="U2" s="760"/>
      <c r="V2" s="760"/>
      <c r="W2" s="760"/>
      <c r="X2" s="760"/>
      <c r="Y2" s="760"/>
      <c r="Z2" s="760"/>
      <c r="AA2" s="760"/>
      <c r="AB2" s="760"/>
      <c r="AC2" s="760"/>
      <c r="AD2" s="760"/>
      <c r="AE2" s="760"/>
      <c r="AF2" s="760"/>
      <c r="AG2" s="760"/>
      <c r="AH2" s="760"/>
      <c r="AI2" s="760"/>
      <c r="AJ2" s="760"/>
      <c r="AK2" s="760"/>
      <c r="AL2" s="760"/>
      <c r="AM2" s="760"/>
      <c r="AN2" s="760"/>
      <c r="AO2" s="760"/>
      <c r="AP2" s="760"/>
      <c r="AQ2" s="760"/>
      <c r="AR2" s="760"/>
      <c r="AS2" s="760"/>
      <c r="AT2" s="760"/>
      <c r="AU2" s="760"/>
      <c r="AV2" s="760"/>
      <c r="AW2" s="760"/>
      <c r="AX2" s="761"/>
      <c r="AY2" s="754" t="s">
        <v>36</v>
      </c>
      <c r="AZ2" s="755"/>
    </row>
    <row r="3" spans="1:52" ht="15" customHeight="1" x14ac:dyDescent="0.35">
      <c r="A3" s="762" t="s">
        <v>139</v>
      </c>
      <c r="B3" s="763"/>
      <c r="C3" s="763"/>
      <c r="D3" s="763"/>
      <c r="E3" s="763"/>
      <c r="F3" s="763"/>
      <c r="G3" s="763"/>
      <c r="H3" s="763"/>
      <c r="I3" s="763"/>
      <c r="J3" s="763"/>
      <c r="K3" s="763"/>
      <c r="L3" s="763"/>
      <c r="M3" s="763"/>
      <c r="N3" s="763"/>
      <c r="O3" s="763"/>
      <c r="P3" s="763"/>
      <c r="Q3" s="763"/>
      <c r="R3" s="763"/>
      <c r="S3" s="763"/>
      <c r="T3" s="763"/>
      <c r="U3" s="763"/>
      <c r="V3" s="763"/>
      <c r="W3" s="763"/>
      <c r="X3" s="763"/>
      <c r="Y3" s="763"/>
      <c r="Z3" s="763"/>
      <c r="AA3" s="763"/>
      <c r="AB3" s="763"/>
      <c r="AC3" s="763"/>
      <c r="AD3" s="763"/>
      <c r="AE3" s="763"/>
      <c r="AF3" s="763"/>
      <c r="AG3" s="763"/>
      <c r="AH3" s="763"/>
      <c r="AI3" s="763"/>
      <c r="AJ3" s="763"/>
      <c r="AK3" s="763"/>
      <c r="AL3" s="763"/>
      <c r="AM3" s="763"/>
      <c r="AN3" s="763"/>
      <c r="AO3" s="763"/>
      <c r="AP3" s="763"/>
      <c r="AQ3" s="763"/>
      <c r="AR3" s="763"/>
      <c r="AS3" s="763"/>
      <c r="AT3" s="763"/>
      <c r="AU3" s="763"/>
      <c r="AV3" s="763"/>
      <c r="AW3" s="763"/>
      <c r="AX3" s="764"/>
      <c r="AY3" s="754" t="s">
        <v>38</v>
      </c>
      <c r="AZ3" s="755"/>
    </row>
    <row r="4" spans="1:52" ht="16" customHeight="1" x14ac:dyDescent="0.35">
      <c r="A4" s="756"/>
      <c r="B4" s="757"/>
      <c r="C4" s="757"/>
      <c r="D4" s="757"/>
      <c r="E4" s="757"/>
      <c r="F4" s="757"/>
      <c r="G4" s="757"/>
      <c r="H4" s="757"/>
      <c r="I4" s="757"/>
      <c r="J4" s="757"/>
      <c r="K4" s="757"/>
      <c r="L4" s="757"/>
      <c r="M4" s="757"/>
      <c r="N4" s="757"/>
      <c r="O4" s="757"/>
      <c r="P4" s="757"/>
      <c r="Q4" s="757"/>
      <c r="R4" s="757"/>
      <c r="S4" s="757"/>
      <c r="T4" s="757"/>
      <c r="U4" s="757"/>
      <c r="V4" s="757"/>
      <c r="W4" s="757"/>
      <c r="X4" s="757"/>
      <c r="Y4" s="757"/>
      <c r="Z4" s="757"/>
      <c r="AA4" s="757"/>
      <c r="AB4" s="757"/>
      <c r="AC4" s="757"/>
      <c r="AD4" s="757"/>
      <c r="AE4" s="757"/>
      <c r="AF4" s="757"/>
      <c r="AG4" s="757"/>
      <c r="AH4" s="757"/>
      <c r="AI4" s="757"/>
      <c r="AJ4" s="757"/>
      <c r="AK4" s="757"/>
      <c r="AL4" s="757"/>
      <c r="AM4" s="757"/>
      <c r="AN4" s="757"/>
      <c r="AO4" s="757"/>
      <c r="AP4" s="757"/>
      <c r="AQ4" s="757"/>
      <c r="AR4" s="757"/>
      <c r="AS4" s="757"/>
      <c r="AT4" s="757"/>
      <c r="AU4" s="757"/>
      <c r="AV4" s="757"/>
      <c r="AW4" s="757"/>
      <c r="AX4" s="758"/>
      <c r="AY4" s="745" t="s">
        <v>140</v>
      </c>
      <c r="AZ4" s="745"/>
    </row>
    <row r="5" spans="1:52" ht="15" customHeight="1" x14ac:dyDescent="0.35">
      <c r="A5" s="742" t="s">
        <v>141</v>
      </c>
      <c r="B5" s="743"/>
      <c r="C5" s="743"/>
      <c r="D5" s="743"/>
      <c r="E5" s="743"/>
      <c r="F5" s="743"/>
      <c r="G5" s="743"/>
      <c r="H5" s="743"/>
      <c r="I5" s="743"/>
      <c r="J5" s="743"/>
      <c r="K5" s="743"/>
      <c r="L5" s="743"/>
      <c r="M5" s="743"/>
      <c r="N5" s="743"/>
      <c r="O5" s="743"/>
      <c r="P5" s="743"/>
      <c r="Q5" s="743"/>
      <c r="R5" s="743"/>
      <c r="S5" s="743"/>
      <c r="T5" s="743"/>
      <c r="U5" s="743"/>
      <c r="V5" s="743"/>
      <c r="W5" s="743"/>
      <c r="X5" s="743"/>
      <c r="Y5" s="743"/>
      <c r="Z5" s="743"/>
      <c r="AA5" s="743"/>
      <c r="AB5" s="743"/>
      <c r="AC5" s="743"/>
      <c r="AD5" s="743"/>
      <c r="AE5" s="743"/>
      <c r="AF5" s="743"/>
      <c r="AG5" s="744"/>
      <c r="AH5" s="92"/>
      <c r="AI5" s="733" t="s">
        <v>46</v>
      </c>
      <c r="AJ5" s="734"/>
      <c r="AK5" s="734"/>
      <c r="AL5" s="734"/>
      <c r="AM5" s="734"/>
      <c r="AN5" s="734"/>
      <c r="AO5" s="734"/>
      <c r="AP5" s="734"/>
      <c r="AQ5" s="734"/>
      <c r="AR5" s="734"/>
      <c r="AS5" s="734"/>
      <c r="AT5" s="734"/>
      <c r="AU5" s="734"/>
      <c r="AV5" s="735"/>
      <c r="AW5" s="728" t="s">
        <v>142</v>
      </c>
      <c r="AX5" s="728" t="s">
        <v>143</v>
      </c>
      <c r="AY5" s="728" t="s">
        <v>144</v>
      </c>
      <c r="AZ5" s="728" t="s">
        <v>145</v>
      </c>
    </row>
    <row r="6" spans="1:52" ht="15" customHeight="1" x14ac:dyDescent="0.35">
      <c r="A6" s="751" t="s">
        <v>42</v>
      </c>
      <c r="B6" s="751"/>
      <c r="C6" s="751"/>
      <c r="D6" s="731">
        <v>45231</v>
      </c>
      <c r="E6" s="732"/>
      <c r="F6" s="733" t="s">
        <v>43</v>
      </c>
      <c r="G6" s="735"/>
      <c r="H6" s="721" t="s">
        <v>44</v>
      </c>
      <c r="I6" s="721"/>
      <c r="J6" s="93"/>
      <c r="K6" s="733"/>
      <c r="L6" s="734"/>
      <c r="M6" s="734"/>
      <c r="N6" s="734"/>
      <c r="O6" s="734"/>
      <c r="P6" s="734"/>
      <c r="Q6" s="734"/>
      <c r="R6" s="734"/>
      <c r="S6" s="734"/>
      <c r="T6" s="734"/>
      <c r="U6" s="734"/>
      <c r="V6" s="94"/>
      <c r="W6" s="94"/>
      <c r="X6" s="94"/>
      <c r="Y6" s="94"/>
      <c r="Z6" s="94"/>
      <c r="AA6" s="94"/>
      <c r="AB6" s="94"/>
      <c r="AC6" s="94"/>
      <c r="AD6" s="94"/>
      <c r="AE6" s="94"/>
      <c r="AF6" s="94"/>
      <c r="AG6" s="95"/>
      <c r="AH6" s="96"/>
      <c r="AI6" s="736"/>
      <c r="AJ6" s="737"/>
      <c r="AK6" s="737"/>
      <c r="AL6" s="737"/>
      <c r="AM6" s="737"/>
      <c r="AN6" s="737"/>
      <c r="AO6" s="737"/>
      <c r="AP6" s="737"/>
      <c r="AQ6" s="737"/>
      <c r="AR6" s="737"/>
      <c r="AS6" s="737"/>
      <c r="AT6" s="737"/>
      <c r="AU6" s="737"/>
      <c r="AV6" s="738"/>
      <c r="AW6" s="730"/>
      <c r="AX6" s="730"/>
      <c r="AY6" s="730"/>
      <c r="AZ6" s="730"/>
    </row>
    <row r="7" spans="1:52" ht="15" customHeight="1" x14ac:dyDescent="0.35">
      <c r="A7" s="751"/>
      <c r="B7" s="751"/>
      <c r="C7" s="751"/>
      <c r="D7" s="732"/>
      <c r="E7" s="732"/>
      <c r="F7" s="736"/>
      <c r="G7" s="738"/>
      <c r="H7" s="721" t="s">
        <v>45</v>
      </c>
      <c r="I7" s="721"/>
      <c r="J7" s="93"/>
      <c r="K7" s="736"/>
      <c r="L7" s="737"/>
      <c r="M7" s="737"/>
      <c r="N7" s="737"/>
      <c r="O7" s="737"/>
      <c r="P7" s="737"/>
      <c r="Q7" s="737"/>
      <c r="R7" s="737"/>
      <c r="S7" s="737"/>
      <c r="T7" s="737"/>
      <c r="U7" s="737"/>
      <c r="V7" s="96"/>
      <c r="W7" s="96"/>
      <c r="X7" s="96"/>
      <c r="Y7" s="96"/>
      <c r="Z7" s="96"/>
      <c r="AA7" s="96"/>
      <c r="AB7" s="96"/>
      <c r="AC7" s="96"/>
      <c r="AD7" s="96"/>
      <c r="AE7" s="96"/>
      <c r="AF7" s="96"/>
      <c r="AG7" s="97"/>
      <c r="AH7" s="96"/>
      <c r="AI7" s="736"/>
      <c r="AJ7" s="737"/>
      <c r="AK7" s="737"/>
      <c r="AL7" s="737"/>
      <c r="AM7" s="737"/>
      <c r="AN7" s="737"/>
      <c r="AO7" s="737"/>
      <c r="AP7" s="737"/>
      <c r="AQ7" s="737"/>
      <c r="AR7" s="737"/>
      <c r="AS7" s="737"/>
      <c r="AT7" s="737"/>
      <c r="AU7" s="737"/>
      <c r="AV7" s="738"/>
      <c r="AW7" s="730"/>
      <c r="AX7" s="730"/>
      <c r="AY7" s="730"/>
      <c r="AZ7" s="730"/>
    </row>
    <row r="8" spans="1:52" ht="15" customHeight="1" x14ac:dyDescent="0.35">
      <c r="A8" s="751"/>
      <c r="B8" s="751"/>
      <c r="C8" s="751"/>
      <c r="D8" s="732"/>
      <c r="E8" s="732"/>
      <c r="F8" s="739"/>
      <c r="G8" s="741"/>
      <c r="H8" s="721" t="s">
        <v>46</v>
      </c>
      <c r="I8" s="721"/>
      <c r="J8" s="93" t="s">
        <v>129</v>
      </c>
      <c r="K8" s="739"/>
      <c r="L8" s="740"/>
      <c r="M8" s="740"/>
      <c r="N8" s="740"/>
      <c r="O8" s="740"/>
      <c r="P8" s="740"/>
      <c r="Q8" s="740"/>
      <c r="R8" s="740"/>
      <c r="S8" s="740"/>
      <c r="T8" s="740"/>
      <c r="U8" s="740"/>
      <c r="V8" s="98"/>
      <c r="W8" s="98"/>
      <c r="X8" s="98"/>
      <c r="Y8" s="98"/>
      <c r="Z8" s="98"/>
      <c r="AA8" s="98"/>
      <c r="AB8" s="98"/>
      <c r="AC8" s="98"/>
      <c r="AD8" s="98"/>
      <c r="AE8" s="98"/>
      <c r="AF8" s="98"/>
      <c r="AG8" s="99"/>
      <c r="AH8" s="96"/>
      <c r="AI8" s="736"/>
      <c r="AJ8" s="737"/>
      <c r="AK8" s="737"/>
      <c r="AL8" s="737"/>
      <c r="AM8" s="737"/>
      <c r="AN8" s="737"/>
      <c r="AO8" s="737"/>
      <c r="AP8" s="737"/>
      <c r="AQ8" s="737"/>
      <c r="AR8" s="737"/>
      <c r="AS8" s="737"/>
      <c r="AT8" s="737"/>
      <c r="AU8" s="737"/>
      <c r="AV8" s="738"/>
      <c r="AW8" s="730"/>
      <c r="AX8" s="730"/>
      <c r="AY8" s="730"/>
      <c r="AZ8" s="730"/>
    </row>
    <row r="9" spans="1:52" ht="15" customHeight="1" x14ac:dyDescent="0.35">
      <c r="A9" s="748" t="s">
        <v>146</v>
      </c>
      <c r="B9" s="749"/>
      <c r="C9" s="750"/>
      <c r="D9" s="746" t="s">
        <v>147</v>
      </c>
      <c r="E9" s="747"/>
      <c r="F9" s="747"/>
      <c r="G9" s="747"/>
      <c r="H9" s="747"/>
      <c r="I9" s="747"/>
      <c r="J9" s="747"/>
      <c r="K9" s="719"/>
      <c r="L9" s="719"/>
      <c r="M9" s="719"/>
      <c r="N9" s="719"/>
      <c r="O9" s="719"/>
      <c r="P9" s="719"/>
      <c r="Q9" s="719"/>
      <c r="R9" s="719"/>
      <c r="S9" s="719"/>
      <c r="T9" s="719"/>
      <c r="U9" s="719"/>
      <c r="V9" s="719"/>
      <c r="W9" s="719"/>
      <c r="X9" s="719"/>
      <c r="Y9" s="719"/>
      <c r="Z9" s="719"/>
      <c r="AA9" s="719"/>
      <c r="AB9" s="719"/>
      <c r="AC9" s="719"/>
      <c r="AD9" s="719"/>
      <c r="AE9" s="719"/>
      <c r="AF9" s="719"/>
      <c r="AG9" s="720"/>
      <c r="AH9" s="100"/>
      <c r="AI9" s="736"/>
      <c r="AJ9" s="737"/>
      <c r="AK9" s="737"/>
      <c r="AL9" s="737"/>
      <c r="AM9" s="737"/>
      <c r="AN9" s="737"/>
      <c r="AO9" s="737"/>
      <c r="AP9" s="737"/>
      <c r="AQ9" s="737"/>
      <c r="AR9" s="737"/>
      <c r="AS9" s="737"/>
      <c r="AT9" s="737"/>
      <c r="AU9" s="737"/>
      <c r="AV9" s="738"/>
      <c r="AW9" s="730"/>
      <c r="AX9" s="730"/>
      <c r="AY9" s="730"/>
      <c r="AZ9" s="730"/>
    </row>
    <row r="10" spans="1:52" ht="15" customHeight="1" x14ac:dyDescent="0.35">
      <c r="A10" s="765" t="s">
        <v>148</v>
      </c>
      <c r="B10" s="766"/>
      <c r="C10" s="767"/>
      <c r="D10" s="718" t="s">
        <v>149</v>
      </c>
      <c r="E10" s="719"/>
      <c r="F10" s="719"/>
      <c r="G10" s="719"/>
      <c r="H10" s="719"/>
      <c r="I10" s="719"/>
      <c r="J10" s="719"/>
      <c r="K10" s="719"/>
      <c r="L10" s="719"/>
      <c r="M10" s="719"/>
      <c r="N10" s="719"/>
      <c r="O10" s="719"/>
      <c r="P10" s="719"/>
      <c r="Q10" s="719"/>
      <c r="R10" s="719"/>
      <c r="S10" s="719"/>
      <c r="T10" s="719"/>
      <c r="U10" s="719"/>
      <c r="V10" s="719"/>
      <c r="W10" s="719"/>
      <c r="X10" s="719"/>
      <c r="Y10" s="719"/>
      <c r="Z10" s="719"/>
      <c r="AA10" s="719"/>
      <c r="AB10" s="719"/>
      <c r="AC10" s="719"/>
      <c r="AD10" s="719"/>
      <c r="AE10" s="719"/>
      <c r="AF10" s="719"/>
      <c r="AG10" s="720"/>
      <c r="AH10" s="102"/>
      <c r="AI10" s="739"/>
      <c r="AJ10" s="740"/>
      <c r="AK10" s="740"/>
      <c r="AL10" s="740"/>
      <c r="AM10" s="740"/>
      <c r="AN10" s="740"/>
      <c r="AO10" s="740"/>
      <c r="AP10" s="740"/>
      <c r="AQ10" s="740"/>
      <c r="AR10" s="740"/>
      <c r="AS10" s="740"/>
      <c r="AT10" s="740"/>
      <c r="AU10" s="740"/>
      <c r="AV10" s="741"/>
      <c r="AW10" s="730"/>
      <c r="AX10" s="730"/>
      <c r="AY10" s="730"/>
      <c r="AZ10" s="730"/>
    </row>
    <row r="11" spans="1:52" ht="40" customHeight="1" x14ac:dyDescent="0.35">
      <c r="A11" s="723" t="s">
        <v>150</v>
      </c>
      <c r="B11" s="726"/>
      <c r="C11" s="726"/>
      <c r="D11" s="726"/>
      <c r="E11" s="726"/>
      <c r="F11" s="724"/>
      <c r="G11" s="723" t="s">
        <v>151</v>
      </c>
      <c r="H11" s="724"/>
      <c r="I11" s="728" t="s">
        <v>152</v>
      </c>
      <c r="J11" s="728" t="s">
        <v>153</v>
      </c>
      <c r="K11" s="728" t="s">
        <v>154</v>
      </c>
      <c r="L11" s="728" t="s">
        <v>155</v>
      </c>
      <c r="M11" s="728" t="s">
        <v>156</v>
      </c>
      <c r="N11" s="728" t="s">
        <v>157</v>
      </c>
      <c r="O11" s="723" t="s">
        <v>158</v>
      </c>
      <c r="P11" s="726"/>
      <c r="Q11" s="726"/>
      <c r="R11" s="726"/>
      <c r="S11" s="724"/>
      <c r="T11" s="728" t="s">
        <v>159</v>
      </c>
      <c r="U11" s="728" t="s">
        <v>160</v>
      </c>
      <c r="V11" s="742" t="s">
        <v>161</v>
      </c>
      <c r="W11" s="743"/>
      <c r="X11" s="743"/>
      <c r="Y11" s="743"/>
      <c r="Z11" s="743"/>
      <c r="AA11" s="743"/>
      <c r="AB11" s="743"/>
      <c r="AC11" s="743"/>
      <c r="AD11" s="743"/>
      <c r="AE11" s="743"/>
      <c r="AF11" s="743"/>
      <c r="AG11" s="744"/>
      <c r="AH11" s="91"/>
      <c r="AI11" s="742" t="s">
        <v>162</v>
      </c>
      <c r="AJ11" s="743"/>
      <c r="AK11" s="743"/>
      <c r="AL11" s="743"/>
      <c r="AM11" s="743"/>
      <c r="AN11" s="743"/>
      <c r="AO11" s="743"/>
      <c r="AP11" s="743"/>
      <c r="AQ11" s="743"/>
      <c r="AR11" s="743"/>
      <c r="AS11" s="743"/>
      <c r="AT11" s="744"/>
      <c r="AU11" s="723" t="s">
        <v>25</v>
      </c>
      <c r="AV11" s="724"/>
      <c r="AW11" s="730"/>
      <c r="AX11" s="730"/>
      <c r="AY11" s="730"/>
      <c r="AZ11" s="730"/>
    </row>
    <row r="12" spans="1:52" ht="42" x14ac:dyDescent="0.35">
      <c r="A12" s="103" t="s">
        <v>163</v>
      </c>
      <c r="B12" s="103" t="s">
        <v>164</v>
      </c>
      <c r="C12" s="103" t="s">
        <v>165</v>
      </c>
      <c r="D12" s="103" t="s">
        <v>166</v>
      </c>
      <c r="E12" s="103" t="s">
        <v>167</v>
      </c>
      <c r="F12" s="103" t="s">
        <v>168</v>
      </c>
      <c r="G12" s="103" t="s">
        <v>169</v>
      </c>
      <c r="H12" s="103" t="s">
        <v>170</v>
      </c>
      <c r="I12" s="729"/>
      <c r="J12" s="729"/>
      <c r="K12" s="729"/>
      <c r="L12" s="729"/>
      <c r="M12" s="729"/>
      <c r="N12" s="729"/>
      <c r="O12" s="103">
        <v>2020</v>
      </c>
      <c r="P12" s="103">
        <v>2021</v>
      </c>
      <c r="Q12" s="103">
        <v>2022</v>
      </c>
      <c r="R12" s="103">
        <v>2023</v>
      </c>
      <c r="S12" s="103">
        <v>2024</v>
      </c>
      <c r="T12" s="729"/>
      <c r="U12" s="729"/>
      <c r="V12" s="104" t="s">
        <v>63</v>
      </c>
      <c r="W12" s="104" t="s">
        <v>64</v>
      </c>
      <c r="X12" s="104" t="s">
        <v>65</v>
      </c>
      <c r="Y12" s="104" t="s">
        <v>66</v>
      </c>
      <c r="Z12" s="104" t="s">
        <v>67</v>
      </c>
      <c r="AA12" s="104" t="s">
        <v>68</v>
      </c>
      <c r="AB12" s="104" t="s">
        <v>41</v>
      </c>
      <c r="AC12" s="104" t="s">
        <v>69</v>
      </c>
      <c r="AD12" s="104" t="s">
        <v>70</v>
      </c>
      <c r="AE12" s="104" t="s">
        <v>71</v>
      </c>
      <c r="AF12" s="104" t="s">
        <v>72</v>
      </c>
      <c r="AG12" s="104" t="s">
        <v>73</v>
      </c>
      <c r="AH12" s="104"/>
      <c r="AI12" s="104" t="s">
        <v>63</v>
      </c>
      <c r="AJ12" s="104" t="s">
        <v>64</v>
      </c>
      <c r="AK12" s="104" t="s">
        <v>65</v>
      </c>
      <c r="AL12" s="104" t="s">
        <v>66</v>
      </c>
      <c r="AM12" s="104" t="s">
        <v>67</v>
      </c>
      <c r="AN12" s="104" t="s">
        <v>68</v>
      </c>
      <c r="AO12" s="104" t="s">
        <v>41</v>
      </c>
      <c r="AP12" s="104" t="s">
        <v>69</v>
      </c>
      <c r="AQ12" s="104" t="s">
        <v>70</v>
      </c>
      <c r="AR12" s="104" t="s">
        <v>71</v>
      </c>
      <c r="AS12" s="104" t="s">
        <v>72</v>
      </c>
      <c r="AT12" s="104" t="s">
        <v>73</v>
      </c>
      <c r="AU12" s="103" t="s">
        <v>171</v>
      </c>
      <c r="AV12" s="105" t="s">
        <v>172</v>
      </c>
      <c r="AW12" s="729"/>
      <c r="AX12" s="729"/>
      <c r="AY12" s="729"/>
      <c r="AZ12" s="729"/>
    </row>
    <row r="13" spans="1:52" ht="361.5" customHeight="1" x14ac:dyDescent="0.35">
      <c r="A13" s="189">
        <v>452</v>
      </c>
      <c r="B13" s="93"/>
      <c r="C13" s="93"/>
      <c r="D13" s="93"/>
      <c r="E13" s="93"/>
      <c r="F13" s="146" t="s">
        <v>173</v>
      </c>
      <c r="G13" s="145"/>
      <c r="H13" s="190" t="s">
        <v>174</v>
      </c>
      <c r="I13" s="190" t="s">
        <v>175</v>
      </c>
      <c r="J13" s="190" t="s">
        <v>176</v>
      </c>
      <c r="K13" s="190" t="s">
        <v>177</v>
      </c>
      <c r="L13" s="190">
        <v>100</v>
      </c>
      <c r="M13" s="190" t="s">
        <v>178</v>
      </c>
      <c r="N13" s="190" t="s">
        <v>179</v>
      </c>
      <c r="O13" s="191">
        <v>0.1</v>
      </c>
      <c r="P13" s="192">
        <v>0.33</v>
      </c>
      <c r="Q13" s="192">
        <v>0.6</v>
      </c>
      <c r="R13" s="193">
        <v>0.85</v>
      </c>
      <c r="S13" s="193">
        <v>1</v>
      </c>
      <c r="T13" s="194" t="s">
        <v>180</v>
      </c>
      <c r="U13" s="194" t="s">
        <v>181</v>
      </c>
      <c r="V13" s="106">
        <v>0.6</v>
      </c>
      <c r="W13" s="106"/>
      <c r="X13" s="106">
        <v>0.03</v>
      </c>
      <c r="Y13" s="106">
        <v>0.03</v>
      </c>
      <c r="Z13" s="106">
        <v>0.03</v>
      </c>
      <c r="AA13" s="106">
        <v>0.03</v>
      </c>
      <c r="AB13" s="106">
        <v>0.03</v>
      </c>
      <c r="AC13" s="106">
        <v>0.02</v>
      </c>
      <c r="AD13" s="106">
        <v>0.02</v>
      </c>
      <c r="AE13" s="106">
        <v>0.02</v>
      </c>
      <c r="AF13" s="106">
        <v>0.02</v>
      </c>
      <c r="AG13" s="106">
        <v>0.02</v>
      </c>
      <c r="AH13" s="106">
        <f>V13+W13+X13+Y13+Z13+AA13+AB13+AC13+AD13+AE13+AF13+AG13</f>
        <v>0.8500000000000002</v>
      </c>
      <c r="AI13" s="107">
        <v>0.6</v>
      </c>
      <c r="AJ13" s="108"/>
      <c r="AK13" s="250">
        <v>0.03</v>
      </c>
      <c r="AL13" s="250">
        <v>0.03</v>
      </c>
      <c r="AM13" s="250">
        <v>0.03</v>
      </c>
      <c r="AN13" s="250">
        <v>0.03</v>
      </c>
      <c r="AO13" s="250">
        <v>0.03</v>
      </c>
      <c r="AP13" s="250">
        <v>0.02</v>
      </c>
      <c r="AQ13" s="250">
        <v>0.05</v>
      </c>
      <c r="AR13" s="109"/>
      <c r="AS13" s="109"/>
      <c r="AT13" s="109"/>
      <c r="AU13" s="250">
        <f>SUM(AJ13:AT13)</f>
        <v>0.21999999999999997</v>
      </c>
      <c r="AV13" s="250">
        <f>SUM(AI13:AT13)</f>
        <v>0.82000000000000017</v>
      </c>
      <c r="AW13" s="258" t="s">
        <v>521</v>
      </c>
      <c r="AX13" s="258" t="s">
        <v>520</v>
      </c>
      <c r="AY13" s="110" t="s">
        <v>125</v>
      </c>
      <c r="AZ13" s="110" t="s">
        <v>125</v>
      </c>
    </row>
    <row r="14" spans="1:52" ht="298.75" customHeight="1" x14ac:dyDescent="0.35">
      <c r="A14" s="189">
        <v>452</v>
      </c>
      <c r="B14" s="93"/>
      <c r="C14" s="93"/>
      <c r="D14" s="93"/>
      <c r="E14" s="93"/>
      <c r="F14" s="146" t="s">
        <v>182</v>
      </c>
      <c r="G14" s="145"/>
      <c r="H14" s="190" t="s">
        <v>174</v>
      </c>
      <c r="I14" s="190" t="s">
        <v>175</v>
      </c>
      <c r="J14" s="190" t="s">
        <v>183</v>
      </c>
      <c r="K14" s="190" t="s">
        <v>177</v>
      </c>
      <c r="L14" s="190">
        <v>100</v>
      </c>
      <c r="M14" s="190" t="s">
        <v>178</v>
      </c>
      <c r="N14" s="190" t="s">
        <v>184</v>
      </c>
      <c r="O14" s="191">
        <v>0.1</v>
      </c>
      <c r="P14" s="192">
        <v>0.33</v>
      </c>
      <c r="Q14" s="192">
        <v>0.6</v>
      </c>
      <c r="R14" s="193">
        <v>0.85</v>
      </c>
      <c r="S14" s="193">
        <v>1</v>
      </c>
      <c r="T14" s="194" t="s">
        <v>180</v>
      </c>
      <c r="U14" s="194" t="s">
        <v>185</v>
      </c>
      <c r="V14" s="106">
        <v>0.6</v>
      </c>
      <c r="W14" s="106"/>
      <c r="X14" s="106">
        <v>0.03</v>
      </c>
      <c r="Y14" s="106">
        <v>0.03</v>
      </c>
      <c r="Z14" s="106">
        <v>0.03</v>
      </c>
      <c r="AA14" s="106">
        <v>0.03</v>
      </c>
      <c r="AB14" s="106">
        <v>0.03</v>
      </c>
      <c r="AC14" s="106">
        <v>0.02</v>
      </c>
      <c r="AD14" s="106">
        <v>0.02</v>
      </c>
      <c r="AE14" s="106">
        <v>0.02</v>
      </c>
      <c r="AF14" s="106">
        <v>0.02</v>
      </c>
      <c r="AG14" s="106">
        <v>0.02</v>
      </c>
      <c r="AH14" s="106">
        <f>V14+W14+X14+Y14+Z14+AA14+AB14+AC14+AD14+AE14+AF14+AG14</f>
        <v>0.8500000000000002</v>
      </c>
      <c r="AI14" s="107">
        <v>0.6</v>
      </c>
      <c r="AJ14" s="108"/>
      <c r="AK14" s="250">
        <v>0.03</v>
      </c>
      <c r="AL14" s="250">
        <v>0.03</v>
      </c>
      <c r="AM14" s="250">
        <v>0.03</v>
      </c>
      <c r="AN14" s="250">
        <v>0.03</v>
      </c>
      <c r="AO14" s="250">
        <v>0.03</v>
      </c>
      <c r="AP14" s="250">
        <v>0.02</v>
      </c>
      <c r="AQ14" s="250">
        <v>0.02</v>
      </c>
      <c r="AR14" s="109"/>
      <c r="AS14" s="109"/>
      <c r="AT14" s="109"/>
      <c r="AU14" s="250">
        <f>SUM(AJ14:AT14)</f>
        <v>0.18999999999999997</v>
      </c>
      <c r="AV14" s="250">
        <f>SUM(AI14:AT14)</f>
        <v>0.79000000000000015</v>
      </c>
      <c r="AW14" s="294" t="s">
        <v>519</v>
      </c>
      <c r="AX14" s="294" t="s">
        <v>518</v>
      </c>
      <c r="AY14" s="110" t="s">
        <v>125</v>
      </c>
      <c r="AZ14" s="110" t="s">
        <v>125</v>
      </c>
    </row>
    <row r="15" spans="1:52" ht="356" customHeight="1" x14ac:dyDescent="0.35">
      <c r="A15" s="189">
        <v>454</v>
      </c>
      <c r="B15" s="93"/>
      <c r="C15" s="93"/>
      <c r="D15" s="93">
        <v>34</v>
      </c>
      <c r="E15" s="93"/>
      <c r="F15" s="93"/>
      <c r="G15" s="145"/>
      <c r="H15" s="190" t="s">
        <v>174</v>
      </c>
      <c r="I15" s="190" t="s">
        <v>186</v>
      </c>
      <c r="J15" s="190" t="s">
        <v>187</v>
      </c>
      <c r="K15" s="93" t="s">
        <v>188</v>
      </c>
      <c r="L15" s="93">
        <v>16</v>
      </c>
      <c r="M15" s="93" t="s">
        <v>189</v>
      </c>
      <c r="N15" s="190" t="s">
        <v>190</v>
      </c>
      <c r="O15" s="251">
        <v>1</v>
      </c>
      <c r="P15" s="251">
        <v>5</v>
      </c>
      <c r="Q15" s="251">
        <v>7</v>
      </c>
      <c r="R15" s="251">
        <v>2</v>
      </c>
      <c r="S15" s="251">
        <v>1</v>
      </c>
      <c r="T15" s="93" t="s">
        <v>180</v>
      </c>
      <c r="U15" s="145" t="s">
        <v>191</v>
      </c>
      <c r="V15" s="252"/>
      <c r="W15" s="252"/>
      <c r="X15" s="252"/>
      <c r="Y15" s="253">
        <v>1</v>
      </c>
      <c r="Z15" s="253"/>
      <c r="AA15" s="253"/>
      <c r="AB15" s="253"/>
      <c r="AC15" s="253"/>
      <c r="AD15" s="253">
        <v>1</v>
      </c>
      <c r="AE15" s="252"/>
      <c r="AF15" s="252"/>
      <c r="AG15" s="252"/>
      <c r="AH15" s="253">
        <v>2</v>
      </c>
      <c r="AI15" s="252"/>
      <c r="AJ15" s="252"/>
      <c r="AK15" s="252"/>
      <c r="AL15" s="252">
        <v>1</v>
      </c>
      <c r="AM15" s="252"/>
      <c r="AN15" s="252"/>
      <c r="AO15" s="252"/>
      <c r="AP15" s="252">
        <v>1</v>
      </c>
      <c r="AQ15" s="252"/>
      <c r="AR15" s="109"/>
      <c r="AS15" s="109"/>
      <c r="AT15" s="109"/>
      <c r="AU15" s="109">
        <f>SUM(AI15:AT15)</f>
        <v>2</v>
      </c>
      <c r="AV15" s="250">
        <v>1</v>
      </c>
      <c r="AW15" s="258" t="s">
        <v>522</v>
      </c>
      <c r="AX15" s="294" t="s">
        <v>510</v>
      </c>
      <c r="AY15" s="110" t="s">
        <v>125</v>
      </c>
      <c r="AZ15" s="110" t="s">
        <v>125</v>
      </c>
    </row>
    <row r="16" spans="1:52" ht="259.5" customHeight="1" x14ac:dyDescent="0.35">
      <c r="A16" s="189"/>
      <c r="B16" s="93"/>
      <c r="C16" s="93"/>
      <c r="D16" s="93"/>
      <c r="E16" s="93"/>
      <c r="F16" s="93"/>
      <c r="G16" s="145" t="s">
        <v>192</v>
      </c>
      <c r="H16" s="190" t="s">
        <v>193</v>
      </c>
      <c r="I16" s="190" t="s">
        <v>194</v>
      </c>
      <c r="J16" s="195" t="s">
        <v>195</v>
      </c>
      <c r="K16" s="93" t="s">
        <v>188</v>
      </c>
      <c r="L16" s="109"/>
      <c r="M16" s="196" t="s">
        <v>178</v>
      </c>
      <c r="N16" s="195" t="s">
        <v>196</v>
      </c>
      <c r="O16" s="107"/>
      <c r="P16" s="107"/>
      <c r="Q16" s="107">
        <v>1</v>
      </c>
      <c r="R16" s="107"/>
      <c r="S16" s="107"/>
      <c r="T16" s="93" t="s">
        <v>197</v>
      </c>
      <c r="U16" s="145" t="s">
        <v>198</v>
      </c>
      <c r="V16" s="197"/>
      <c r="W16" s="198"/>
      <c r="X16" s="198">
        <v>0.25</v>
      </c>
      <c r="Y16" s="199"/>
      <c r="Z16" s="199"/>
      <c r="AA16" s="198">
        <v>0.25</v>
      </c>
      <c r="AB16" s="199"/>
      <c r="AC16" s="199"/>
      <c r="AD16" s="198">
        <v>0.25</v>
      </c>
      <c r="AE16" s="199"/>
      <c r="AF16" s="199"/>
      <c r="AG16" s="198">
        <v>0.25</v>
      </c>
      <c r="AH16" s="106">
        <f>V16+W16+X16+Y16+Z16+AA16+AB16+AC16+AD16+AE16+AF16+AG16</f>
        <v>1</v>
      </c>
      <c r="AI16" s="109"/>
      <c r="AJ16" s="109"/>
      <c r="AK16" s="250">
        <v>0.25</v>
      </c>
      <c r="AL16" s="109"/>
      <c r="AM16" s="109"/>
      <c r="AN16" s="250">
        <v>0.25</v>
      </c>
      <c r="AO16" s="109"/>
      <c r="AP16" s="109"/>
      <c r="AQ16" s="250">
        <v>0.25</v>
      </c>
      <c r="AR16" s="109"/>
      <c r="AS16" s="109"/>
      <c r="AT16" s="109"/>
      <c r="AU16" s="292">
        <f>SUM(AI16:AT16)</f>
        <v>0.75</v>
      </c>
      <c r="AV16" s="107">
        <v>0.75</v>
      </c>
      <c r="AW16" s="258" t="s">
        <v>517</v>
      </c>
      <c r="AX16" s="258" t="s">
        <v>517</v>
      </c>
      <c r="AY16" s="258" t="s">
        <v>517</v>
      </c>
      <c r="AZ16" s="258" t="s">
        <v>517</v>
      </c>
    </row>
    <row r="17" spans="1:52" ht="409.5" customHeight="1" x14ac:dyDescent="0.35">
      <c r="A17" s="189"/>
      <c r="B17" s="93"/>
      <c r="C17" s="93"/>
      <c r="D17" s="93"/>
      <c r="E17" s="93"/>
      <c r="F17" s="93"/>
      <c r="G17" s="145" t="s">
        <v>192</v>
      </c>
      <c r="H17" s="190" t="s">
        <v>199</v>
      </c>
      <c r="I17" s="190" t="s">
        <v>194</v>
      </c>
      <c r="J17" s="195" t="s">
        <v>200</v>
      </c>
      <c r="K17" s="93" t="s">
        <v>188</v>
      </c>
      <c r="L17" s="109"/>
      <c r="M17" s="93" t="s">
        <v>178</v>
      </c>
      <c r="N17" s="195" t="s">
        <v>201</v>
      </c>
      <c r="O17" s="107"/>
      <c r="P17" s="107"/>
      <c r="Q17" s="107">
        <v>1</v>
      </c>
      <c r="R17" s="107"/>
      <c r="S17" s="107"/>
      <c r="T17" s="93" t="s">
        <v>197</v>
      </c>
      <c r="U17" s="145" t="s">
        <v>202</v>
      </c>
      <c r="V17" s="197"/>
      <c r="W17" s="198"/>
      <c r="X17" s="198">
        <v>0.25</v>
      </c>
      <c r="Y17" s="199"/>
      <c r="Z17" s="199"/>
      <c r="AA17" s="198">
        <v>0.25</v>
      </c>
      <c r="AB17" s="199"/>
      <c r="AC17" s="199"/>
      <c r="AD17" s="198">
        <v>0.25</v>
      </c>
      <c r="AE17" s="199"/>
      <c r="AF17" s="199"/>
      <c r="AG17" s="198">
        <v>0.25</v>
      </c>
      <c r="AH17" s="106">
        <f>V17+W17+X17+Y17+Z17+AA17+AB17+AC17+AD17+AE17+AF17+AG17</f>
        <v>1</v>
      </c>
      <c r="AI17" s="109"/>
      <c r="AJ17" s="109"/>
      <c r="AK17" s="250">
        <v>0.25</v>
      </c>
      <c r="AL17" s="109"/>
      <c r="AM17" s="109"/>
      <c r="AN17" s="250">
        <v>0.25</v>
      </c>
      <c r="AO17" s="109"/>
      <c r="AP17" s="109"/>
      <c r="AQ17" s="250">
        <v>0.25</v>
      </c>
      <c r="AR17" s="109"/>
      <c r="AS17" s="109"/>
      <c r="AT17" s="109"/>
      <c r="AU17" s="292">
        <f>SUM(AI17:AT17)</f>
        <v>0.75</v>
      </c>
      <c r="AV17" s="107">
        <v>0.75</v>
      </c>
      <c r="AW17" s="258" t="s">
        <v>517</v>
      </c>
      <c r="AX17" s="258" t="s">
        <v>517</v>
      </c>
      <c r="AY17" s="258" t="s">
        <v>517</v>
      </c>
      <c r="AZ17" s="258" t="s">
        <v>517</v>
      </c>
    </row>
    <row r="18" spans="1:52" ht="77.25" customHeight="1" x14ac:dyDescent="0.35">
      <c r="A18" s="727" t="s">
        <v>203</v>
      </c>
      <c r="B18" s="727"/>
      <c r="C18" s="727"/>
      <c r="D18" s="725" t="s">
        <v>204</v>
      </c>
      <c r="E18" s="725"/>
      <c r="F18" s="725"/>
      <c r="G18" s="725"/>
      <c r="H18" s="725"/>
      <c r="I18" s="725"/>
      <c r="J18" s="722" t="s">
        <v>205</v>
      </c>
      <c r="K18" s="722"/>
      <c r="L18" s="722"/>
      <c r="M18" s="722"/>
      <c r="N18" s="722"/>
      <c r="O18" s="722"/>
      <c r="P18" s="725" t="s">
        <v>204</v>
      </c>
      <c r="Q18" s="725"/>
      <c r="R18" s="725"/>
      <c r="S18" s="725"/>
      <c r="T18" s="725"/>
      <c r="U18" s="725"/>
      <c r="V18" s="725" t="s">
        <v>204</v>
      </c>
      <c r="W18" s="725"/>
      <c r="X18" s="725"/>
      <c r="Y18" s="725"/>
      <c r="Z18" s="725"/>
      <c r="AA18" s="725"/>
      <c r="AB18" s="725"/>
      <c r="AC18" s="725"/>
      <c r="AD18" s="725" t="s">
        <v>204</v>
      </c>
      <c r="AE18" s="725"/>
      <c r="AF18" s="725"/>
      <c r="AG18" s="725"/>
      <c r="AH18" s="725"/>
      <c r="AI18" s="725"/>
      <c r="AJ18" s="725"/>
      <c r="AK18" s="725"/>
      <c r="AL18" s="725"/>
      <c r="AM18" s="725"/>
      <c r="AN18" s="725"/>
      <c r="AO18" s="725"/>
      <c r="AP18" s="725"/>
      <c r="AQ18" s="722" t="s">
        <v>206</v>
      </c>
      <c r="AR18" s="722"/>
      <c r="AS18" s="722"/>
      <c r="AT18" s="722"/>
      <c r="AU18" s="725" t="s">
        <v>207</v>
      </c>
      <c r="AV18" s="725"/>
      <c r="AW18" s="725"/>
      <c r="AX18" s="725"/>
      <c r="AY18" s="725"/>
      <c r="AZ18" s="725"/>
    </row>
    <row r="19" spans="1:52" x14ac:dyDescent="0.35">
      <c r="A19" s="727"/>
      <c r="B19" s="727"/>
      <c r="C19" s="727"/>
      <c r="D19" s="725" t="s">
        <v>511</v>
      </c>
      <c r="E19" s="725"/>
      <c r="F19" s="725"/>
      <c r="G19" s="725"/>
      <c r="H19" s="725"/>
      <c r="I19" s="725"/>
      <c r="J19" s="722"/>
      <c r="K19" s="722"/>
      <c r="L19" s="722"/>
      <c r="M19" s="722"/>
      <c r="N19" s="722"/>
      <c r="O19" s="722"/>
      <c r="P19" s="725" t="s">
        <v>514</v>
      </c>
      <c r="Q19" s="725"/>
      <c r="R19" s="725"/>
      <c r="S19" s="725"/>
      <c r="T19" s="725"/>
      <c r="U19" s="725"/>
      <c r="V19" s="725" t="s">
        <v>208</v>
      </c>
      <c r="W19" s="725"/>
      <c r="X19" s="725"/>
      <c r="Y19" s="725"/>
      <c r="Z19" s="725"/>
      <c r="AA19" s="725"/>
      <c r="AB19" s="725"/>
      <c r="AC19" s="725"/>
      <c r="AD19" s="725" t="s">
        <v>209</v>
      </c>
      <c r="AE19" s="725"/>
      <c r="AF19" s="725"/>
      <c r="AG19" s="725"/>
      <c r="AH19" s="725"/>
      <c r="AI19" s="725"/>
      <c r="AJ19" s="725"/>
      <c r="AK19" s="725"/>
      <c r="AL19" s="725"/>
      <c r="AM19" s="725"/>
      <c r="AN19" s="725"/>
      <c r="AO19" s="725"/>
      <c r="AP19" s="725"/>
      <c r="AQ19" s="722"/>
      <c r="AR19" s="722"/>
      <c r="AS19" s="722"/>
      <c r="AT19" s="722"/>
      <c r="AU19" s="725" t="s">
        <v>209</v>
      </c>
      <c r="AV19" s="725"/>
      <c r="AW19" s="725"/>
      <c r="AX19" s="725"/>
      <c r="AY19" s="725"/>
      <c r="AZ19" s="725"/>
    </row>
    <row r="20" spans="1:52" ht="16" customHeight="1" x14ac:dyDescent="0.35">
      <c r="A20" s="727"/>
      <c r="B20" s="727"/>
      <c r="C20" s="727"/>
      <c r="D20" s="725" t="s">
        <v>512</v>
      </c>
      <c r="E20" s="725"/>
      <c r="F20" s="725"/>
      <c r="G20" s="725"/>
      <c r="H20" s="725"/>
      <c r="I20" s="725"/>
      <c r="J20" s="722"/>
      <c r="K20" s="722"/>
      <c r="L20" s="722"/>
      <c r="M20" s="722"/>
      <c r="N20" s="722"/>
      <c r="O20" s="722"/>
      <c r="P20" s="725" t="s">
        <v>515</v>
      </c>
      <c r="Q20" s="725"/>
      <c r="R20" s="725"/>
      <c r="S20" s="725"/>
      <c r="T20" s="725"/>
      <c r="U20" s="725"/>
      <c r="V20" s="725" t="s">
        <v>210</v>
      </c>
      <c r="W20" s="725"/>
      <c r="X20" s="725"/>
      <c r="Y20" s="725"/>
      <c r="Z20" s="725"/>
      <c r="AA20" s="725"/>
      <c r="AB20" s="725"/>
      <c r="AC20" s="725"/>
      <c r="AD20" s="725" t="s">
        <v>211</v>
      </c>
      <c r="AE20" s="725"/>
      <c r="AF20" s="725"/>
      <c r="AG20" s="725"/>
      <c r="AH20" s="725"/>
      <c r="AI20" s="725"/>
      <c r="AJ20" s="725"/>
      <c r="AK20" s="725"/>
      <c r="AL20" s="725"/>
      <c r="AM20" s="725"/>
      <c r="AN20" s="725"/>
      <c r="AO20" s="725"/>
      <c r="AP20" s="725"/>
      <c r="AQ20" s="722"/>
      <c r="AR20" s="722"/>
      <c r="AS20" s="722"/>
      <c r="AT20" s="722"/>
      <c r="AU20" s="725" t="s">
        <v>212</v>
      </c>
      <c r="AV20" s="725"/>
      <c r="AW20" s="725"/>
      <c r="AX20" s="725"/>
      <c r="AY20" s="725"/>
      <c r="AZ20" s="725"/>
    </row>
  </sheetData>
  <mergeCells count="56">
    <mergeCell ref="AY1:AZ1"/>
    <mergeCell ref="P18:U18"/>
    <mergeCell ref="AD20:AP20"/>
    <mergeCell ref="U11:U12"/>
    <mergeCell ref="AD19:AP19"/>
    <mergeCell ref="AY2:AZ2"/>
    <mergeCell ref="A1:AX1"/>
    <mergeCell ref="A2:AX2"/>
    <mergeCell ref="A3:AX4"/>
    <mergeCell ref="A10:C10"/>
    <mergeCell ref="AY3:AZ3"/>
    <mergeCell ref="AU18:AZ18"/>
    <mergeCell ref="AU11:AV11"/>
    <mergeCell ref="AI11:AT11"/>
    <mergeCell ref="AD18:AP18"/>
    <mergeCell ref="V20:AC20"/>
    <mergeCell ref="AU20:AZ20"/>
    <mergeCell ref="AQ18:AT20"/>
    <mergeCell ref="D20:I20"/>
    <mergeCell ref="AY4:AZ4"/>
    <mergeCell ref="D9:AG9"/>
    <mergeCell ref="AZ5:AZ12"/>
    <mergeCell ref="AY5:AY12"/>
    <mergeCell ref="P20:U20"/>
    <mergeCell ref="A11:F11"/>
    <mergeCell ref="A9:C9"/>
    <mergeCell ref="A5:AG5"/>
    <mergeCell ref="P19:U19"/>
    <mergeCell ref="AX5:AX12"/>
    <mergeCell ref="A6:C8"/>
    <mergeCell ref="K11:K12"/>
    <mergeCell ref="K6:U8"/>
    <mergeCell ref="A18:C20"/>
    <mergeCell ref="AU19:AZ19"/>
    <mergeCell ref="H6:I6"/>
    <mergeCell ref="J11:J12"/>
    <mergeCell ref="AW5:AW12"/>
    <mergeCell ref="D6:E8"/>
    <mergeCell ref="AI5:AV10"/>
    <mergeCell ref="M11:M12"/>
    <mergeCell ref="F6:G8"/>
    <mergeCell ref="I11:I12"/>
    <mergeCell ref="V18:AC18"/>
    <mergeCell ref="V11:AG11"/>
    <mergeCell ref="V19:AC19"/>
    <mergeCell ref="T11:T12"/>
    <mergeCell ref="N11:N12"/>
    <mergeCell ref="L11:L12"/>
    <mergeCell ref="D10:AG10"/>
    <mergeCell ref="H8:I8"/>
    <mergeCell ref="H7:I7"/>
    <mergeCell ref="J18:O20"/>
    <mergeCell ref="G11:H11"/>
    <mergeCell ref="D18:I18"/>
    <mergeCell ref="O11:S11"/>
    <mergeCell ref="D19:I19"/>
  </mergeCells>
  <printOptions horizontalCentered="1" verticalCentered="1"/>
  <pageMargins left="0.23622047244094491" right="0.23622047244094491" top="0.39370078740157483" bottom="0.39370078740157483" header="0.31496062992125984" footer="0.31496062992125984"/>
  <pageSetup paperSize="9" scale="20" orientation="landscape"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BK58"/>
  <sheetViews>
    <sheetView topLeftCell="A7" zoomScale="30" workbookViewId="0">
      <selection activeCell="A5" sqref="A5:AE5"/>
    </sheetView>
  </sheetViews>
  <sheetFormatPr baseColWidth="10" defaultColWidth="19.453125" defaultRowHeight="14" x14ac:dyDescent="0.35"/>
  <cols>
    <col min="1" max="1" width="29.453125" style="88" bestFit="1" customWidth="1"/>
    <col min="2" max="17" width="11" style="88" customWidth="1"/>
    <col min="18" max="19" width="12.1796875" style="88" customWidth="1"/>
    <col min="20" max="23" width="8.1796875" style="88" customWidth="1"/>
    <col min="24" max="24" width="9.453125" style="88" customWidth="1"/>
    <col min="25" max="25" width="8.1796875" style="88" customWidth="1"/>
    <col min="26" max="30" width="7.81640625" style="88" customWidth="1"/>
    <col min="31" max="31" width="11.1796875" style="88" customWidth="1"/>
    <col min="32" max="32" width="2.1796875" style="88" customWidth="1"/>
    <col min="33" max="33" width="19.453125" style="88" customWidth="1"/>
    <col min="34" max="51" width="11.1796875" style="88" customWidth="1"/>
    <col min="52" max="63" width="8.81640625" style="88" customWidth="1"/>
    <col min="64" max="16384" width="19.453125" style="88"/>
  </cols>
  <sheetData>
    <row r="1" spans="1:63" ht="16" customHeight="1" x14ac:dyDescent="0.35">
      <c r="A1" s="773" t="s">
        <v>33</v>
      </c>
      <c r="B1" s="773"/>
      <c r="C1" s="773"/>
      <c r="D1" s="773"/>
      <c r="E1" s="773"/>
      <c r="F1" s="773"/>
      <c r="G1" s="773"/>
      <c r="H1" s="773"/>
      <c r="I1" s="773"/>
      <c r="J1" s="773"/>
      <c r="K1" s="773"/>
      <c r="L1" s="773"/>
      <c r="M1" s="773"/>
      <c r="N1" s="773"/>
      <c r="O1" s="773"/>
      <c r="P1" s="773"/>
      <c r="Q1" s="773"/>
      <c r="R1" s="773"/>
      <c r="S1" s="773"/>
      <c r="T1" s="773"/>
      <c r="U1" s="773"/>
      <c r="V1" s="773"/>
      <c r="W1" s="773"/>
      <c r="X1" s="773"/>
      <c r="Y1" s="773"/>
      <c r="Z1" s="773"/>
      <c r="AA1" s="773"/>
      <c r="AB1" s="773"/>
      <c r="AC1" s="773"/>
      <c r="AD1" s="773"/>
      <c r="AE1" s="773"/>
      <c r="AF1" s="773"/>
      <c r="AG1" s="773"/>
      <c r="AH1" s="773"/>
      <c r="AI1" s="773"/>
      <c r="AJ1" s="773"/>
      <c r="AK1" s="773"/>
      <c r="AL1" s="773"/>
      <c r="AM1" s="773"/>
      <c r="AN1" s="773"/>
      <c r="AO1" s="773"/>
      <c r="AP1" s="773"/>
      <c r="AQ1" s="773"/>
      <c r="AR1" s="773"/>
      <c r="AS1" s="773"/>
      <c r="AT1" s="773"/>
      <c r="AU1" s="773"/>
      <c r="AV1" s="773"/>
      <c r="AW1" s="773"/>
      <c r="AX1" s="773"/>
      <c r="AY1" s="773"/>
      <c r="AZ1" s="773"/>
      <c r="BA1" s="773"/>
      <c r="BB1" s="773"/>
      <c r="BC1" s="773"/>
      <c r="BD1" s="773"/>
      <c r="BE1" s="773"/>
      <c r="BF1" s="773"/>
      <c r="BG1" s="773"/>
      <c r="BH1" s="773"/>
      <c r="BI1" s="776" t="s">
        <v>128</v>
      </c>
      <c r="BJ1" s="776"/>
      <c r="BK1" s="776"/>
    </row>
    <row r="2" spans="1:63" ht="16" customHeight="1" x14ac:dyDescent="0.35">
      <c r="A2" s="773" t="s">
        <v>35</v>
      </c>
      <c r="B2" s="773"/>
      <c r="C2" s="773"/>
      <c r="D2" s="773"/>
      <c r="E2" s="773"/>
      <c r="F2" s="773"/>
      <c r="G2" s="773"/>
      <c r="H2" s="773"/>
      <c r="I2" s="773"/>
      <c r="J2" s="773"/>
      <c r="K2" s="773"/>
      <c r="L2" s="773"/>
      <c r="M2" s="773"/>
      <c r="N2" s="773"/>
      <c r="O2" s="773"/>
      <c r="P2" s="773"/>
      <c r="Q2" s="773"/>
      <c r="R2" s="773"/>
      <c r="S2" s="773"/>
      <c r="T2" s="773"/>
      <c r="U2" s="773"/>
      <c r="V2" s="773"/>
      <c r="W2" s="773"/>
      <c r="X2" s="773"/>
      <c r="Y2" s="773"/>
      <c r="Z2" s="773"/>
      <c r="AA2" s="773"/>
      <c r="AB2" s="773"/>
      <c r="AC2" s="773"/>
      <c r="AD2" s="773"/>
      <c r="AE2" s="773"/>
      <c r="AF2" s="773"/>
      <c r="AG2" s="773"/>
      <c r="AH2" s="773"/>
      <c r="AI2" s="773"/>
      <c r="AJ2" s="773"/>
      <c r="AK2" s="773"/>
      <c r="AL2" s="773"/>
      <c r="AM2" s="773"/>
      <c r="AN2" s="773"/>
      <c r="AO2" s="773"/>
      <c r="AP2" s="773"/>
      <c r="AQ2" s="773"/>
      <c r="AR2" s="773"/>
      <c r="AS2" s="773"/>
      <c r="AT2" s="773"/>
      <c r="AU2" s="773"/>
      <c r="AV2" s="773"/>
      <c r="AW2" s="773"/>
      <c r="AX2" s="773"/>
      <c r="AY2" s="773"/>
      <c r="AZ2" s="773"/>
      <c r="BA2" s="773"/>
      <c r="BB2" s="773"/>
      <c r="BC2" s="773"/>
      <c r="BD2" s="773"/>
      <c r="BE2" s="773"/>
      <c r="BF2" s="773"/>
      <c r="BG2" s="773"/>
      <c r="BH2" s="773"/>
      <c r="BI2" s="776" t="s">
        <v>36</v>
      </c>
      <c r="BJ2" s="776"/>
      <c r="BK2" s="776"/>
    </row>
    <row r="3" spans="1:63" ht="26.15" customHeight="1" x14ac:dyDescent="0.35">
      <c r="A3" s="773" t="s">
        <v>213</v>
      </c>
      <c r="B3" s="773"/>
      <c r="C3" s="773"/>
      <c r="D3" s="773"/>
      <c r="E3" s="773"/>
      <c r="F3" s="773"/>
      <c r="G3" s="773"/>
      <c r="H3" s="773"/>
      <c r="I3" s="773"/>
      <c r="J3" s="773"/>
      <c r="K3" s="773"/>
      <c r="L3" s="773"/>
      <c r="M3" s="773"/>
      <c r="N3" s="773"/>
      <c r="O3" s="773"/>
      <c r="P3" s="773"/>
      <c r="Q3" s="773"/>
      <c r="R3" s="773"/>
      <c r="S3" s="773"/>
      <c r="T3" s="773"/>
      <c r="U3" s="773"/>
      <c r="V3" s="773"/>
      <c r="W3" s="773"/>
      <c r="X3" s="773"/>
      <c r="Y3" s="773"/>
      <c r="Z3" s="773"/>
      <c r="AA3" s="773"/>
      <c r="AB3" s="773"/>
      <c r="AC3" s="773"/>
      <c r="AD3" s="773"/>
      <c r="AE3" s="773"/>
      <c r="AF3" s="773"/>
      <c r="AG3" s="773"/>
      <c r="AH3" s="773"/>
      <c r="AI3" s="773"/>
      <c r="AJ3" s="773"/>
      <c r="AK3" s="773"/>
      <c r="AL3" s="773"/>
      <c r="AM3" s="773"/>
      <c r="AN3" s="773"/>
      <c r="AO3" s="773"/>
      <c r="AP3" s="773"/>
      <c r="AQ3" s="773"/>
      <c r="AR3" s="773"/>
      <c r="AS3" s="773"/>
      <c r="AT3" s="773"/>
      <c r="AU3" s="773"/>
      <c r="AV3" s="773"/>
      <c r="AW3" s="773"/>
      <c r="AX3" s="773"/>
      <c r="AY3" s="773"/>
      <c r="AZ3" s="773"/>
      <c r="BA3" s="773"/>
      <c r="BB3" s="773"/>
      <c r="BC3" s="773"/>
      <c r="BD3" s="773"/>
      <c r="BE3" s="773"/>
      <c r="BF3" s="773"/>
      <c r="BG3" s="773"/>
      <c r="BH3" s="773"/>
      <c r="BI3" s="776" t="s">
        <v>38</v>
      </c>
      <c r="BJ3" s="776"/>
      <c r="BK3" s="776"/>
    </row>
    <row r="4" spans="1:63" ht="16" customHeight="1" x14ac:dyDescent="0.35">
      <c r="A4" s="773" t="s">
        <v>214</v>
      </c>
      <c r="B4" s="773"/>
      <c r="C4" s="773"/>
      <c r="D4" s="773"/>
      <c r="E4" s="773"/>
      <c r="F4" s="773"/>
      <c r="G4" s="773"/>
      <c r="H4" s="773"/>
      <c r="I4" s="773"/>
      <c r="J4" s="773"/>
      <c r="K4" s="773"/>
      <c r="L4" s="773"/>
      <c r="M4" s="773"/>
      <c r="N4" s="773"/>
      <c r="O4" s="773"/>
      <c r="P4" s="773"/>
      <c r="Q4" s="773"/>
      <c r="R4" s="773"/>
      <c r="S4" s="773"/>
      <c r="T4" s="773"/>
      <c r="U4" s="773"/>
      <c r="V4" s="773"/>
      <c r="W4" s="773"/>
      <c r="X4" s="773"/>
      <c r="Y4" s="773"/>
      <c r="Z4" s="773"/>
      <c r="AA4" s="773"/>
      <c r="AB4" s="773"/>
      <c r="AC4" s="773"/>
      <c r="AD4" s="773"/>
      <c r="AE4" s="773"/>
      <c r="AF4" s="773"/>
      <c r="AG4" s="773"/>
      <c r="AH4" s="773"/>
      <c r="AI4" s="773"/>
      <c r="AJ4" s="773"/>
      <c r="AK4" s="773"/>
      <c r="AL4" s="773"/>
      <c r="AM4" s="773"/>
      <c r="AN4" s="773"/>
      <c r="AO4" s="773"/>
      <c r="AP4" s="773"/>
      <c r="AQ4" s="773"/>
      <c r="AR4" s="773"/>
      <c r="AS4" s="773"/>
      <c r="AT4" s="773"/>
      <c r="AU4" s="773"/>
      <c r="AV4" s="773"/>
      <c r="AW4" s="773"/>
      <c r="AX4" s="773"/>
      <c r="AY4" s="773"/>
      <c r="AZ4" s="773"/>
      <c r="BA4" s="773"/>
      <c r="BB4" s="773"/>
      <c r="BC4" s="773"/>
      <c r="BD4" s="773"/>
      <c r="BE4" s="773"/>
      <c r="BF4" s="773"/>
      <c r="BG4" s="773"/>
      <c r="BH4" s="773"/>
      <c r="BI4" s="778" t="s">
        <v>215</v>
      </c>
      <c r="BJ4" s="779"/>
      <c r="BK4" s="780"/>
    </row>
    <row r="5" spans="1:63" ht="26.15" customHeight="1" x14ac:dyDescent="0.35">
      <c r="A5" s="774" t="s">
        <v>216</v>
      </c>
      <c r="B5" s="774"/>
      <c r="C5" s="774"/>
      <c r="D5" s="774"/>
      <c r="E5" s="774"/>
      <c r="F5" s="774"/>
      <c r="G5" s="774"/>
      <c r="H5" s="774"/>
      <c r="I5" s="774"/>
      <c r="J5" s="774"/>
      <c r="K5" s="774"/>
      <c r="L5" s="774"/>
      <c r="M5" s="774"/>
      <c r="N5" s="774"/>
      <c r="O5" s="774"/>
      <c r="P5" s="774"/>
      <c r="Q5" s="774"/>
      <c r="R5" s="774"/>
      <c r="S5" s="774"/>
      <c r="T5" s="774"/>
      <c r="U5" s="774"/>
      <c r="V5" s="774"/>
      <c r="W5" s="774"/>
      <c r="X5" s="774"/>
      <c r="Y5" s="774"/>
      <c r="Z5" s="774"/>
      <c r="AA5" s="774"/>
      <c r="AB5" s="774"/>
      <c r="AC5" s="774"/>
      <c r="AD5" s="774"/>
      <c r="AE5" s="774"/>
      <c r="AG5" s="774" t="s">
        <v>217</v>
      </c>
      <c r="AH5" s="774"/>
      <c r="AI5" s="774"/>
      <c r="AJ5" s="774"/>
      <c r="AK5" s="774"/>
      <c r="AL5" s="774"/>
      <c r="AM5" s="774"/>
      <c r="AN5" s="774"/>
      <c r="AO5" s="774"/>
      <c r="AP5" s="774"/>
      <c r="AQ5" s="774"/>
      <c r="AR5" s="774"/>
      <c r="AS5" s="774"/>
      <c r="AT5" s="774"/>
      <c r="AU5" s="774"/>
      <c r="AV5" s="774"/>
      <c r="AW5" s="774"/>
      <c r="AX5" s="774"/>
      <c r="AY5" s="774"/>
      <c r="AZ5" s="774"/>
      <c r="BA5" s="774"/>
      <c r="BB5" s="774"/>
      <c r="BC5" s="774"/>
      <c r="BD5" s="774"/>
      <c r="BE5" s="774"/>
      <c r="BF5" s="774"/>
      <c r="BG5" s="774"/>
      <c r="BH5" s="774"/>
      <c r="BI5" s="775"/>
      <c r="BJ5" s="775"/>
      <c r="BK5" s="775"/>
    </row>
    <row r="6" spans="1:63" ht="31.5" customHeight="1" x14ac:dyDescent="0.35">
      <c r="A6" s="111" t="s">
        <v>218</v>
      </c>
      <c r="B6" s="777"/>
      <c r="C6" s="777"/>
      <c r="D6" s="777"/>
      <c r="E6" s="777"/>
      <c r="F6" s="777"/>
      <c r="G6" s="777"/>
      <c r="H6" s="777"/>
      <c r="I6" s="777"/>
      <c r="J6" s="777"/>
      <c r="K6" s="777"/>
      <c r="L6" s="777"/>
      <c r="M6" s="777"/>
      <c r="N6" s="777"/>
      <c r="O6" s="777"/>
      <c r="P6" s="777"/>
      <c r="Q6" s="777"/>
      <c r="R6" s="777"/>
      <c r="S6" s="777"/>
      <c r="T6" s="777"/>
      <c r="U6" s="777"/>
      <c r="V6" s="777"/>
      <c r="W6" s="777"/>
      <c r="X6" s="777"/>
      <c r="Y6" s="777"/>
      <c r="Z6" s="777"/>
      <c r="AA6" s="777"/>
      <c r="AB6" s="777"/>
      <c r="AC6" s="777"/>
      <c r="AD6" s="777"/>
      <c r="AE6" s="777"/>
      <c r="AF6" s="777"/>
      <c r="AG6" s="777"/>
      <c r="AH6" s="777"/>
      <c r="AI6" s="777"/>
      <c r="AJ6" s="777"/>
      <c r="AK6" s="777"/>
      <c r="AL6" s="777"/>
      <c r="AM6" s="777"/>
      <c r="AN6" s="777"/>
      <c r="AO6" s="777"/>
      <c r="AP6" s="777"/>
      <c r="AQ6" s="777"/>
      <c r="AR6" s="777"/>
      <c r="AS6" s="777"/>
      <c r="AT6" s="777"/>
      <c r="AU6" s="777"/>
      <c r="AV6" s="777"/>
      <c r="AW6" s="777"/>
      <c r="AX6" s="777"/>
      <c r="AY6" s="777"/>
      <c r="AZ6" s="777"/>
      <c r="BA6" s="777"/>
      <c r="BB6" s="777"/>
      <c r="BC6" s="777"/>
      <c r="BD6" s="777"/>
      <c r="BE6" s="777"/>
      <c r="BF6" s="777"/>
      <c r="BG6" s="777"/>
      <c r="BH6" s="777"/>
      <c r="BI6" s="777"/>
      <c r="BJ6" s="777"/>
      <c r="BK6" s="777"/>
    </row>
    <row r="7" spans="1:63" ht="31.5" customHeight="1" x14ac:dyDescent="0.35">
      <c r="A7" s="112" t="s">
        <v>219</v>
      </c>
      <c r="B7" s="768"/>
      <c r="C7" s="770"/>
      <c r="D7" s="770"/>
      <c r="E7" s="770"/>
      <c r="F7" s="770"/>
      <c r="G7" s="770"/>
      <c r="H7" s="770"/>
      <c r="I7" s="770"/>
      <c r="J7" s="770"/>
      <c r="K7" s="770"/>
      <c r="L7" s="770"/>
      <c r="M7" s="770"/>
      <c r="N7" s="770"/>
      <c r="O7" s="770"/>
      <c r="P7" s="770"/>
      <c r="Q7" s="770"/>
      <c r="R7" s="770"/>
      <c r="S7" s="770"/>
      <c r="T7" s="770"/>
      <c r="U7" s="770"/>
      <c r="V7" s="770"/>
      <c r="W7" s="770"/>
      <c r="X7" s="770"/>
      <c r="Y7" s="770"/>
      <c r="Z7" s="770"/>
      <c r="AA7" s="770"/>
      <c r="AB7" s="770"/>
      <c r="AC7" s="770"/>
      <c r="AD7" s="770"/>
      <c r="AE7" s="770"/>
      <c r="AF7" s="770"/>
      <c r="AG7" s="770"/>
      <c r="AH7" s="770"/>
      <c r="AI7" s="770"/>
      <c r="AJ7" s="770"/>
      <c r="AK7" s="770"/>
      <c r="AL7" s="770"/>
      <c r="AM7" s="770"/>
      <c r="AN7" s="770"/>
      <c r="AO7" s="770"/>
      <c r="AP7" s="770"/>
      <c r="AQ7" s="770"/>
      <c r="AR7" s="770"/>
      <c r="AS7" s="770"/>
      <c r="AT7" s="770"/>
      <c r="AU7" s="770"/>
      <c r="AV7" s="770"/>
      <c r="AW7" s="770"/>
      <c r="AX7" s="770"/>
      <c r="AY7" s="770"/>
      <c r="AZ7" s="770"/>
      <c r="BA7" s="770"/>
      <c r="BB7" s="770"/>
      <c r="BC7" s="770"/>
      <c r="BD7" s="770"/>
      <c r="BE7" s="770"/>
      <c r="BF7" s="770"/>
      <c r="BG7" s="770"/>
      <c r="BH7" s="770"/>
      <c r="BI7" s="770"/>
      <c r="BJ7" s="770"/>
      <c r="BK7" s="769"/>
    </row>
    <row r="8" spans="1:63" ht="18.75" customHeight="1" x14ac:dyDescent="0.35">
      <c r="A8" s="114"/>
      <c r="B8" s="114"/>
      <c r="C8" s="114"/>
      <c r="D8" s="114"/>
      <c r="E8" s="114"/>
      <c r="F8" s="114"/>
      <c r="G8" s="114"/>
      <c r="H8" s="114"/>
      <c r="I8" s="114"/>
      <c r="J8" s="114"/>
      <c r="K8" s="115"/>
      <c r="L8" s="115"/>
      <c r="M8" s="115"/>
      <c r="N8" s="115"/>
      <c r="O8" s="115"/>
      <c r="P8" s="115"/>
      <c r="Q8" s="115"/>
      <c r="R8" s="115"/>
      <c r="S8" s="115"/>
      <c r="T8" s="115"/>
      <c r="U8" s="115"/>
      <c r="V8" s="115"/>
      <c r="W8" s="115"/>
      <c r="X8" s="115"/>
      <c r="Y8" s="115"/>
      <c r="Z8" s="115"/>
      <c r="AA8" s="115"/>
      <c r="AB8" s="115"/>
      <c r="AC8" s="115"/>
      <c r="AD8" s="115"/>
      <c r="AE8" s="115"/>
      <c r="AG8" s="114"/>
      <c r="AH8" s="115"/>
      <c r="AI8" s="115"/>
      <c r="AJ8" s="115"/>
      <c r="AK8" s="115"/>
      <c r="AL8" s="115"/>
      <c r="AM8" s="115"/>
      <c r="AN8" s="115"/>
      <c r="AO8" s="115"/>
    </row>
    <row r="9" spans="1:63" ht="30" customHeight="1" x14ac:dyDescent="0.35">
      <c r="A9" s="771" t="s">
        <v>220</v>
      </c>
      <c r="B9" s="113" t="s">
        <v>63</v>
      </c>
      <c r="C9" s="113" t="s">
        <v>64</v>
      </c>
      <c r="D9" s="768" t="s">
        <v>65</v>
      </c>
      <c r="E9" s="769"/>
      <c r="F9" s="113" t="s">
        <v>66</v>
      </c>
      <c r="G9" s="113" t="s">
        <v>67</v>
      </c>
      <c r="H9" s="768" t="s">
        <v>68</v>
      </c>
      <c r="I9" s="769"/>
      <c r="J9" s="113" t="s">
        <v>41</v>
      </c>
      <c r="K9" s="113" t="s">
        <v>69</v>
      </c>
      <c r="L9" s="768" t="s">
        <v>70</v>
      </c>
      <c r="M9" s="769"/>
      <c r="N9" s="113" t="s">
        <v>71</v>
      </c>
      <c r="O9" s="113" t="s">
        <v>72</v>
      </c>
      <c r="P9" s="768" t="s">
        <v>73</v>
      </c>
      <c r="Q9" s="769"/>
      <c r="R9" s="768" t="s">
        <v>221</v>
      </c>
      <c r="S9" s="769"/>
      <c r="T9" s="768" t="s">
        <v>222</v>
      </c>
      <c r="U9" s="770"/>
      <c r="V9" s="770"/>
      <c r="W9" s="770"/>
      <c r="X9" s="770"/>
      <c r="Y9" s="769"/>
      <c r="Z9" s="768" t="s">
        <v>223</v>
      </c>
      <c r="AA9" s="770"/>
      <c r="AB9" s="770"/>
      <c r="AC9" s="770"/>
      <c r="AD9" s="770"/>
      <c r="AE9" s="769"/>
      <c r="AG9" s="771" t="s">
        <v>220</v>
      </c>
      <c r="AH9" s="113" t="s">
        <v>63</v>
      </c>
      <c r="AI9" s="113" t="s">
        <v>64</v>
      </c>
      <c r="AJ9" s="768" t="s">
        <v>65</v>
      </c>
      <c r="AK9" s="769"/>
      <c r="AL9" s="113" t="s">
        <v>66</v>
      </c>
      <c r="AM9" s="113" t="s">
        <v>67</v>
      </c>
      <c r="AN9" s="768" t="s">
        <v>68</v>
      </c>
      <c r="AO9" s="769"/>
      <c r="AP9" s="113" t="s">
        <v>41</v>
      </c>
      <c r="AQ9" s="113" t="s">
        <v>69</v>
      </c>
      <c r="AR9" s="768" t="s">
        <v>70</v>
      </c>
      <c r="AS9" s="769"/>
      <c r="AT9" s="113" t="s">
        <v>71</v>
      </c>
      <c r="AU9" s="113" t="s">
        <v>72</v>
      </c>
      <c r="AV9" s="768" t="s">
        <v>73</v>
      </c>
      <c r="AW9" s="769"/>
      <c r="AX9" s="768" t="s">
        <v>221</v>
      </c>
      <c r="AY9" s="769"/>
      <c r="AZ9" s="768" t="s">
        <v>222</v>
      </c>
      <c r="BA9" s="770"/>
      <c r="BB9" s="770"/>
      <c r="BC9" s="770"/>
      <c r="BD9" s="770"/>
      <c r="BE9" s="769"/>
      <c r="BF9" s="768" t="s">
        <v>223</v>
      </c>
      <c r="BG9" s="770"/>
      <c r="BH9" s="770"/>
      <c r="BI9" s="770"/>
      <c r="BJ9" s="770"/>
      <c r="BK9" s="769"/>
    </row>
    <row r="10" spans="1:63" ht="36" customHeight="1" x14ac:dyDescent="0.35">
      <c r="A10" s="772"/>
      <c r="B10" s="104" t="s">
        <v>224</v>
      </c>
      <c r="C10" s="104" t="s">
        <v>224</v>
      </c>
      <c r="D10" s="104" t="s">
        <v>224</v>
      </c>
      <c r="E10" s="104" t="s">
        <v>225</v>
      </c>
      <c r="F10" s="104" t="s">
        <v>224</v>
      </c>
      <c r="G10" s="104" t="s">
        <v>224</v>
      </c>
      <c r="H10" s="104" t="s">
        <v>224</v>
      </c>
      <c r="I10" s="104" t="s">
        <v>225</v>
      </c>
      <c r="J10" s="104" t="s">
        <v>224</v>
      </c>
      <c r="K10" s="104" t="s">
        <v>224</v>
      </c>
      <c r="L10" s="104" t="s">
        <v>224</v>
      </c>
      <c r="M10" s="104" t="s">
        <v>225</v>
      </c>
      <c r="N10" s="104" t="s">
        <v>224</v>
      </c>
      <c r="O10" s="104" t="s">
        <v>224</v>
      </c>
      <c r="P10" s="104" t="s">
        <v>224</v>
      </c>
      <c r="Q10" s="104" t="s">
        <v>225</v>
      </c>
      <c r="R10" s="104" t="s">
        <v>224</v>
      </c>
      <c r="S10" s="104" t="s">
        <v>225</v>
      </c>
      <c r="T10" s="116" t="s">
        <v>226</v>
      </c>
      <c r="U10" s="116" t="s">
        <v>227</v>
      </c>
      <c r="V10" s="116" t="s">
        <v>228</v>
      </c>
      <c r="W10" s="116" t="s">
        <v>229</v>
      </c>
      <c r="X10" s="117" t="s">
        <v>230</v>
      </c>
      <c r="Y10" s="116" t="s">
        <v>231</v>
      </c>
      <c r="Z10" s="104" t="s">
        <v>232</v>
      </c>
      <c r="AA10" s="118" t="s">
        <v>233</v>
      </c>
      <c r="AB10" s="104" t="s">
        <v>234</v>
      </c>
      <c r="AC10" s="104" t="s">
        <v>235</v>
      </c>
      <c r="AD10" s="104" t="s">
        <v>236</v>
      </c>
      <c r="AE10" s="104" t="s">
        <v>237</v>
      </c>
      <c r="AG10" s="772"/>
      <c r="AH10" s="104" t="s">
        <v>224</v>
      </c>
      <c r="AI10" s="104" t="s">
        <v>224</v>
      </c>
      <c r="AJ10" s="104" t="s">
        <v>224</v>
      </c>
      <c r="AK10" s="104" t="s">
        <v>225</v>
      </c>
      <c r="AL10" s="104" t="s">
        <v>224</v>
      </c>
      <c r="AM10" s="104" t="s">
        <v>224</v>
      </c>
      <c r="AN10" s="104" t="s">
        <v>224</v>
      </c>
      <c r="AO10" s="104" t="s">
        <v>225</v>
      </c>
      <c r="AP10" s="104" t="s">
        <v>224</v>
      </c>
      <c r="AQ10" s="104" t="s">
        <v>224</v>
      </c>
      <c r="AR10" s="104" t="s">
        <v>224</v>
      </c>
      <c r="AS10" s="104" t="s">
        <v>225</v>
      </c>
      <c r="AT10" s="104" t="s">
        <v>224</v>
      </c>
      <c r="AU10" s="104" t="s">
        <v>224</v>
      </c>
      <c r="AV10" s="104" t="s">
        <v>224</v>
      </c>
      <c r="AW10" s="104" t="s">
        <v>225</v>
      </c>
      <c r="AX10" s="104" t="s">
        <v>224</v>
      </c>
      <c r="AY10" s="104" t="s">
        <v>225</v>
      </c>
      <c r="AZ10" s="116" t="s">
        <v>226</v>
      </c>
      <c r="BA10" s="116" t="s">
        <v>227</v>
      </c>
      <c r="BB10" s="116" t="s">
        <v>228</v>
      </c>
      <c r="BC10" s="116" t="s">
        <v>229</v>
      </c>
      <c r="BD10" s="117" t="s">
        <v>230</v>
      </c>
      <c r="BE10" s="116" t="s">
        <v>231</v>
      </c>
      <c r="BF10" s="119" t="s">
        <v>232</v>
      </c>
      <c r="BG10" s="120" t="s">
        <v>233</v>
      </c>
      <c r="BH10" s="119" t="s">
        <v>234</v>
      </c>
      <c r="BI10" s="119" t="s">
        <v>235</v>
      </c>
      <c r="BJ10" s="119" t="s">
        <v>236</v>
      </c>
      <c r="BK10" s="119" t="s">
        <v>237</v>
      </c>
    </row>
    <row r="11" spans="1:63" x14ac:dyDescent="0.35">
      <c r="A11" s="121" t="s">
        <v>238</v>
      </c>
      <c r="B11" s="121"/>
      <c r="C11" s="121"/>
      <c r="D11" s="121"/>
      <c r="E11" s="122"/>
      <c r="F11" s="121"/>
      <c r="G11" s="121"/>
      <c r="H11" s="121"/>
      <c r="I11" s="122"/>
      <c r="J11" s="121"/>
      <c r="K11" s="121"/>
      <c r="L11" s="121"/>
      <c r="M11" s="122"/>
      <c r="N11" s="121"/>
      <c r="O11" s="121"/>
      <c r="P11" s="121"/>
      <c r="Q11" s="122"/>
      <c r="R11" s="123">
        <f t="shared" ref="R11:R31" si="0">B11+C11+D11+F11+G11+H11+J11+K11+L11+N11+O11+P11</f>
        <v>0</v>
      </c>
      <c r="S11" s="124">
        <f>+E11+I11+M11+Q11</f>
        <v>0</v>
      </c>
      <c r="T11" s="125"/>
      <c r="U11" s="125"/>
      <c r="V11" s="125"/>
      <c r="W11" s="125"/>
      <c r="X11" s="125"/>
      <c r="Y11" s="126"/>
      <c r="Z11" s="126"/>
      <c r="AA11" s="126"/>
      <c r="AB11" s="126"/>
      <c r="AC11" s="126"/>
      <c r="AD11" s="126"/>
      <c r="AE11" s="127"/>
      <c r="AG11" s="121" t="s">
        <v>238</v>
      </c>
      <c r="AH11" s="121"/>
      <c r="AI11" s="121"/>
      <c r="AJ11" s="121"/>
      <c r="AK11" s="122"/>
      <c r="AL11" s="121"/>
      <c r="AM11" s="121"/>
      <c r="AN11" s="121"/>
      <c r="AO11" s="122"/>
      <c r="AP11" s="121"/>
      <c r="AQ11" s="121"/>
      <c r="AR11" s="121"/>
      <c r="AS11" s="122"/>
      <c r="AT11" s="121"/>
      <c r="AU11" s="121"/>
      <c r="AV11" s="121"/>
      <c r="AW11" s="122"/>
      <c r="AX11" s="123">
        <f t="shared" ref="AX11:AX31" si="1">AH11+AI11+AJ11+AL11+AM11+AN11+AP11+AQ11+AR11+AT11+AU11+AV11</f>
        <v>0</v>
      </c>
      <c r="AY11" s="124">
        <f>+AK11+AO11+AS11+AW11</f>
        <v>0</v>
      </c>
      <c r="AZ11" s="126"/>
      <c r="BA11" s="126"/>
      <c r="BB11" s="126"/>
      <c r="BC11" s="126"/>
      <c r="BD11" s="126"/>
      <c r="BE11" s="126"/>
      <c r="BF11" s="126"/>
      <c r="BG11" s="126"/>
      <c r="BH11" s="126"/>
      <c r="BI11" s="126"/>
      <c r="BJ11" s="126"/>
      <c r="BK11" s="127"/>
    </row>
    <row r="12" spans="1:63" x14ac:dyDescent="0.35">
      <c r="A12" s="121" t="s">
        <v>239</v>
      </c>
      <c r="B12" s="121"/>
      <c r="C12" s="121"/>
      <c r="D12" s="121"/>
      <c r="E12" s="122"/>
      <c r="F12" s="121"/>
      <c r="G12" s="121"/>
      <c r="H12" s="121"/>
      <c r="I12" s="122"/>
      <c r="J12" s="121"/>
      <c r="K12" s="121"/>
      <c r="L12" s="121"/>
      <c r="M12" s="122"/>
      <c r="N12" s="121"/>
      <c r="O12" s="121"/>
      <c r="P12" s="121"/>
      <c r="Q12" s="122"/>
      <c r="R12" s="123">
        <f t="shared" si="0"/>
        <v>0</v>
      </c>
      <c r="S12" s="124">
        <f t="shared" ref="S12:S31" si="2">+E12+I12+M12+Q12</f>
        <v>0</v>
      </c>
      <c r="T12" s="125"/>
      <c r="U12" s="125"/>
      <c r="V12" s="125"/>
      <c r="W12" s="125"/>
      <c r="X12" s="125"/>
      <c r="Y12" s="126"/>
      <c r="Z12" s="126"/>
      <c r="AA12" s="126"/>
      <c r="AB12" s="126"/>
      <c r="AC12" s="126"/>
      <c r="AD12" s="126"/>
      <c r="AE12" s="126"/>
      <c r="AG12" s="121" t="s">
        <v>239</v>
      </c>
      <c r="AH12" s="121"/>
      <c r="AI12" s="121"/>
      <c r="AJ12" s="121"/>
      <c r="AK12" s="122"/>
      <c r="AL12" s="121"/>
      <c r="AM12" s="121"/>
      <c r="AN12" s="121"/>
      <c r="AO12" s="122"/>
      <c r="AP12" s="121"/>
      <c r="AQ12" s="121"/>
      <c r="AR12" s="121"/>
      <c r="AS12" s="122"/>
      <c r="AT12" s="121"/>
      <c r="AU12" s="121"/>
      <c r="AV12" s="121"/>
      <c r="AW12" s="122"/>
      <c r="AX12" s="123">
        <f t="shared" si="1"/>
        <v>0</v>
      </c>
      <c r="AY12" s="124">
        <f t="shared" ref="AY12:AY31" si="3">+AK12+AO12+AS12+AW12</f>
        <v>0</v>
      </c>
      <c r="AZ12" s="126"/>
      <c r="BA12" s="126"/>
      <c r="BB12" s="126"/>
      <c r="BC12" s="126"/>
      <c r="BD12" s="126"/>
      <c r="BE12" s="126"/>
      <c r="BF12" s="126"/>
      <c r="BG12" s="126"/>
      <c r="BH12" s="126"/>
      <c r="BI12" s="126"/>
      <c r="BJ12" s="126"/>
      <c r="BK12" s="126"/>
    </row>
    <row r="13" spans="1:63" x14ac:dyDescent="0.35">
      <c r="A13" s="121" t="s">
        <v>240</v>
      </c>
      <c r="B13" s="121"/>
      <c r="C13" s="121"/>
      <c r="D13" s="121"/>
      <c r="E13" s="122"/>
      <c r="F13" s="121"/>
      <c r="G13" s="121"/>
      <c r="H13" s="121"/>
      <c r="I13" s="122"/>
      <c r="J13" s="121"/>
      <c r="K13" s="121"/>
      <c r="L13" s="121"/>
      <c r="M13" s="122"/>
      <c r="N13" s="121"/>
      <c r="O13" s="121"/>
      <c r="P13" s="121"/>
      <c r="Q13" s="122"/>
      <c r="R13" s="123">
        <f t="shared" si="0"/>
        <v>0</v>
      </c>
      <c r="S13" s="124">
        <f t="shared" si="2"/>
        <v>0</v>
      </c>
      <c r="T13" s="125"/>
      <c r="U13" s="125"/>
      <c r="V13" s="125"/>
      <c r="W13" s="125"/>
      <c r="X13" s="125"/>
      <c r="Y13" s="126"/>
      <c r="Z13" s="126"/>
      <c r="AA13" s="126"/>
      <c r="AB13" s="126"/>
      <c r="AC13" s="126"/>
      <c r="AD13" s="126"/>
      <c r="AE13" s="126"/>
      <c r="AG13" s="121" t="s">
        <v>240</v>
      </c>
      <c r="AH13" s="121"/>
      <c r="AI13" s="121"/>
      <c r="AJ13" s="121"/>
      <c r="AK13" s="122"/>
      <c r="AL13" s="121"/>
      <c r="AM13" s="121"/>
      <c r="AN13" s="121"/>
      <c r="AO13" s="122"/>
      <c r="AP13" s="121"/>
      <c r="AQ13" s="121"/>
      <c r="AR13" s="121"/>
      <c r="AS13" s="122"/>
      <c r="AT13" s="121"/>
      <c r="AU13" s="121"/>
      <c r="AV13" s="121"/>
      <c r="AW13" s="122"/>
      <c r="AX13" s="123">
        <f t="shared" si="1"/>
        <v>0</v>
      </c>
      <c r="AY13" s="124">
        <f t="shared" si="3"/>
        <v>0</v>
      </c>
      <c r="AZ13" s="126"/>
      <c r="BA13" s="126"/>
      <c r="BB13" s="126"/>
      <c r="BC13" s="126"/>
      <c r="BD13" s="126"/>
      <c r="BE13" s="126"/>
      <c r="BF13" s="126"/>
      <c r="BG13" s="126"/>
      <c r="BH13" s="126"/>
      <c r="BI13" s="126"/>
      <c r="BJ13" s="126"/>
      <c r="BK13" s="126"/>
    </row>
    <row r="14" spans="1:63" x14ac:dyDescent="0.35">
      <c r="A14" s="121" t="s">
        <v>241</v>
      </c>
      <c r="B14" s="121"/>
      <c r="C14" s="121"/>
      <c r="D14" s="121"/>
      <c r="E14" s="122"/>
      <c r="F14" s="121"/>
      <c r="G14" s="121"/>
      <c r="H14" s="121"/>
      <c r="I14" s="122"/>
      <c r="J14" s="121"/>
      <c r="K14" s="121"/>
      <c r="L14" s="121"/>
      <c r="M14" s="122"/>
      <c r="N14" s="121"/>
      <c r="O14" s="121"/>
      <c r="P14" s="121"/>
      <c r="Q14" s="122"/>
      <c r="R14" s="123">
        <f t="shared" si="0"/>
        <v>0</v>
      </c>
      <c r="S14" s="124">
        <f t="shared" si="2"/>
        <v>0</v>
      </c>
      <c r="T14" s="125"/>
      <c r="U14" s="125"/>
      <c r="V14" s="125"/>
      <c r="W14" s="125"/>
      <c r="X14" s="125"/>
      <c r="Y14" s="126"/>
      <c r="Z14" s="126"/>
      <c r="AA14" s="126"/>
      <c r="AB14" s="126"/>
      <c r="AC14" s="126"/>
      <c r="AD14" s="126"/>
      <c r="AE14" s="126"/>
      <c r="AG14" s="121" t="s">
        <v>241</v>
      </c>
      <c r="AH14" s="121"/>
      <c r="AI14" s="121"/>
      <c r="AJ14" s="121"/>
      <c r="AK14" s="122"/>
      <c r="AL14" s="121"/>
      <c r="AM14" s="121"/>
      <c r="AN14" s="121"/>
      <c r="AO14" s="122"/>
      <c r="AP14" s="121"/>
      <c r="AQ14" s="121"/>
      <c r="AR14" s="121"/>
      <c r="AS14" s="122"/>
      <c r="AT14" s="121"/>
      <c r="AU14" s="121"/>
      <c r="AV14" s="121"/>
      <c r="AW14" s="122"/>
      <c r="AX14" s="123">
        <f t="shared" si="1"/>
        <v>0</v>
      </c>
      <c r="AY14" s="124">
        <f t="shared" si="3"/>
        <v>0</v>
      </c>
      <c r="AZ14" s="126"/>
      <c r="BA14" s="126"/>
      <c r="BB14" s="126"/>
      <c r="BC14" s="126"/>
      <c r="BD14" s="126"/>
      <c r="BE14" s="126"/>
      <c r="BF14" s="126"/>
      <c r="BG14" s="126"/>
      <c r="BH14" s="126"/>
      <c r="BI14" s="126"/>
      <c r="BJ14" s="126"/>
      <c r="BK14" s="126"/>
    </row>
    <row r="15" spans="1:63" x14ac:dyDescent="0.35">
      <c r="A15" s="121" t="s">
        <v>242</v>
      </c>
      <c r="B15" s="121"/>
      <c r="C15" s="121"/>
      <c r="D15" s="121"/>
      <c r="E15" s="122"/>
      <c r="F15" s="121"/>
      <c r="G15" s="121"/>
      <c r="H15" s="121"/>
      <c r="I15" s="122"/>
      <c r="J15" s="121"/>
      <c r="K15" s="121"/>
      <c r="L15" s="121"/>
      <c r="M15" s="122"/>
      <c r="N15" s="121"/>
      <c r="O15" s="121"/>
      <c r="P15" s="121"/>
      <c r="Q15" s="122"/>
      <c r="R15" s="123">
        <f t="shared" si="0"/>
        <v>0</v>
      </c>
      <c r="S15" s="124">
        <f t="shared" si="2"/>
        <v>0</v>
      </c>
      <c r="T15" s="125"/>
      <c r="U15" s="125"/>
      <c r="V15" s="125"/>
      <c r="W15" s="125"/>
      <c r="X15" s="125"/>
      <c r="Y15" s="126"/>
      <c r="Z15" s="126"/>
      <c r="AA15" s="126"/>
      <c r="AB15" s="126"/>
      <c r="AC15" s="126"/>
      <c r="AD15" s="126"/>
      <c r="AE15" s="126"/>
      <c r="AG15" s="121" t="s">
        <v>242</v>
      </c>
      <c r="AH15" s="121"/>
      <c r="AI15" s="121"/>
      <c r="AJ15" s="121"/>
      <c r="AK15" s="122"/>
      <c r="AL15" s="121"/>
      <c r="AM15" s="121"/>
      <c r="AN15" s="121"/>
      <c r="AO15" s="122"/>
      <c r="AP15" s="121"/>
      <c r="AQ15" s="121"/>
      <c r="AR15" s="121"/>
      <c r="AS15" s="122"/>
      <c r="AT15" s="121"/>
      <c r="AU15" s="121"/>
      <c r="AV15" s="121"/>
      <c r="AW15" s="122"/>
      <c r="AX15" s="123">
        <f t="shared" si="1"/>
        <v>0</v>
      </c>
      <c r="AY15" s="124">
        <f t="shared" si="3"/>
        <v>0</v>
      </c>
      <c r="AZ15" s="126"/>
      <c r="BA15" s="126"/>
      <c r="BB15" s="126"/>
      <c r="BC15" s="126"/>
      <c r="BD15" s="126"/>
      <c r="BE15" s="126"/>
      <c r="BF15" s="126"/>
      <c r="BG15" s="126"/>
      <c r="BH15" s="126"/>
      <c r="BI15" s="126"/>
      <c r="BJ15" s="126"/>
      <c r="BK15" s="126"/>
    </row>
    <row r="16" spans="1:63" x14ac:dyDescent="0.35">
      <c r="A16" s="121" t="s">
        <v>243</v>
      </c>
      <c r="B16" s="121"/>
      <c r="C16" s="121"/>
      <c r="D16" s="121"/>
      <c r="E16" s="122"/>
      <c r="F16" s="121"/>
      <c r="G16" s="121"/>
      <c r="H16" s="121"/>
      <c r="I16" s="122"/>
      <c r="J16" s="121"/>
      <c r="K16" s="121"/>
      <c r="L16" s="121"/>
      <c r="M16" s="122"/>
      <c r="N16" s="121"/>
      <c r="O16" s="121"/>
      <c r="P16" s="121"/>
      <c r="Q16" s="122"/>
      <c r="R16" s="123">
        <f t="shared" si="0"/>
        <v>0</v>
      </c>
      <c r="S16" s="124">
        <f t="shared" si="2"/>
        <v>0</v>
      </c>
      <c r="T16" s="125"/>
      <c r="U16" s="125"/>
      <c r="V16" s="125"/>
      <c r="W16" s="125"/>
      <c r="X16" s="125"/>
      <c r="Y16" s="126"/>
      <c r="Z16" s="126"/>
      <c r="AA16" s="126"/>
      <c r="AB16" s="126"/>
      <c r="AC16" s="126"/>
      <c r="AD16" s="126"/>
      <c r="AE16" s="126"/>
      <c r="AG16" s="121" t="s">
        <v>243</v>
      </c>
      <c r="AH16" s="121"/>
      <c r="AI16" s="121"/>
      <c r="AJ16" s="121"/>
      <c r="AK16" s="122"/>
      <c r="AL16" s="121"/>
      <c r="AM16" s="121"/>
      <c r="AN16" s="121"/>
      <c r="AO16" s="122"/>
      <c r="AP16" s="121"/>
      <c r="AQ16" s="121"/>
      <c r="AR16" s="121"/>
      <c r="AS16" s="122"/>
      <c r="AT16" s="121"/>
      <c r="AU16" s="121"/>
      <c r="AV16" s="121"/>
      <c r="AW16" s="122"/>
      <c r="AX16" s="123">
        <f t="shared" si="1"/>
        <v>0</v>
      </c>
      <c r="AY16" s="124">
        <f t="shared" si="3"/>
        <v>0</v>
      </c>
      <c r="AZ16" s="126"/>
      <c r="BA16" s="126"/>
      <c r="BB16" s="126"/>
      <c r="BC16" s="126"/>
      <c r="BD16" s="126"/>
      <c r="BE16" s="126"/>
      <c r="BF16" s="126"/>
      <c r="BG16" s="126"/>
      <c r="BH16" s="126"/>
      <c r="BI16" s="126"/>
      <c r="BJ16" s="126"/>
      <c r="BK16" s="126"/>
    </row>
    <row r="17" spans="1:63" x14ac:dyDescent="0.35">
      <c r="A17" s="121" t="s">
        <v>244</v>
      </c>
      <c r="B17" s="121"/>
      <c r="C17" s="121"/>
      <c r="D17" s="121"/>
      <c r="E17" s="122"/>
      <c r="F17" s="121"/>
      <c r="G17" s="121"/>
      <c r="H17" s="121"/>
      <c r="I17" s="122"/>
      <c r="J17" s="121"/>
      <c r="K17" s="121"/>
      <c r="L17" s="121"/>
      <c r="M17" s="122"/>
      <c r="N17" s="121"/>
      <c r="O17" s="121"/>
      <c r="P17" s="121"/>
      <c r="Q17" s="122"/>
      <c r="R17" s="123">
        <f t="shared" si="0"/>
        <v>0</v>
      </c>
      <c r="S17" s="124">
        <f t="shared" si="2"/>
        <v>0</v>
      </c>
      <c r="T17" s="125"/>
      <c r="U17" s="125"/>
      <c r="V17" s="125"/>
      <c r="W17" s="125"/>
      <c r="X17" s="125"/>
      <c r="Y17" s="126"/>
      <c r="Z17" s="126"/>
      <c r="AA17" s="126"/>
      <c r="AB17" s="126"/>
      <c r="AC17" s="126"/>
      <c r="AD17" s="126"/>
      <c r="AE17" s="126"/>
      <c r="AG17" s="121" t="s">
        <v>244</v>
      </c>
      <c r="AH17" s="121"/>
      <c r="AI17" s="121"/>
      <c r="AJ17" s="121"/>
      <c r="AK17" s="122"/>
      <c r="AL17" s="121"/>
      <c r="AM17" s="121"/>
      <c r="AN17" s="121"/>
      <c r="AO17" s="122"/>
      <c r="AP17" s="121"/>
      <c r="AQ17" s="121"/>
      <c r="AR17" s="121"/>
      <c r="AS17" s="122"/>
      <c r="AT17" s="121"/>
      <c r="AU17" s="121"/>
      <c r="AV17" s="121"/>
      <c r="AW17" s="122"/>
      <c r="AX17" s="123">
        <f t="shared" si="1"/>
        <v>0</v>
      </c>
      <c r="AY17" s="124">
        <f t="shared" si="3"/>
        <v>0</v>
      </c>
      <c r="AZ17" s="126"/>
      <c r="BA17" s="126"/>
      <c r="BB17" s="126"/>
      <c r="BC17" s="126"/>
      <c r="BD17" s="126"/>
      <c r="BE17" s="126"/>
      <c r="BF17" s="126"/>
      <c r="BG17" s="126"/>
      <c r="BH17" s="126"/>
      <c r="BI17" s="126"/>
      <c r="BJ17" s="126"/>
      <c r="BK17" s="126"/>
    </row>
    <row r="18" spans="1:63" x14ac:dyDescent="0.35">
      <c r="A18" s="121" t="s">
        <v>245</v>
      </c>
      <c r="B18" s="121"/>
      <c r="C18" s="121"/>
      <c r="D18" s="121"/>
      <c r="E18" s="122"/>
      <c r="F18" s="121"/>
      <c r="G18" s="121"/>
      <c r="H18" s="121"/>
      <c r="I18" s="122"/>
      <c r="J18" s="121"/>
      <c r="K18" s="121"/>
      <c r="L18" s="121"/>
      <c r="M18" s="122"/>
      <c r="N18" s="121"/>
      <c r="O18" s="121"/>
      <c r="P18" s="121"/>
      <c r="Q18" s="122"/>
      <c r="R18" s="123">
        <f t="shared" si="0"/>
        <v>0</v>
      </c>
      <c r="S18" s="124">
        <f t="shared" si="2"/>
        <v>0</v>
      </c>
      <c r="T18" s="125"/>
      <c r="U18" s="125"/>
      <c r="V18" s="125"/>
      <c r="W18" s="125"/>
      <c r="X18" s="125"/>
      <c r="Y18" s="126"/>
      <c r="Z18" s="126"/>
      <c r="AA18" s="126"/>
      <c r="AB18" s="126"/>
      <c r="AC18" s="126"/>
      <c r="AD18" s="126"/>
      <c r="AE18" s="126"/>
      <c r="AG18" s="121" t="s">
        <v>245</v>
      </c>
      <c r="AH18" s="121"/>
      <c r="AI18" s="121"/>
      <c r="AJ18" s="121"/>
      <c r="AK18" s="122"/>
      <c r="AL18" s="121"/>
      <c r="AM18" s="121"/>
      <c r="AN18" s="121"/>
      <c r="AO18" s="122"/>
      <c r="AP18" s="121"/>
      <c r="AQ18" s="121"/>
      <c r="AR18" s="121"/>
      <c r="AS18" s="122"/>
      <c r="AT18" s="121"/>
      <c r="AU18" s="121"/>
      <c r="AV18" s="121"/>
      <c r="AW18" s="122"/>
      <c r="AX18" s="123">
        <f t="shared" si="1"/>
        <v>0</v>
      </c>
      <c r="AY18" s="124">
        <f t="shared" si="3"/>
        <v>0</v>
      </c>
      <c r="AZ18" s="126"/>
      <c r="BA18" s="126"/>
      <c r="BB18" s="126"/>
      <c r="BC18" s="126"/>
      <c r="BD18" s="126"/>
      <c r="BE18" s="126"/>
      <c r="BF18" s="126"/>
      <c r="BG18" s="126"/>
      <c r="BH18" s="126"/>
      <c r="BI18" s="126"/>
      <c r="BJ18" s="126"/>
      <c r="BK18" s="126"/>
    </row>
    <row r="19" spans="1:63" x14ac:dyDescent="0.35">
      <c r="A19" s="121" t="s">
        <v>246</v>
      </c>
      <c r="B19" s="121"/>
      <c r="C19" s="121"/>
      <c r="D19" s="121"/>
      <c r="E19" s="122"/>
      <c r="F19" s="121"/>
      <c r="G19" s="121"/>
      <c r="H19" s="121"/>
      <c r="I19" s="122"/>
      <c r="J19" s="121"/>
      <c r="K19" s="121"/>
      <c r="L19" s="121"/>
      <c r="M19" s="122"/>
      <c r="N19" s="121"/>
      <c r="O19" s="121"/>
      <c r="P19" s="121"/>
      <c r="Q19" s="122"/>
      <c r="R19" s="123">
        <f t="shared" si="0"/>
        <v>0</v>
      </c>
      <c r="S19" s="124">
        <f t="shared" si="2"/>
        <v>0</v>
      </c>
      <c r="T19" s="125"/>
      <c r="U19" s="125"/>
      <c r="V19" s="125"/>
      <c r="W19" s="125"/>
      <c r="X19" s="125"/>
      <c r="Y19" s="126"/>
      <c r="Z19" s="126"/>
      <c r="AA19" s="126"/>
      <c r="AB19" s="126"/>
      <c r="AC19" s="126"/>
      <c r="AD19" s="126"/>
      <c r="AE19" s="126"/>
      <c r="AG19" s="121" t="s">
        <v>246</v>
      </c>
      <c r="AH19" s="121"/>
      <c r="AI19" s="121"/>
      <c r="AJ19" s="121"/>
      <c r="AK19" s="122"/>
      <c r="AL19" s="121"/>
      <c r="AM19" s="121"/>
      <c r="AN19" s="121"/>
      <c r="AO19" s="122"/>
      <c r="AP19" s="121"/>
      <c r="AQ19" s="121"/>
      <c r="AR19" s="121"/>
      <c r="AS19" s="122"/>
      <c r="AT19" s="121"/>
      <c r="AU19" s="121"/>
      <c r="AV19" s="121"/>
      <c r="AW19" s="122"/>
      <c r="AX19" s="123">
        <f t="shared" si="1"/>
        <v>0</v>
      </c>
      <c r="AY19" s="124">
        <f t="shared" si="3"/>
        <v>0</v>
      </c>
      <c r="AZ19" s="126"/>
      <c r="BA19" s="126"/>
      <c r="BB19" s="126"/>
      <c r="BC19" s="126"/>
      <c r="BD19" s="126"/>
      <c r="BE19" s="126"/>
      <c r="BF19" s="126"/>
      <c r="BG19" s="126"/>
      <c r="BH19" s="126"/>
      <c r="BI19" s="121"/>
      <c r="BJ19" s="121"/>
      <c r="BK19" s="121"/>
    </row>
    <row r="20" spans="1:63" x14ac:dyDescent="0.35">
      <c r="A20" s="121" t="s">
        <v>247</v>
      </c>
      <c r="B20" s="121"/>
      <c r="C20" s="121"/>
      <c r="D20" s="121"/>
      <c r="E20" s="122"/>
      <c r="F20" s="121"/>
      <c r="G20" s="121"/>
      <c r="H20" s="121"/>
      <c r="I20" s="122"/>
      <c r="J20" s="121"/>
      <c r="K20" s="121"/>
      <c r="L20" s="121"/>
      <c r="M20" s="122"/>
      <c r="N20" s="121"/>
      <c r="O20" s="121"/>
      <c r="P20" s="121"/>
      <c r="Q20" s="122"/>
      <c r="R20" s="123">
        <f t="shared" si="0"/>
        <v>0</v>
      </c>
      <c r="S20" s="124">
        <f t="shared" si="2"/>
        <v>0</v>
      </c>
      <c r="T20" s="125"/>
      <c r="U20" s="125"/>
      <c r="V20" s="125"/>
      <c r="W20" s="125"/>
      <c r="X20" s="125"/>
      <c r="Y20" s="126"/>
      <c r="Z20" s="126"/>
      <c r="AA20" s="126"/>
      <c r="AB20" s="126"/>
      <c r="AC20" s="126"/>
      <c r="AD20" s="126"/>
      <c r="AE20" s="126"/>
      <c r="AG20" s="121" t="s">
        <v>247</v>
      </c>
      <c r="AH20" s="121"/>
      <c r="AI20" s="121"/>
      <c r="AJ20" s="121"/>
      <c r="AK20" s="122"/>
      <c r="AL20" s="121"/>
      <c r="AM20" s="121"/>
      <c r="AN20" s="121"/>
      <c r="AO20" s="122"/>
      <c r="AP20" s="121"/>
      <c r="AQ20" s="121"/>
      <c r="AR20" s="121"/>
      <c r="AS20" s="122"/>
      <c r="AT20" s="121"/>
      <c r="AU20" s="121"/>
      <c r="AV20" s="121"/>
      <c r="AW20" s="122"/>
      <c r="AX20" s="123">
        <f t="shared" si="1"/>
        <v>0</v>
      </c>
      <c r="AY20" s="124">
        <f t="shared" si="3"/>
        <v>0</v>
      </c>
      <c r="AZ20" s="126"/>
      <c r="BA20" s="126"/>
      <c r="BB20" s="126"/>
      <c r="BC20" s="126"/>
      <c r="BD20" s="126"/>
      <c r="BE20" s="126"/>
      <c r="BF20" s="126"/>
      <c r="BG20" s="126"/>
      <c r="BH20" s="126"/>
      <c r="BI20" s="121"/>
      <c r="BJ20" s="121"/>
      <c r="BK20" s="121"/>
    </row>
    <row r="21" spans="1:63" x14ac:dyDescent="0.35">
      <c r="A21" s="121" t="s">
        <v>248</v>
      </c>
      <c r="B21" s="121"/>
      <c r="C21" s="121"/>
      <c r="D21" s="121"/>
      <c r="E21" s="122"/>
      <c r="F21" s="121"/>
      <c r="G21" s="121"/>
      <c r="H21" s="121"/>
      <c r="I21" s="122"/>
      <c r="J21" s="121"/>
      <c r="K21" s="121"/>
      <c r="L21" s="121"/>
      <c r="M21" s="122"/>
      <c r="N21" s="121"/>
      <c r="O21" s="121"/>
      <c r="P21" s="121"/>
      <c r="Q21" s="122"/>
      <c r="R21" s="123">
        <f t="shared" si="0"/>
        <v>0</v>
      </c>
      <c r="S21" s="124">
        <f t="shared" si="2"/>
        <v>0</v>
      </c>
      <c r="T21" s="125"/>
      <c r="U21" s="125"/>
      <c r="V21" s="125"/>
      <c r="W21" s="125"/>
      <c r="X21" s="125"/>
      <c r="Y21" s="126"/>
      <c r="Z21" s="126"/>
      <c r="AA21" s="126"/>
      <c r="AB21" s="126"/>
      <c r="AC21" s="126"/>
      <c r="AD21" s="126"/>
      <c r="AE21" s="126"/>
      <c r="AG21" s="121" t="s">
        <v>248</v>
      </c>
      <c r="AH21" s="121"/>
      <c r="AI21" s="121"/>
      <c r="AJ21" s="121"/>
      <c r="AK21" s="122"/>
      <c r="AL21" s="121"/>
      <c r="AM21" s="121"/>
      <c r="AN21" s="121"/>
      <c r="AO21" s="122"/>
      <c r="AP21" s="121"/>
      <c r="AQ21" s="121"/>
      <c r="AR21" s="121"/>
      <c r="AS21" s="122"/>
      <c r="AT21" s="121"/>
      <c r="AU21" s="121"/>
      <c r="AV21" s="121"/>
      <c r="AW21" s="122"/>
      <c r="AX21" s="123">
        <f t="shared" si="1"/>
        <v>0</v>
      </c>
      <c r="AY21" s="124">
        <f t="shared" si="3"/>
        <v>0</v>
      </c>
      <c r="AZ21" s="126"/>
      <c r="BA21" s="126"/>
      <c r="BB21" s="126"/>
      <c r="BC21" s="126"/>
      <c r="BD21" s="126"/>
      <c r="BE21" s="126"/>
      <c r="BF21" s="126"/>
      <c r="BG21" s="126"/>
      <c r="BH21" s="126"/>
      <c r="BI21" s="121"/>
      <c r="BJ21" s="121"/>
      <c r="BK21" s="121"/>
    </row>
    <row r="22" spans="1:63" x14ac:dyDescent="0.35">
      <c r="A22" s="121" t="s">
        <v>249</v>
      </c>
      <c r="B22" s="121"/>
      <c r="C22" s="121"/>
      <c r="D22" s="121"/>
      <c r="E22" s="122"/>
      <c r="F22" s="121"/>
      <c r="G22" s="121"/>
      <c r="H22" s="121"/>
      <c r="I22" s="122"/>
      <c r="J22" s="121"/>
      <c r="K22" s="121"/>
      <c r="L22" s="121"/>
      <c r="M22" s="122"/>
      <c r="N22" s="121"/>
      <c r="O22" s="121"/>
      <c r="P22" s="121"/>
      <c r="Q22" s="122"/>
      <c r="R22" s="123">
        <f t="shared" si="0"/>
        <v>0</v>
      </c>
      <c r="S22" s="124">
        <f t="shared" si="2"/>
        <v>0</v>
      </c>
      <c r="T22" s="125"/>
      <c r="U22" s="125"/>
      <c r="V22" s="125"/>
      <c r="W22" s="125"/>
      <c r="X22" s="125"/>
      <c r="Y22" s="126"/>
      <c r="Z22" s="126"/>
      <c r="AA22" s="126"/>
      <c r="AB22" s="126"/>
      <c r="AC22" s="126"/>
      <c r="AD22" s="126"/>
      <c r="AE22" s="126"/>
      <c r="AG22" s="121" t="s">
        <v>249</v>
      </c>
      <c r="AH22" s="121"/>
      <c r="AI22" s="121"/>
      <c r="AJ22" s="121"/>
      <c r="AK22" s="122"/>
      <c r="AL22" s="121"/>
      <c r="AM22" s="121"/>
      <c r="AN22" s="121"/>
      <c r="AO22" s="122"/>
      <c r="AP22" s="121"/>
      <c r="AQ22" s="121"/>
      <c r="AR22" s="121"/>
      <c r="AS22" s="122"/>
      <c r="AT22" s="121"/>
      <c r="AU22" s="121"/>
      <c r="AV22" s="121"/>
      <c r="AW22" s="122"/>
      <c r="AX22" s="123">
        <f t="shared" si="1"/>
        <v>0</v>
      </c>
      <c r="AY22" s="124">
        <f t="shared" si="3"/>
        <v>0</v>
      </c>
      <c r="AZ22" s="126"/>
      <c r="BA22" s="126"/>
      <c r="BB22" s="126"/>
      <c r="BC22" s="126"/>
      <c r="BD22" s="126"/>
      <c r="BE22" s="126"/>
      <c r="BF22" s="126"/>
      <c r="BG22" s="126"/>
      <c r="BH22" s="126"/>
      <c r="BI22" s="126"/>
      <c r="BJ22" s="126"/>
      <c r="BK22" s="126"/>
    </row>
    <row r="23" spans="1:63" x14ac:dyDescent="0.35">
      <c r="A23" s="121" t="s">
        <v>250</v>
      </c>
      <c r="B23" s="121"/>
      <c r="C23" s="121"/>
      <c r="D23" s="121"/>
      <c r="E23" s="122"/>
      <c r="F23" s="121"/>
      <c r="G23" s="121"/>
      <c r="H23" s="121"/>
      <c r="I23" s="122"/>
      <c r="J23" s="121"/>
      <c r="K23" s="121"/>
      <c r="L23" s="121"/>
      <c r="M23" s="122"/>
      <c r="N23" s="121"/>
      <c r="O23" s="121"/>
      <c r="P23" s="121"/>
      <c r="Q23" s="122"/>
      <c r="R23" s="123">
        <f t="shared" si="0"/>
        <v>0</v>
      </c>
      <c r="S23" s="124">
        <f t="shared" si="2"/>
        <v>0</v>
      </c>
      <c r="T23" s="125"/>
      <c r="U23" s="125"/>
      <c r="V23" s="125"/>
      <c r="W23" s="125"/>
      <c r="X23" s="125"/>
      <c r="Y23" s="126"/>
      <c r="Z23" s="126"/>
      <c r="AA23" s="126"/>
      <c r="AB23" s="126"/>
      <c r="AC23" s="126"/>
      <c r="AD23" s="126"/>
      <c r="AE23" s="126"/>
      <c r="AG23" s="121" t="s">
        <v>250</v>
      </c>
      <c r="AH23" s="121"/>
      <c r="AI23" s="121"/>
      <c r="AJ23" s="121"/>
      <c r="AK23" s="122"/>
      <c r="AL23" s="121"/>
      <c r="AM23" s="121"/>
      <c r="AN23" s="121"/>
      <c r="AO23" s="122"/>
      <c r="AP23" s="121"/>
      <c r="AQ23" s="121"/>
      <c r="AR23" s="121"/>
      <c r="AS23" s="122"/>
      <c r="AT23" s="121"/>
      <c r="AU23" s="121"/>
      <c r="AV23" s="121"/>
      <c r="AW23" s="122"/>
      <c r="AX23" s="123">
        <f t="shared" si="1"/>
        <v>0</v>
      </c>
      <c r="AY23" s="124">
        <f t="shared" si="3"/>
        <v>0</v>
      </c>
      <c r="AZ23" s="126"/>
      <c r="BA23" s="126"/>
      <c r="BB23" s="126"/>
      <c r="BC23" s="126"/>
      <c r="BD23" s="126"/>
      <c r="BE23" s="126"/>
      <c r="BF23" s="126"/>
      <c r="BG23" s="126"/>
      <c r="BH23" s="126"/>
      <c r="BI23" s="126"/>
      <c r="BJ23" s="126"/>
      <c r="BK23" s="126"/>
    </row>
    <row r="24" spans="1:63" x14ac:dyDescent="0.35">
      <c r="A24" s="121" t="s">
        <v>251</v>
      </c>
      <c r="B24" s="121"/>
      <c r="C24" s="121"/>
      <c r="D24" s="121"/>
      <c r="E24" s="122"/>
      <c r="F24" s="121"/>
      <c r="G24" s="121"/>
      <c r="H24" s="121"/>
      <c r="I24" s="122"/>
      <c r="J24" s="121"/>
      <c r="K24" s="121"/>
      <c r="L24" s="121"/>
      <c r="M24" s="122"/>
      <c r="N24" s="121"/>
      <c r="O24" s="121"/>
      <c r="P24" s="121"/>
      <c r="Q24" s="122"/>
      <c r="R24" s="123">
        <f t="shared" si="0"/>
        <v>0</v>
      </c>
      <c r="S24" s="124">
        <f t="shared" si="2"/>
        <v>0</v>
      </c>
      <c r="T24" s="125"/>
      <c r="U24" s="125"/>
      <c r="V24" s="125"/>
      <c r="W24" s="125"/>
      <c r="X24" s="125"/>
      <c r="Y24" s="126"/>
      <c r="Z24" s="126"/>
      <c r="AA24" s="126"/>
      <c r="AB24" s="126"/>
      <c r="AC24" s="126"/>
      <c r="AD24" s="126"/>
      <c r="AE24" s="126"/>
      <c r="AG24" s="121" t="s">
        <v>251</v>
      </c>
      <c r="AH24" s="121"/>
      <c r="AI24" s="121"/>
      <c r="AJ24" s="121"/>
      <c r="AK24" s="122"/>
      <c r="AL24" s="121"/>
      <c r="AM24" s="121"/>
      <c r="AN24" s="121"/>
      <c r="AO24" s="122"/>
      <c r="AP24" s="121"/>
      <c r="AQ24" s="121"/>
      <c r="AR24" s="121"/>
      <c r="AS24" s="122"/>
      <c r="AT24" s="121"/>
      <c r="AU24" s="121"/>
      <c r="AV24" s="121"/>
      <c r="AW24" s="122"/>
      <c r="AX24" s="123">
        <f t="shared" si="1"/>
        <v>0</v>
      </c>
      <c r="AY24" s="124">
        <f t="shared" si="3"/>
        <v>0</v>
      </c>
      <c r="AZ24" s="126"/>
      <c r="BA24" s="126"/>
      <c r="BB24" s="126"/>
      <c r="BC24" s="126"/>
      <c r="BD24" s="126"/>
      <c r="BE24" s="126"/>
      <c r="BF24" s="126"/>
      <c r="BG24" s="126"/>
      <c r="BH24" s="126"/>
      <c r="BI24" s="126"/>
      <c r="BJ24" s="126"/>
      <c r="BK24" s="126"/>
    </row>
    <row r="25" spans="1:63" x14ac:dyDescent="0.35">
      <c r="A25" s="121" t="s">
        <v>252</v>
      </c>
      <c r="B25" s="121"/>
      <c r="C25" s="121"/>
      <c r="D25" s="121"/>
      <c r="E25" s="122"/>
      <c r="F25" s="121"/>
      <c r="G25" s="121"/>
      <c r="H25" s="121"/>
      <c r="I25" s="122"/>
      <c r="J25" s="121"/>
      <c r="K25" s="121"/>
      <c r="L25" s="121"/>
      <c r="M25" s="122"/>
      <c r="N25" s="121"/>
      <c r="O25" s="121"/>
      <c r="P25" s="121"/>
      <c r="Q25" s="122"/>
      <c r="R25" s="123">
        <f t="shared" si="0"/>
        <v>0</v>
      </c>
      <c r="S25" s="124">
        <f t="shared" si="2"/>
        <v>0</v>
      </c>
      <c r="T25" s="125"/>
      <c r="U25" s="125"/>
      <c r="V25" s="125"/>
      <c r="W25" s="125"/>
      <c r="X25" s="125"/>
      <c r="Y25" s="126"/>
      <c r="Z25" s="126"/>
      <c r="AA25" s="126"/>
      <c r="AB25" s="126"/>
      <c r="AC25" s="126"/>
      <c r="AD25" s="126"/>
      <c r="AE25" s="126"/>
      <c r="AG25" s="121" t="s">
        <v>252</v>
      </c>
      <c r="AH25" s="121"/>
      <c r="AI25" s="121"/>
      <c r="AJ25" s="121"/>
      <c r="AK25" s="122"/>
      <c r="AL25" s="121"/>
      <c r="AM25" s="121"/>
      <c r="AN25" s="121"/>
      <c r="AO25" s="122"/>
      <c r="AP25" s="121"/>
      <c r="AQ25" s="121"/>
      <c r="AR25" s="121"/>
      <c r="AS25" s="122"/>
      <c r="AT25" s="121"/>
      <c r="AU25" s="121"/>
      <c r="AV25" s="121"/>
      <c r="AW25" s="122"/>
      <c r="AX25" s="123">
        <f t="shared" si="1"/>
        <v>0</v>
      </c>
      <c r="AY25" s="124">
        <f t="shared" si="3"/>
        <v>0</v>
      </c>
      <c r="AZ25" s="126"/>
      <c r="BA25" s="126"/>
      <c r="BB25" s="126"/>
      <c r="BC25" s="126"/>
      <c r="BD25" s="126"/>
      <c r="BE25" s="126"/>
      <c r="BF25" s="126"/>
      <c r="BG25" s="126"/>
      <c r="BH25" s="126"/>
      <c r="BI25" s="126"/>
      <c r="BJ25" s="126"/>
      <c r="BK25" s="126"/>
    </row>
    <row r="26" spans="1:63" x14ac:dyDescent="0.35">
      <c r="A26" s="121" t="s">
        <v>253</v>
      </c>
      <c r="B26" s="121"/>
      <c r="C26" s="121"/>
      <c r="D26" s="121"/>
      <c r="E26" s="122"/>
      <c r="F26" s="121"/>
      <c r="G26" s="121"/>
      <c r="H26" s="121"/>
      <c r="I26" s="122"/>
      <c r="J26" s="121"/>
      <c r="K26" s="121"/>
      <c r="L26" s="121"/>
      <c r="M26" s="122"/>
      <c r="N26" s="121"/>
      <c r="O26" s="121"/>
      <c r="P26" s="121"/>
      <c r="Q26" s="122"/>
      <c r="R26" s="123">
        <f t="shared" si="0"/>
        <v>0</v>
      </c>
      <c r="S26" s="124">
        <f t="shared" si="2"/>
        <v>0</v>
      </c>
      <c r="T26" s="125"/>
      <c r="U26" s="125"/>
      <c r="V26" s="125"/>
      <c r="W26" s="125"/>
      <c r="X26" s="125"/>
      <c r="Y26" s="126"/>
      <c r="Z26" s="126"/>
      <c r="AA26" s="126"/>
      <c r="AB26" s="126"/>
      <c r="AC26" s="126"/>
      <c r="AD26" s="126"/>
      <c r="AE26" s="126"/>
      <c r="AG26" s="121" t="s">
        <v>253</v>
      </c>
      <c r="AH26" s="121"/>
      <c r="AI26" s="121"/>
      <c r="AJ26" s="121"/>
      <c r="AK26" s="122"/>
      <c r="AL26" s="121"/>
      <c r="AM26" s="121"/>
      <c r="AN26" s="121"/>
      <c r="AO26" s="122"/>
      <c r="AP26" s="121"/>
      <c r="AQ26" s="121"/>
      <c r="AR26" s="121"/>
      <c r="AS26" s="122"/>
      <c r="AT26" s="121"/>
      <c r="AU26" s="121"/>
      <c r="AV26" s="121"/>
      <c r="AW26" s="122"/>
      <c r="AX26" s="123">
        <f t="shared" si="1"/>
        <v>0</v>
      </c>
      <c r="AY26" s="124">
        <f t="shared" si="3"/>
        <v>0</v>
      </c>
      <c r="AZ26" s="126"/>
      <c r="BA26" s="126"/>
      <c r="BB26" s="126"/>
      <c r="BC26" s="126"/>
      <c r="BD26" s="126"/>
      <c r="BE26" s="126"/>
      <c r="BF26" s="126"/>
      <c r="BG26" s="126"/>
      <c r="BH26" s="126"/>
      <c r="BI26" s="126"/>
      <c r="BJ26" s="126"/>
      <c r="BK26" s="126"/>
    </row>
    <row r="27" spans="1:63" x14ac:dyDescent="0.35">
      <c r="A27" s="121" t="s">
        <v>254</v>
      </c>
      <c r="B27" s="121"/>
      <c r="C27" s="121"/>
      <c r="D27" s="121"/>
      <c r="E27" s="122"/>
      <c r="F27" s="121"/>
      <c r="G27" s="121"/>
      <c r="H27" s="121"/>
      <c r="I27" s="122"/>
      <c r="J27" s="121"/>
      <c r="K27" s="121"/>
      <c r="L27" s="121"/>
      <c r="M27" s="122"/>
      <c r="N27" s="121"/>
      <c r="O27" s="121"/>
      <c r="P27" s="121"/>
      <c r="Q27" s="122"/>
      <c r="R27" s="123">
        <f t="shared" si="0"/>
        <v>0</v>
      </c>
      <c r="S27" s="124">
        <f t="shared" si="2"/>
        <v>0</v>
      </c>
      <c r="T27" s="125"/>
      <c r="U27" s="125"/>
      <c r="V27" s="125"/>
      <c r="W27" s="125"/>
      <c r="X27" s="125"/>
      <c r="Y27" s="126"/>
      <c r="Z27" s="126"/>
      <c r="AA27" s="126"/>
      <c r="AB27" s="126"/>
      <c r="AC27" s="126"/>
      <c r="AD27" s="126"/>
      <c r="AE27" s="126"/>
      <c r="AG27" s="121" t="s">
        <v>254</v>
      </c>
      <c r="AH27" s="121"/>
      <c r="AI27" s="121"/>
      <c r="AJ27" s="121"/>
      <c r="AK27" s="122"/>
      <c r="AL27" s="121"/>
      <c r="AM27" s="121"/>
      <c r="AN27" s="121"/>
      <c r="AO27" s="122"/>
      <c r="AP27" s="121"/>
      <c r="AQ27" s="121"/>
      <c r="AR27" s="121"/>
      <c r="AS27" s="122"/>
      <c r="AT27" s="121"/>
      <c r="AU27" s="121"/>
      <c r="AV27" s="121"/>
      <c r="AW27" s="122"/>
      <c r="AX27" s="123">
        <f t="shared" si="1"/>
        <v>0</v>
      </c>
      <c r="AY27" s="124">
        <f t="shared" si="3"/>
        <v>0</v>
      </c>
      <c r="AZ27" s="126"/>
      <c r="BA27" s="126"/>
      <c r="BB27" s="126"/>
      <c r="BC27" s="126"/>
      <c r="BD27" s="126"/>
      <c r="BE27" s="126"/>
      <c r="BF27" s="126"/>
      <c r="BG27" s="126"/>
      <c r="BH27" s="126"/>
      <c r="BI27" s="126"/>
      <c r="BJ27" s="126"/>
      <c r="BK27" s="126"/>
    </row>
    <row r="28" spans="1:63" x14ac:dyDescent="0.35">
      <c r="A28" s="121" t="s">
        <v>255</v>
      </c>
      <c r="B28" s="121"/>
      <c r="C28" s="121"/>
      <c r="D28" s="121"/>
      <c r="E28" s="122"/>
      <c r="F28" s="121"/>
      <c r="G28" s="121"/>
      <c r="H28" s="121"/>
      <c r="I28" s="122"/>
      <c r="J28" s="121"/>
      <c r="K28" s="121"/>
      <c r="L28" s="121"/>
      <c r="M28" s="122"/>
      <c r="N28" s="121"/>
      <c r="O28" s="121"/>
      <c r="P28" s="121"/>
      <c r="Q28" s="122"/>
      <c r="R28" s="123">
        <f t="shared" si="0"/>
        <v>0</v>
      </c>
      <c r="S28" s="124">
        <f t="shared" si="2"/>
        <v>0</v>
      </c>
      <c r="T28" s="125"/>
      <c r="U28" s="125"/>
      <c r="V28" s="125"/>
      <c r="W28" s="125"/>
      <c r="X28" s="125"/>
      <c r="Y28" s="126"/>
      <c r="Z28" s="126"/>
      <c r="AA28" s="126"/>
      <c r="AB28" s="126"/>
      <c r="AC28" s="126"/>
      <c r="AD28" s="126"/>
      <c r="AE28" s="126"/>
      <c r="AG28" s="121" t="s">
        <v>255</v>
      </c>
      <c r="AH28" s="121"/>
      <c r="AI28" s="121"/>
      <c r="AJ28" s="121"/>
      <c r="AK28" s="122"/>
      <c r="AL28" s="121"/>
      <c r="AM28" s="121"/>
      <c r="AN28" s="121"/>
      <c r="AO28" s="122"/>
      <c r="AP28" s="121"/>
      <c r="AQ28" s="121"/>
      <c r="AR28" s="121"/>
      <c r="AS28" s="122"/>
      <c r="AT28" s="121"/>
      <c r="AU28" s="121"/>
      <c r="AV28" s="121"/>
      <c r="AW28" s="122"/>
      <c r="AX28" s="123">
        <f t="shared" si="1"/>
        <v>0</v>
      </c>
      <c r="AY28" s="124">
        <f t="shared" si="3"/>
        <v>0</v>
      </c>
      <c r="AZ28" s="126"/>
      <c r="BA28" s="126"/>
      <c r="BB28" s="126"/>
      <c r="BC28" s="126"/>
      <c r="BD28" s="126"/>
      <c r="BE28" s="126"/>
      <c r="BF28" s="126"/>
      <c r="BG28" s="126"/>
      <c r="BH28" s="126"/>
      <c r="BI28" s="126"/>
      <c r="BJ28" s="126"/>
      <c r="BK28" s="126"/>
    </row>
    <row r="29" spans="1:63" x14ac:dyDescent="0.35">
      <c r="A29" s="121" t="s">
        <v>256</v>
      </c>
      <c r="B29" s="121"/>
      <c r="C29" s="121"/>
      <c r="D29" s="121"/>
      <c r="E29" s="122"/>
      <c r="F29" s="121"/>
      <c r="G29" s="121"/>
      <c r="H29" s="121"/>
      <c r="I29" s="122"/>
      <c r="J29" s="121"/>
      <c r="K29" s="121"/>
      <c r="L29" s="121"/>
      <c r="M29" s="122"/>
      <c r="N29" s="121"/>
      <c r="O29" s="121"/>
      <c r="P29" s="121"/>
      <c r="Q29" s="122"/>
      <c r="R29" s="123">
        <f t="shared" si="0"/>
        <v>0</v>
      </c>
      <c r="S29" s="124">
        <f t="shared" si="2"/>
        <v>0</v>
      </c>
      <c r="T29" s="125"/>
      <c r="U29" s="125"/>
      <c r="V29" s="125"/>
      <c r="W29" s="125"/>
      <c r="X29" s="125"/>
      <c r="Y29" s="126"/>
      <c r="Z29" s="126"/>
      <c r="AA29" s="126"/>
      <c r="AB29" s="126"/>
      <c r="AC29" s="126"/>
      <c r="AD29" s="126"/>
      <c r="AE29" s="126"/>
      <c r="AG29" s="121" t="s">
        <v>256</v>
      </c>
      <c r="AH29" s="121"/>
      <c r="AI29" s="121"/>
      <c r="AJ29" s="121"/>
      <c r="AK29" s="122"/>
      <c r="AL29" s="121"/>
      <c r="AM29" s="121"/>
      <c r="AN29" s="121"/>
      <c r="AO29" s="122"/>
      <c r="AP29" s="121"/>
      <c r="AQ29" s="121"/>
      <c r="AR29" s="121"/>
      <c r="AS29" s="122"/>
      <c r="AT29" s="121"/>
      <c r="AU29" s="121"/>
      <c r="AV29" s="121"/>
      <c r="AW29" s="122"/>
      <c r="AX29" s="123">
        <f t="shared" si="1"/>
        <v>0</v>
      </c>
      <c r="AY29" s="124">
        <f t="shared" si="3"/>
        <v>0</v>
      </c>
      <c r="AZ29" s="126"/>
      <c r="BA29" s="126"/>
      <c r="BB29" s="126"/>
      <c r="BC29" s="126"/>
      <c r="BD29" s="126"/>
      <c r="BE29" s="126"/>
      <c r="BF29" s="126"/>
      <c r="BG29" s="126"/>
      <c r="BH29" s="126"/>
      <c r="BI29" s="126"/>
      <c r="BJ29" s="126"/>
      <c r="BK29" s="126"/>
    </row>
    <row r="30" spans="1:63" x14ac:dyDescent="0.35">
      <c r="A30" s="121" t="s">
        <v>257</v>
      </c>
      <c r="B30" s="121"/>
      <c r="C30" s="121"/>
      <c r="D30" s="121"/>
      <c r="E30" s="122"/>
      <c r="F30" s="121"/>
      <c r="G30" s="121"/>
      <c r="H30" s="121"/>
      <c r="I30" s="122"/>
      <c r="J30" s="121"/>
      <c r="K30" s="121"/>
      <c r="L30" s="121"/>
      <c r="M30" s="122"/>
      <c r="N30" s="121"/>
      <c r="O30" s="121"/>
      <c r="P30" s="121"/>
      <c r="Q30" s="122"/>
      <c r="R30" s="123">
        <f t="shared" si="0"/>
        <v>0</v>
      </c>
      <c r="S30" s="124">
        <f t="shared" si="2"/>
        <v>0</v>
      </c>
      <c r="T30" s="125"/>
      <c r="U30" s="125"/>
      <c r="V30" s="125"/>
      <c r="W30" s="125"/>
      <c r="X30" s="125"/>
      <c r="Y30" s="126"/>
      <c r="Z30" s="126"/>
      <c r="AA30" s="126"/>
      <c r="AB30" s="126"/>
      <c r="AC30" s="126"/>
      <c r="AD30" s="126"/>
      <c r="AE30" s="126"/>
      <c r="AG30" s="121" t="s">
        <v>257</v>
      </c>
      <c r="AH30" s="121"/>
      <c r="AI30" s="121"/>
      <c r="AJ30" s="121"/>
      <c r="AK30" s="122"/>
      <c r="AL30" s="121"/>
      <c r="AM30" s="121"/>
      <c r="AN30" s="121"/>
      <c r="AO30" s="122"/>
      <c r="AP30" s="121"/>
      <c r="AQ30" s="121"/>
      <c r="AR30" s="121"/>
      <c r="AS30" s="122"/>
      <c r="AT30" s="121"/>
      <c r="AU30" s="121"/>
      <c r="AV30" s="121"/>
      <c r="AW30" s="122"/>
      <c r="AX30" s="123">
        <f t="shared" si="1"/>
        <v>0</v>
      </c>
      <c r="AY30" s="124">
        <f t="shared" si="3"/>
        <v>0</v>
      </c>
      <c r="AZ30" s="126"/>
      <c r="BA30" s="126"/>
      <c r="BB30" s="126"/>
      <c r="BC30" s="126"/>
      <c r="BD30" s="126"/>
      <c r="BE30" s="126"/>
      <c r="BF30" s="126"/>
      <c r="BG30" s="126"/>
      <c r="BH30" s="126"/>
      <c r="BI30" s="126"/>
      <c r="BJ30" s="126"/>
      <c r="BK30" s="126"/>
    </row>
    <row r="31" spans="1:63" x14ac:dyDescent="0.35">
      <c r="A31" s="121" t="s">
        <v>258</v>
      </c>
      <c r="B31" s="121"/>
      <c r="C31" s="121"/>
      <c r="D31" s="121"/>
      <c r="E31" s="122"/>
      <c r="F31" s="121"/>
      <c r="G31" s="121"/>
      <c r="H31" s="121"/>
      <c r="I31" s="122"/>
      <c r="J31" s="121"/>
      <c r="K31" s="121"/>
      <c r="L31" s="121"/>
      <c r="M31" s="122"/>
      <c r="N31" s="121"/>
      <c r="O31" s="121"/>
      <c r="P31" s="121"/>
      <c r="Q31" s="122"/>
      <c r="R31" s="123">
        <f t="shared" si="0"/>
        <v>0</v>
      </c>
      <c r="S31" s="124">
        <f t="shared" si="2"/>
        <v>0</v>
      </c>
      <c r="T31" s="125"/>
      <c r="U31" s="125"/>
      <c r="V31" s="125"/>
      <c r="W31" s="125"/>
      <c r="X31" s="125"/>
      <c r="Y31" s="126"/>
      <c r="Z31" s="126"/>
      <c r="AA31" s="126"/>
      <c r="AB31" s="126"/>
      <c r="AC31" s="126"/>
      <c r="AD31" s="126"/>
      <c r="AE31" s="126"/>
      <c r="AG31" s="121" t="s">
        <v>258</v>
      </c>
      <c r="AH31" s="121"/>
      <c r="AI31" s="121"/>
      <c r="AJ31" s="121"/>
      <c r="AK31" s="122"/>
      <c r="AL31" s="121"/>
      <c r="AM31" s="121"/>
      <c r="AN31" s="121"/>
      <c r="AO31" s="122"/>
      <c r="AP31" s="121"/>
      <c r="AQ31" s="121"/>
      <c r="AR31" s="121"/>
      <c r="AS31" s="122"/>
      <c r="AT31" s="121"/>
      <c r="AU31" s="121"/>
      <c r="AV31" s="121"/>
      <c r="AW31" s="122"/>
      <c r="AX31" s="123">
        <f t="shared" si="1"/>
        <v>0</v>
      </c>
      <c r="AY31" s="124">
        <f t="shared" si="3"/>
        <v>0</v>
      </c>
      <c r="AZ31" s="126"/>
      <c r="BA31" s="126"/>
      <c r="BB31" s="126"/>
      <c r="BC31" s="126"/>
      <c r="BD31" s="126"/>
      <c r="BE31" s="126"/>
      <c r="BF31" s="126"/>
      <c r="BG31" s="126"/>
      <c r="BH31" s="126"/>
      <c r="BI31" s="126"/>
      <c r="BJ31" s="126"/>
      <c r="BK31" s="126"/>
    </row>
    <row r="32" spans="1:63" x14ac:dyDescent="0.35">
      <c r="A32" s="128" t="s">
        <v>259</v>
      </c>
      <c r="B32" s="129">
        <f>SUM(B11:B31)</f>
        <v>0</v>
      </c>
      <c r="C32" s="129">
        <f t="shared" ref="C32:AE32" si="4">SUM(C11:C31)</f>
        <v>0</v>
      </c>
      <c r="D32" s="129">
        <f t="shared" si="4"/>
        <v>0</v>
      </c>
      <c r="E32" s="130">
        <f>SUM(E11:E31)</f>
        <v>0</v>
      </c>
      <c r="F32" s="129">
        <f t="shared" si="4"/>
        <v>0</v>
      </c>
      <c r="G32" s="129">
        <f t="shared" si="4"/>
        <v>0</v>
      </c>
      <c r="H32" s="129">
        <f t="shared" si="4"/>
        <v>0</v>
      </c>
      <c r="I32" s="130">
        <f>SUM(I11:I31)</f>
        <v>0</v>
      </c>
      <c r="J32" s="129">
        <f t="shared" si="4"/>
        <v>0</v>
      </c>
      <c r="K32" s="129">
        <f t="shared" si="4"/>
        <v>0</v>
      </c>
      <c r="L32" s="129">
        <f t="shared" si="4"/>
        <v>0</v>
      </c>
      <c r="M32" s="130">
        <f>SUM(M11:M31)</f>
        <v>0</v>
      </c>
      <c r="N32" s="129">
        <f t="shared" si="4"/>
        <v>0</v>
      </c>
      <c r="O32" s="129">
        <f t="shared" si="4"/>
        <v>0</v>
      </c>
      <c r="P32" s="129">
        <f t="shared" si="4"/>
        <v>0</v>
      </c>
      <c r="Q32" s="130">
        <f>SUM(Q11:Q31)</f>
        <v>0</v>
      </c>
      <c r="R32" s="129">
        <f t="shared" si="4"/>
        <v>0</v>
      </c>
      <c r="S32" s="124">
        <f t="shared" si="4"/>
        <v>0</v>
      </c>
      <c r="T32" s="129">
        <f t="shared" si="4"/>
        <v>0</v>
      </c>
      <c r="U32" s="129">
        <f t="shared" si="4"/>
        <v>0</v>
      </c>
      <c r="V32" s="129">
        <f t="shared" si="4"/>
        <v>0</v>
      </c>
      <c r="W32" s="129">
        <f t="shared" si="4"/>
        <v>0</v>
      </c>
      <c r="X32" s="129">
        <f t="shared" si="4"/>
        <v>0</v>
      </c>
      <c r="Y32" s="129">
        <f t="shared" si="4"/>
        <v>0</v>
      </c>
      <c r="Z32" s="129">
        <f t="shared" si="4"/>
        <v>0</v>
      </c>
      <c r="AA32" s="129">
        <f t="shared" si="4"/>
        <v>0</v>
      </c>
      <c r="AB32" s="129">
        <f t="shared" si="4"/>
        <v>0</v>
      </c>
      <c r="AC32" s="129">
        <f t="shared" si="4"/>
        <v>0</v>
      </c>
      <c r="AD32" s="129">
        <f t="shared" si="4"/>
        <v>0</v>
      </c>
      <c r="AE32" s="129">
        <f t="shared" si="4"/>
        <v>0</v>
      </c>
      <c r="AG32" s="128" t="s">
        <v>259</v>
      </c>
      <c r="AH32" s="129">
        <f t="shared" ref="AH32:AW32" si="5">SUM(AH11:AH31)</f>
        <v>0</v>
      </c>
      <c r="AI32" s="129">
        <f t="shared" si="5"/>
        <v>0</v>
      </c>
      <c r="AJ32" s="129">
        <f t="shared" si="5"/>
        <v>0</v>
      </c>
      <c r="AK32" s="130">
        <f t="shared" si="5"/>
        <v>0</v>
      </c>
      <c r="AL32" s="129">
        <f t="shared" si="5"/>
        <v>0</v>
      </c>
      <c r="AM32" s="129">
        <f t="shared" si="5"/>
        <v>0</v>
      </c>
      <c r="AN32" s="129">
        <f t="shared" si="5"/>
        <v>0</v>
      </c>
      <c r="AO32" s="130">
        <f t="shared" si="5"/>
        <v>0</v>
      </c>
      <c r="AP32" s="129">
        <f t="shared" si="5"/>
        <v>0</v>
      </c>
      <c r="AQ32" s="129">
        <f t="shared" si="5"/>
        <v>0</v>
      </c>
      <c r="AR32" s="129">
        <f t="shared" si="5"/>
        <v>0</v>
      </c>
      <c r="AS32" s="130">
        <f t="shared" si="5"/>
        <v>0</v>
      </c>
      <c r="AT32" s="129">
        <f t="shared" si="5"/>
        <v>0</v>
      </c>
      <c r="AU32" s="129">
        <f t="shared" si="5"/>
        <v>0</v>
      </c>
      <c r="AV32" s="129">
        <f t="shared" si="5"/>
        <v>0</v>
      </c>
      <c r="AW32" s="130">
        <f t="shared" si="5"/>
        <v>0</v>
      </c>
      <c r="AX32" s="131">
        <f t="shared" ref="AX32:BK32" si="6">SUM(AX11:AX31)</f>
        <v>0</v>
      </c>
      <c r="AY32" s="132">
        <f t="shared" si="6"/>
        <v>0</v>
      </c>
      <c r="AZ32" s="129">
        <f t="shared" si="6"/>
        <v>0</v>
      </c>
      <c r="BA32" s="129">
        <f t="shared" si="6"/>
        <v>0</v>
      </c>
      <c r="BB32" s="129">
        <f t="shared" si="6"/>
        <v>0</v>
      </c>
      <c r="BC32" s="129">
        <f t="shared" si="6"/>
        <v>0</v>
      </c>
      <c r="BD32" s="129">
        <f t="shared" si="6"/>
        <v>0</v>
      </c>
      <c r="BE32" s="129">
        <f t="shared" si="6"/>
        <v>0</v>
      </c>
      <c r="BF32" s="129">
        <f t="shared" si="6"/>
        <v>0</v>
      </c>
      <c r="BG32" s="129">
        <f t="shared" si="6"/>
        <v>0</v>
      </c>
      <c r="BH32" s="129">
        <f t="shared" si="6"/>
        <v>0</v>
      </c>
      <c r="BI32" s="129">
        <f t="shared" si="6"/>
        <v>0</v>
      </c>
      <c r="BJ32" s="129">
        <f t="shared" si="6"/>
        <v>0</v>
      </c>
      <c r="BK32" s="129">
        <f t="shared" si="6"/>
        <v>0</v>
      </c>
    </row>
    <row r="35" spans="1:63" ht="30" customHeight="1" x14ac:dyDescent="0.35">
      <c r="A35" s="771" t="s">
        <v>220</v>
      </c>
      <c r="B35" s="113" t="s">
        <v>63</v>
      </c>
      <c r="C35" s="113" t="s">
        <v>64</v>
      </c>
      <c r="D35" s="768" t="s">
        <v>65</v>
      </c>
      <c r="E35" s="769"/>
      <c r="F35" s="113" t="s">
        <v>66</v>
      </c>
      <c r="G35" s="113" t="s">
        <v>67</v>
      </c>
      <c r="H35" s="768" t="s">
        <v>68</v>
      </c>
      <c r="I35" s="769"/>
      <c r="J35" s="113" t="s">
        <v>41</v>
      </c>
      <c r="K35" s="113" t="s">
        <v>69</v>
      </c>
      <c r="L35" s="768" t="s">
        <v>70</v>
      </c>
      <c r="M35" s="769"/>
      <c r="N35" s="113" t="s">
        <v>71</v>
      </c>
      <c r="O35" s="113" t="s">
        <v>72</v>
      </c>
      <c r="P35" s="768" t="s">
        <v>73</v>
      </c>
      <c r="Q35" s="769"/>
      <c r="R35" s="768" t="s">
        <v>221</v>
      </c>
      <c r="S35" s="769"/>
      <c r="T35" s="768" t="s">
        <v>222</v>
      </c>
      <c r="U35" s="770"/>
      <c r="V35" s="770"/>
      <c r="W35" s="770"/>
      <c r="X35" s="770"/>
      <c r="Y35" s="769"/>
      <c r="Z35" s="768" t="s">
        <v>223</v>
      </c>
      <c r="AA35" s="770"/>
      <c r="AB35" s="770"/>
      <c r="AC35" s="770"/>
      <c r="AD35" s="770"/>
      <c r="AE35" s="769"/>
      <c r="AG35" s="771" t="s">
        <v>220</v>
      </c>
      <c r="AH35" s="113" t="s">
        <v>63</v>
      </c>
      <c r="AI35" s="113" t="s">
        <v>64</v>
      </c>
      <c r="AJ35" s="768" t="s">
        <v>65</v>
      </c>
      <c r="AK35" s="769"/>
      <c r="AL35" s="113" t="s">
        <v>66</v>
      </c>
      <c r="AM35" s="113" t="s">
        <v>67</v>
      </c>
      <c r="AN35" s="768" t="s">
        <v>68</v>
      </c>
      <c r="AO35" s="769"/>
      <c r="AP35" s="113" t="s">
        <v>41</v>
      </c>
      <c r="AQ35" s="113" t="s">
        <v>69</v>
      </c>
      <c r="AR35" s="768" t="s">
        <v>70</v>
      </c>
      <c r="AS35" s="769"/>
      <c r="AT35" s="113" t="s">
        <v>71</v>
      </c>
      <c r="AU35" s="113" t="s">
        <v>72</v>
      </c>
      <c r="AV35" s="768" t="s">
        <v>73</v>
      </c>
      <c r="AW35" s="769"/>
      <c r="AX35" s="768" t="s">
        <v>221</v>
      </c>
      <c r="AY35" s="769"/>
      <c r="AZ35" s="768" t="s">
        <v>222</v>
      </c>
      <c r="BA35" s="770"/>
      <c r="BB35" s="770"/>
      <c r="BC35" s="770"/>
      <c r="BD35" s="770"/>
      <c r="BE35" s="769"/>
      <c r="BF35" s="768" t="s">
        <v>223</v>
      </c>
      <c r="BG35" s="770"/>
      <c r="BH35" s="770"/>
      <c r="BI35" s="770"/>
      <c r="BJ35" s="770"/>
      <c r="BK35" s="769"/>
    </row>
    <row r="36" spans="1:63" ht="36" customHeight="1" x14ac:dyDescent="0.35">
      <c r="A36" s="772"/>
      <c r="B36" s="104" t="s">
        <v>224</v>
      </c>
      <c r="C36" s="104" t="s">
        <v>224</v>
      </c>
      <c r="D36" s="104" t="s">
        <v>224</v>
      </c>
      <c r="E36" s="104" t="s">
        <v>225</v>
      </c>
      <c r="F36" s="104" t="s">
        <v>224</v>
      </c>
      <c r="G36" s="104" t="s">
        <v>224</v>
      </c>
      <c r="H36" s="104" t="s">
        <v>224</v>
      </c>
      <c r="I36" s="104" t="s">
        <v>225</v>
      </c>
      <c r="J36" s="104" t="s">
        <v>224</v>
      </c>
      <c r="K36" s="104" t="s">
        <v>224</v>
      </c>
      <c r="L36" s="104" t="s">
        <v>224</v>
      </c>
      <c r="M36" s="104" t="s">
        <v>225</v>
      </c>
      <c r="N36" s="104" t="s">
        <v>224</v>
      </c>
      <c r="O36" s="104" t="s">
        <v>224</v>
      </c>
      <c r="P36" s="104" t="s">
        <v>224</v>
      </c>
      <c r="Q36" s="104" t="s">
        <v>225</v>
      </c>
      <c r="R36" s="104" t="s">
        <v>224</v>
      </c>
      <c r="S36" s="104" t="s">
        <v>225</v>
      </c>
      <c r="T36" s="116" t="s">
        <v>226</v>
      </c>
      <c r="U36" s="116" t="s">
        <v>227</v>
      </c>
      <c r="V36" s="116" t="s">
        <v>228</v>
      </c>
      <c r="W36" s="116" t="s">
        <v>229</v>
      </c>
      <c r="X36" s="117" t="s">
        <v>230</v>
      </c>
      <c r="Y36" s="116" t="s">
        <v>231</v>
      </c>
      <c r="Z36" s="104" t="s">
        <v>232</v>
      </c>
      <c r="AA36" s="118" t="s">
        <v>233</v>
      </c>
      <c r="AB36" s="104" t="s">
        <v>234</v>
      </c>
      <c r="AC36" s="104" t="s">
        <v>235</v>
      </c>
      <c r="AD36" s="104" t="s">
        <v>236</v>
      </c>
      <c r="AE36" s="104" t="s">
        <v>237</v>
      </c>
      <c r="AG36" s="772"/>
      <c r="AH36" s="104" t="s">
        <v>224</v>
      </c>
      <c r="AI36" s="104" t="s">
        <v>224</v>
      </c>
      <c r="AJ36" s="104" t="s">
        <v>224</v>
      </c>
      <c r="AK36" s="104" t="s">
        <v>225</v>
      </c>
      <c r="AL36" s="104" t="s">
        <v>224</v>
      </c>
      <c r="AM36" s="104" t="s">
        <v>224</v>
      </c>
      <c r="AN36" s="104" t="s">
        <v>224</v>
      </c>
      <c r="AO36" s="104" t="s">
        <v>225</v>
      </c>
      <c r="AP36" s="104" t="s">
        <v>224</v>
      </c>
      <c r="AQ36" s="104" t="s">
        <v>224</v>
      </c>
      <c r="AR36" s="104" t="s">
        <v>224</v>
      </c>
      <c r="AS36" s="104" t="s">
        <v>225</v>
      </c>
      <c r="AT36" s="104" t="s">
        <v>224</v>
      </c>
      <c r="AU36" s="104" t="s">
        <v>224</v>
      </c>
      <c r="AV36" s="104" t="s">
        <v>224</v>
      </c>
      <c r="AW36" s="104" t="s">
        <v>225</v>
      </c>
      <c r="AX36" s="104" t="s">
        <v>224</v>
      </c>
      <c r="AY36" s="104" t="s">
        <v>225</v>
      </c>
      <c r="AZ36" s="116" t="s">
        <v>226</v>
      </c>
      <c r="BA36" s="116" t="s">
        <v>227</v>
      </c>
      <c r="BB36" s="116" t="s">
        <v>228</v>
      </c>
      <c r="BC36" s="116" t="s">
        <v>229</v>
      </c>
      <c r="BD36" s="117" t="s">
        <v>230</v>
      </c>
      <c r="BE36" s="116" t="s">
        <v>231</v>
      </c>
      <c r="BF36" s="119" t="s">
        <v>232</v>
      </c>
      <c r="BG36" s="120" t="s">
        <v>233</v>
      </c>
      <c r="BH36" s="119" t="s">
        <v>234</v>
      </c>
      <c r="BI36" s="119" t="s">
        <v>235</v>
      </c>
      <c r="BJ36" s="119" t="s">
        <v>236</v>
      </c>
      <c r="BK36" s="119" t="s">
        <v>237</v>
      </c>
    </row>
    <row r="37" spans="1:63" x14ac:dyDescent="0.35">
      <c r="A37" s="121" t="s">
        <v>238</v>
      </c>
      <c r="B37" s="121"/>
      <c r="C37" s="121"/>
      <c r="D37" s="121"/>
      <c r="E37" s="122"/>
      <c r="F37" s="121"/>
      <c r="G37" s="121"/>
      <c r="H37" s="121"/>
      <c r="I37" s="122"/>
      <c r="J37" s="121"/>
      <c r="K37" s="121"/>
      <c r="L37" s="121"/>
      <c r="M37" s="122"/>
      <c r="N37" s="121"/>
      <c r="O37" s="121"/>
      <c r="P37" s="121"/>
      <c r="Q37" s="122"/>
      <c r="R37" s="123">
        <f t="shared" ref="R37:R57" si="7">B37+C37+D37+F37+G37+H37+J37+K37+L37+N37+O37+P37</f>
        <v>0</v>
      </c>
      <c r="S37" s="124">
        <f>+E37+I37+M37+Q37</f>
        <v>0</v>
      </c>
      <c r="T37" s="125"/>
      <c r="U37" s="125"/>
      <c r="V37" s="125"/>
      <c r="W37" s="125"/>
      <c r="X37" s="125"/>
      <c r="Y37" s="126"/>
      <c r="Z37" s="126"/>
      <c r="AA37" s="126"/>
      <c r="AB37" s="126"/>
      <c r="AC37" s="126"/>
      <c r="AD37" s="126"/>
      <c r="AE37" s="127"/>
      <c r="AG37" s="121" t="s">
        <v>238</v>
      </c>
      <c r="AH37" s="121"/>
      <c r="AI37" s="121"/>
      <c r="AJ37" s="121"/>
      <c r="AK37" s="122"/>
      <c r="AL37" s="121"/>
      <c r="AM37" s="121"/>
      <c r="AN37" s="121"/>
      <c r="AO37" s="122"/>
      <c r="AP37" s="121"/>
      <c r="AQ37" s="121"/>
      <c r="AR37" s="121"/>
      <c r="AS37" s="122"/>
      <c r="AT37" s="121"/>
      <c r="AU37" s="121"/>
      <c r="AV37" s="121"/>
      <c r="AW37" s="122"/>
      <c r="AX37" s="123">
        <f t="shared" ref="AX37:AX57" si="8">AH37+AI37+AJ37+AL37+AM37+AN37+AP37+AQ37+AR37+AT37+AU37+AV37</f>
        <v>0</v>
      </c>
      <c r="AY37" s="124">
        <f>+AK37+AO37+AS37+AW37</f>
        <v>0</v>
      </c>
      <c r="AZ37" s="126"/>
      <c r="BA37" s="126"/>
      <c r="BB37" s="126"/>
      <c r="BC37" s="126"/>
      <c r="BD37" s="126"/>
      <c r="BE37" s="126"/>
      <c r="BF37" s="126"/>
      <c r="BG37" s="126"/>
      <c r="BH37" s="126"/>
      <c r="BI37" s="126"/>
      <c r="BJ37" s="126"/>
      <c r="BK37" s="127"/>
    </row>
    <row r="38" spans="1:63" x14ac:dyDescent="0.35">
      <c r="A38" s="121" t="s">
        <v>239</v>
      </c>
      <c r="B38" s="121"/>
      <c r="C38" s="121"/>
      <c r="D38" s="121"/>
      <c r="E38" s="122"/>
      <c r="F38" s="121"/>
      <c r="G38" s="121"/>
      <c r="H38" s="121"/>
      <c r="I38" s="122"/>
      <c r="J38" s="121"/>
      <c r="K38" s="121"/>
      <c r="L38" s="121"/>
      <c r="M38" s="122"/>
      <c r="N38" s="121"/>
      <c r="O38" s="121"/>
      <c r="P38" s="121"/>
      <c r="Q38" s="122"/>
      <c r="R38" s="123">
        <f t="shared" si="7"/>
        <v>0</v>
      </c>
      <c r="S38" s="124">
        <f t="shared" ref="S38:S57" si="9">+E38+I38+M38+Q38</f>
        <v>0</v>
      </c>
      <c r="T38" s="125"/>
      <c r="U38" s="125"/>
      <c r="V38" s="125"/>
      <c r="W38" s="125"/>
      <c r="X38" s="125"/>
      <c r="Y38" s="126"/>
      <c r="Z38" s="126"/>
      <c r="AA38" s="126"/>
      <c r="AB38" s="126"/>
      <c r="AC38" s="126"/>
      <c r="AD38" s="126"/>
      <c r="AE38" s="126"/>
      <c r="AG38" s="121" t="s">
        <v>239</v>
      </c>
      <c r="AH38" s="121"/>
      <c r="AI38" s="121"/>
      <c r="AJ38" s="121"/>
      <c r="AK38" s="122"/>
      <c r="AL38" s="121"/>
      <c r="AM38" s="121"/>
      <c r="AN38" s="121"/>
      <c r="AO38" s="122"/>
      <c r="AP38" s="121"/>
      <c r="AQ38" s="121"/>
      <c r="AR38" s="121"/>
      <c r="AS38" s="122"/>
      <c r="AT38" s="121"/>
      <c r="AU38" s="121"/>
      <c r="AV38" s="121"/>
      <c r="AW38" s="122"/>
      <c r="AX38" s="123">
        <f t="shared" si="8"/>
        <v>0</v>
      </c>
      <c r="AY38" s="124">
        <f t="shared" ref="AY38:AY57" si="10">+AK38+AO38+AS38+AW38</f>
        <v>0</v>
      </c>
      <c r="AZ38" s="126"/>
      <c r="BA38" s="126"/>
      <c r="BB38" s="126"/>
      <c r="BC38" s="126"/>
      <c r="BD38" s="126"/>
      <c r="BE38" s="126"/>
      <c r="BF38" s="126"/>
      <c r="BG38" s="126"/>
      <c r="BH38" s="126"/>
      <c r="BI38" s="126"/>
      <c r="BJ38" s="126"/>
      <c r="BK38" s="126"/>
    </row>
    <row r="39" spans="1:63" x14ac:dyDescent="0.35">
      <c r="A39" s="121" t="s">
        <v>240</v>
      </c>
      <c r="B39" s="121"/>
      <c r="C39" s="121"/>
      <c r="D39" s="121"/>
      <c r="E39" s="122"/>
      <c r="F39" s="121"/>
      <c r="G39" s="121"/>
      <c r="H39" s="121"/>
      <c r="I39" s="122"/>
      <c r="J39" s="121"/>
      <c r="K39" s="121"/>
      <c r="L39" s="121"/>
      <c r="M39" s="122"/>
      <c r="N39" s="121"/>
      <c r="O39" s="121"/>
      <c r="P39" s="121"/>
      <c r="Q39" s="122"/>
      <c r="R39" s="123">
        <f t="shared" si="7"/>
        <v>0</v>
      </c>
      <c r="S39" s="124">
        <f t="shared" si="9"/>
        <v>0</v>
      </c>
      <c r="T39" s="125"/>
      <c r="U39" s="125"/>
      <c r="V39" s="125"/>
      <c r="W39" s="125"/>
      <c r="X39" s="125"/>
      <c r="Y39" s="126"/>
      <c r="Z39" s="126"/>
      <c r="AA39" s="126"/>
      <c r="AB39" s="126"/>
      <c r="AC39" s="126"/>
      <c r="AD39" s="126"/>
      <c r="AE39" s="126"/>
      <c r="AG39" s="121" t="s">
        <v>240</v>
      </c>
      <c r="AH39" s="121"/>
      <c r="AI39" s="121"/>
      <c r="AJ39" s="121"/>
      <c r="AK39" s="122"/>
      <c r="AL39" s="121"/>
      <c r="AM39" s="121"/>
      <c r="AN39" s="121"/>
      <c r="AO39" s="122"/>
      <c r="AP39" s="121"/>
      <c r="AQ39" s="121"/>
      <c r="AR39" s="121"/>
      <c r="AS39" s="122"/>
      <c r="AT39" s="121"/>
      <c r="AU39" s="121"/>
      <c r="AV39" s="121"/>
      <c r="AW39" s="122"/>
      <c r="AX39" s="123">
        <f t="shared" si="8"/>
        <v>0</v>
      </c>
      <c r="AY39" s="124">
        <f t="shared" si="10"/>
        <v>0</v>
      </c>
      <c r="AZ39" s="126"/>
      <c r="BA39" s="126"/>
      <c r="BB39" s="126"/>
      <c r="BC39" s="126"/>
      <c r="BD39" s="126"/>
      <c r="BE39" s="126"/>
      <c r="BF39" s="126"/>
      <c r="BG39" s="126"/>
      <c r="BH39" s="126"/>
      <c r="BI39" s="126"/>
      <c r="BJ39" s="126"/>
      <c r="BK39" s="126"/>
    </row>
    <row r="40" spans="1:63" x14ac:dyDescent="0.35">
      <c r="A40" s="121" t="s">
        <v>241</v>
      </c>
      <c r="B40" s="121"/>
      <c r="C40" s="121"/>
      <c r="D40" s="121"/>
      <c r="E40" s="122"/>
      <c r="F40" s="121"/>
      <c r="G40" s="121"/>
      <c r="H40" s="121"/>
      <c r="I40" s="122"/>
      <c r="J40" s="121"/>
      <c r="K40" s="121"/>
      <c r="L40" s="121"/>
      <c r="M40" s="122"/>
      <c r="N40" s="121"/>
      <c r="O40" s="121"/>
      <c r="P40" s="121"/>
      <c r="Q40" s="122"/>
      <c r="R40" s="123">
        <f t="shared" si="7"/>
        <v>0</v>
      </c>
      <c r="S40" s="124">
        <f t="shared" si="9"/>
        <v>0</v>
      </c>
      <c r="T40" s="125"/>
      <c r="U40" s="125"/>
      <c r="V40" s="125"/>
      <c r="W40" s="125"/>
      <c r="X40" s="125"/>
      <c r="Y40" s="126"/>
      <c r="Z40" s="126"/>
      <c r="AA40" s="126"/>
      <c r="AB40" s="126"/>
      <c r="AC40" s="126"/>
      <c r="AD40" s="126"/>
      <c r="AE40" s="126"/>
      <c r="AG40" s="121" t="s">
        <v>241</v>
      </c>
      <c r="AH40" s="121"/>
      <c r="AI40" s="121"/>
      <c r="AJ40" s="121"/>
      <c r="AK40" s="122"/>
      <c r="AL40" s="121"/>
      <c r="AM40" s="121"/>
      <c r="AN40" s="121"/>
      <c r="AO40" s="122"/>
      <c r="AP40" s="121"/>
      <c r="AQ40" s="121"/>
      <c r="AR40" s="121"/>
      <c r="AS40" s="122"/>
      <c r="AT40" s="121"/>
      <c r="AU40" s="121"/>
      <c r="AV40" s="121"/>
      <c r="AW40" s="122"/>
      <c r="AX40" s="123">
        <f t="shared" si="8"/>
        <v>0</v>
      </c>
      <c r="AY40" s="124">
        <f t="shared" si="10"/>
        <v>0</v>
      </c>
      <c r="AZ40" s="126"/>
      <c r="BA40" s="126"/>
      <c r="BB40" s="126"/>
      <c r="BC40" s="126"/>
      <c r="BD40" s="126"/>
      <c r="BE40" s="126"/>
      <c r="BF40" s="126"/>
      <c r="BG40" s="126"/>
      <c r="BH40" s="126"/>
      <c r="BI40" s="126"/>
      <c r="BJ40" s="126"/>
      <c r="BK40" s="126"/>
    </row>
    <row r="41" spans="1:63" x14ac:dyDescent="0.35">
      <c r="A41" s="121" t="s">
        <v>242</v>
      </c>
      <c r="B41" s="121"/>
      <c r="C41" s="121"/>
      <c r="D41" s="121"/>
      <c r="E41" s="122"/>
      <c r="F41" s="121"/>
      <c r="G41" s="121"/>
      <c r="H41" s="121"/>
      <c r="I41" s="122"/>
      <c r="J41" s="121"/>
      <c r="K41" s="121"/>
      <c r="L41" s="121"/>
      <c r="M41" s="122"/>
      <c r="N41" s="121"/>
      <c r="O41" s="121"/>
      <c r="P41" s="121"/>
      <c r="Q41" s="122"/>
      <c r="R41" s="123">
        <f t="shared" si="7"/>
        <v>0</v>
      </c>
      <c r="S41" s="124">
        <f t="shared" si="9"/>
        <v>0</v>
      </c>
      <c r="T41" s="125"/>
      <c r="U41" s="125"/>
      <c r="V41" s="125"/>
      <c r="W41" s="125"/>
      <c r="X41" s="125"/>
      <c r="Y41" s="126"/>
      <c r="Z41" s="126"/>
      <c r="AA41" s="126"/>
      <c r="AB41" s="126"/>
      <c r="AC41" s="126"/>
      <c r="AD41" s="126"/>
      <c r="AE41" s="126"/>
      <c r="AG41" s="121" t="s">
        <v>242</v>
      </c>
      <c r="AH41" s="121"/>
      <c r="AI41" s="121"/>
      <c r="AJ41" s="121"/>
      <c r="AK41" s="122"/>
      <c r="AL41" s="121"/>
      <c r="AM41" s="121"/>
      <c r="AN41" s="121"/>
      <c r="AO41" s="122"/>
      <c r="AP41" s="121"/>
      <c r="AQ41" s="121"/>
      <c r="AR41" s="121"/>
      <c r="AS41" s="122"/>
      <c r="AT41" s="121"/>
      <c r="AU41" s="121"/>
      <c r="AV41" s="121"/>
      <c r="AW41" s="122"/>
      <c r="AX41" s="123">
        <f t="shared" si="8"/>
        <v>0</v>
      </c>
      <c r="AY41" s="124">
        <f t="shared" si="10"/>
        <v>0</v>
      </c>
      <c r="AZ41" s="126"/>
      <c r="BA41" s="126"/>
      <c r="BB41" s="126"/>
      <c r="BC41" s="126"/>
      <c r="BD41" s="126"/>
      <c r="BE41" s="126"/>
      <c r="BF41" s="126"/>
      <c r="BG41" s="126"/>
      <c r="BH41" s="126"/>
      <c r="BI41" s="126"/>
      <c r="BJ41" s="126"/>
      <c r="BK41" s="126"/>
    </row>
    <row r="42" spans="1:63" x14ac:dyDescent="0.35">
      <c r="A42" s="121" t="s">
        <v>243</v>
      </c>
      <c r="B42" s="121"/>
      <c r="C42" s="121"/>
      <c r="D42" s="121"/>
      <c r="E42" s="122"/>
      <c r="F42" s="121"/>
      <c r="G42" s="121"/>
      <c r="H42" s="121"/>
      <c r="I42" s="122"/>
      <c r="J42" s="121"/>
      <c r="K42" s="121"/>
      <c r="L42" s="121"/>
      <c r="M42" s="122"/>
      <c r="N42" s="121"/>
      <c r="O42" s="121"/>
      <c r="P42" s="121"/>
      <c r="Q42" s="122"/>
      <c r="R42" s="123">
        <f t="shared" si="7"/>
        <v>0</v>
      </c>
      <c r="S42" s="124">
        <f t="shared" si="9"/>
        <v>0</v>
      </c>
      <c r="T42" s="125"/>
      <c r="U42" s="125"/>
      <c r="V42" s="125"/>
      <c r="W42" s="125"/>
      <c r="X42" s="125"/>
      <c r="Y42" s="126"/>
      <c r="Z42" s="126"/>
      <c r="AA42" s="126"/>
      <c r="AB42" s="126"/>
      <c r="AC42" s="126"/>
      <c r="AD42" s="126"/>
      <c r="AE42" s="126"/>
      <c r="AG42" s="121" t="s">
        <v>243</v>
      </c>
      <c r="AH42" s="121"/>
      <c r="AI42" s="121"/>
      <c r="AJ42" s="121"/>
      <c r="AK42" s="122"/>
      <c r="AL42" s="121"/>
      <c r="AM42" s="121"/>
      <c r="AN42" s="121"/>
      <c r="AO42" s="122"/>
      <c r="AP42" s="121"/>
      <c r="AQ42" s="121"/>
      <c r="AR42" s="121"/>
      <c r="AS42" s="122"/>
      <c r="AT42" s="121"/>
      <c r="AU42" s="121"/>
      <c r="AV42" s="121"/>
      <c r="AW42" s="122"/>
      <c r="AX42" s="123">
        <f t="shared" si="8"/>
        <v>0</v>
      </c>
      <c r="AY42" s="124">
        <f t="shared" si="10"/>
        <v>0</v>
      </c>
      <c r="AZ42" s="126"/>
      <c r="BA42" s="126"/>
      <c r="BB42" s="126"/>
      <c r="BC42" s="126"/>
      <c r="BD42" s="126"/>
      <c r="BE42" s="126"/>
      <c r="BF42" s="126"/>
      <c r="BG42" s="126"/>
      <c r="BH42" s="126"/>
      <c r="BI42" s="126"/>
      <c r="BJ42" s="126"/>
      <c r="BK42" s="126"/>
    </row>
    <row r="43" spans="1:63" x14ac:dyDescent="0.35">
      <c r="A43" s="121" t="s">
        <v>244</v>
      </c>
      <c r="B43" s="121"/>
      <c r="C43" s="121"/>
      <c r="D43" s="121"/>
      <c r="E43" s="122"/>
      <c r="F43" s="121"/>
      <c r="G43" s="121"/>
      <c r="H43" s="121"/>
      <c r="I43" s="122"/>
      <c r="J43" s="121"/>
      <c r="K43" s="121"/>
      <c r="L43" s="121"/>
      <c r="M43" s="122"/>
      <c r="N43" s="121"/>
      <c r="O43" s="121"/>
      <c r="P43" s="121"/>
      <c r="Q43" s="122"/>
      <c r="R43" s="123">
        <f t="shared" si="7"/>
        <v>0</v>
      </c>
      <c r="S43" s="124">
        <f t="shared" si="9"/>
        <v>0</v>
      </c>
      <c r="T43" s="125"/>
      <c r="U43" s="125"/>
      <c r="V43" s="125"/>
      <c r="W43" s="125"/>
      <c r="X43" s="125"/>
      <c r="Y43" s="126"/>
      <c r="Z43" s="126"/>
      <c r="AA43" s="126"/>
      <c r="AB43" s="126"/>
      <c r="AC43" s="126"/>
      <c r="AD43" s="126"/>
      <c r="AE43" s="126"/>
      <c r="AG43" s="121" t="s">
        <v>244</v>
      </c>
      <c r="AH43" s="121"/>
      <c r="AI43" s="121"/>
      <c r="AJ43" s="121"/>
      <c r="AK43" s="122"/>
      <c r="AL43" s="121"/>
      <c r="AM43" s="121"/>
      <c r="AN43" s="121"/>
      <c r="AO43" s="122"/>
      <c r="AP43" s="121"/>
      <c r="AQ43" s="121"/>
      <c r="AR43" s="121"/>
      <c r="AS43" s="122"/>
      <c r="AT43" s="121"/>
      <c r="AU43" s="121"/>
      <c r="AV43" s="121"/>
      <c r="AW43" s="122"/>
      <c r="AX43" s="123">
        <f t="shared" si="8"/>
        <v>0</v>
      </c>
      <c r="AY43" s="124">
        <f t="shared" si="10"/>
        <v>0</v>
      </c>
      <c r="AZ43" s="126"/>
      <c r="BA43" s="126"/>
      <c r="BB43" s="126"/>
      <c r="BC43" s="126"/>
      <c r="BD43" s="126"/>
      <c r="BE43" s="126"/>
      <c r="BF43" s="126"/>
      <c r="BG43" s="126"/>
      <c r="BH43" s="126"/>
      <c r="BI43" s="126"/>
      <c r="BJ43" s="126"/>
      <c r="BK43" s="126"/>
    </row>
    <row r="44" spans="1:63" x14ac:dyDescent="0.35">
      <c r="A44" s="121" t="s">
        <v>245</v>
      </c>
      <c r="B44" s="121"/>
      <c r="C44" s="121"/>
      <c r="D44" s="121"/>
      <c r="E44" s="122"/>
      <c r="F44" s="121"/>
      <c r="G44" s="121"/>
      <c r="H44" s="121"/>
      <c r="I44" s="122"/>
      <c r="J44" s="121"/>
      <c r="K44" s="121"/>
      <c r="L44" s="121"/>
      <c r="M44" s="122"/>
      <c r="N44" s="121"/>
      <c r="O44" s="121"/>
      <c r="P44" s="121"/>
      <c r="Q44" s="122"/>
      <c r="R44" s="123">
        <f t="shared" si="7"/>
        <v>0</v>
      </c>
      <c r="S44" s="124">
        <f t="shared" si="9"/>
        <v>0</v>
      </c>
      <c r="T44" s="125"/>
      <c r="U44" s="125"/>
      <c r="V44" s="125"/>
      <c r="W44" s="125"/>
      <c r="X44" s="125"/>
      <c r="Y44" s="126"/>
      <c r="Z44" s="126"/>
      <c r="AA44" s="126"/>
      <c r="AB44" s="126"/>
      <c r="AC44" s="126"/>
      <c r="AD44" s="126"/>
      <c r="AE44" s="126"/>
      <c r="AG44" s="121" t="s">
        <v>245</v>
      </c>
      <c r="AH44" s="121"/>
      <c r="AI44" s="121"/>
      <c r="AJ44" s="121"/>
      <c r="AK44" s="122"/>
      <c r="AL44" s="121"/>
      <c r="AM44" s="121"/>
      <c r="AN44" s="121"/>
      <c r="AO44" s="122"/>
      <c r="AP44" s="121"/>
      <c r="AQ44" s="121"/>
      <c r="AR44" s="121"/>
      <c r="AS44" s="122"/>
      <c r="AT44" s="121"/>
      <c r="AU44" s="121"/>
      <c r="AV44" s="121"/>
      <c r="AW44" s="122"/>
      <c r="AX44" s="123">
        <f t="shared" si="8"/>
        <v>0</v>
      </c>
      <c r="AY44" s="124">
        <f t="shared" si="10"/>
        <v>0</v>
      </c>
      <c r="AZ44" s="126"/>
      <c r="BA44" s="126"/>
      <c r="BB44" s="126"/>
      <c r="BC44" s="126"/>
      <c r="BD44" s="126"/>
      <c r="BE44" s="126"/>
      <c r="BF44" s="126"/>
      <c r="BG44" s="126"/>
      <c r="BH44" s="126"/>
      <c r="BI44" s="126"/>
      <c r="BJ44" s="126"/>
      <c r="BK44" s="126"/>
    </row>
    <row r="45" spans="1:63" x14ac:dyDescent="0.35">
      <c r="A45" s="121" t="s">
        <v>246</v>
      </c>
      <c r="B45" s="121"/>
      <c r="C45" s="121"/>
      <c r="D45" s="121"/>
      <c r="E45" s="122"/>
      <c r="F45" s="121"/>
      <c r="G45" s="121"/>
      <c r="H45" s="121"/>
      <c r="I45" s="122"/>
      <c r="J45" s="121"/>
      <c r="K45" s="121"/>
      <c r="L45" s="121"/>
      <c r="M45" s="122"/>
      <c r="N45" s="121"/>
      <c r="O45" s="121"/>
      <c r="P45" s="121"/>
      <c r="Q45" s="122"/>
      <c r="R45" s="123">
        <f t="shared" si="7"/>
        <v>0</v>
      </c>
      <c r="S45" s="124">
        <f t="shared" si="9"/>
        <v>0</v>
      </c>
      <c r="T45" s="125"/>
      <c r="U45" s="125"/>
      <c r="V45" s="125"/>
      <c r="W45" s="125"/>
      <c r="X45" s="125"/>
      <c r="Y45" s="126"/>
      <c r="Z45" s="126"/>
      <c r="AA45" s="126"/>
      <c r="AB45" s="126"/>
      <c r="AC45" s="126"/>
      <c r="AD45" s="126"/>
      <c r="AE45" s="126"/>
      <c r="AG45" s="121" t="s">
        <v>246</v>
      </c>
      <c r="AH45" s="121"/>
      <c r="AI45" s="121"/>
      <c r="AJ45" s="121"/>
      <c r="AK45" s="122"/>
      <c r="AL45" s="121"/>
      <c r="AM45" s="121"/>
      <c r="AN45" s="121"/>
      <c r="AO45" s="122"/>
      <c r="AP45" s="121"/>
      <c r="AQ45" s="121"/>
      <c r="AR45" s="121"/>
      <c r="AS45" s="122"/>
      <c r="AT45" s="121"/>
      <c r="AU45" s="121"/>
      <c r="AV45" s="121"/>
      <c r="AW45" s="122"/>
      <c r="AX45" s="123">
        <f t="shared" si="8"/>
        <v>0</v>
      </c>
      <c r="AY45" s="124">
        <f t="shared" si="10"/>
        <v>0</v>
      </c>
      <c r="AZ45" s="126"/>
      <c r="BA45" s="126"/>
      <c r="BB45" s="126"/>
      <c r="BC45" s="126"/>
      <c r="BD45" s="126"/>
      <c r="BE45" s="126"/>
      <c r="BF45" s="126"/>
      <c r="BG45" s="126"/>
      <c r="BH45" s="126"/>
      <c r="BI45" s="121"/>
      <c r="BJ45" s="121"/>
      <c r="BK45" s="121"/>
    </row>
    <row r="46" spans="1:63" x14ac:dyDescent="0.35">
      <c r="A46" s="121" t="s">
        <v>247</v>
      </c>
      <c r="B46" s="121"/>
      <c r="C46" s="121"/>
      <c r="D46" s="121"/>
      <c r="E46" s="122"/>
      <c r="F46" s="121"/>
      <c r="G46" s="121"/>
      <c r="H46" s="121"/>
      <c r="I46" s="122"/>
      <c r="J46" s="121"/>
      <c r="K46" s="121"/>
      <c r="L46" s="121"/>
      <c r="M46" s="122"/>
      <c r="N46" s="121"/>
      <c r="O46" s="121"/>
      <c r="P46" s="121"/>
      <c r="Q46" s="122"/>
      <c r="R46" s="123">
        <f t="shared" si="7"/>
        <v>0</v>
      </c>
      <c r="S46" s="124">
        <f t="shared" si="9"/>
        <v>0</v>
      </c>
      <c r="T46" s="125"/>
      <c r="U46" s="125"/>
      <c r="V46" s="125"/>
      <c r="W46" s="125"/>
      <c r="X46" s="125"/>
      <c r="Y46" s="126"/>
      <c r="Z46" s="126"/>
      <c r="AA46" s="126"/>
      <c r="AB46" s="126"/>
      <c r="AC46" s="126"/>
      <c r="AD46" s="126"/>
      <c r="AE46" s="126"/>
      <c r="AG46" s="121" t="s">
        <v>247</v>
      </c>
      <c r="AH46" s="121"/>
      <c r="AI46" s="121"/>
      <c r="AJ46" s="121"/>
      <c r="AK46" s="122"/>
      <c r="AL46" s="121"/>
      <c r="AM46" s="121"/>
      <c r="AN46" s="121"/>
      <c r="AO46" s="122"/>
      <c r="AP46" s="121"/>
      <c r="AQ46" s="121"/>
      <c r="AR46" s="121"/>
      <c r="AS46" s="122"/>
      <c r="AT46" s="121"/>
      <c r="AU46" s="121"/>
      <c r="AV46" s="121"/>
      <c r="AW46" s="122"/>
      <c r="AX46" s="123">
        <f t="shared" si="8"/>
        <v>0</v>
      </c>
      <c r="AY46" s="124">
        <f t="shared" si="10"/>
        <v>0</v>
      </c>
      <c r="AZ46" s="126"/>
      <c r="BA46" s="126"/>
      <c r="BB46" s="126"/>
      <c r="BC46" s="126"/>
      <c r="BD46" s="126"/>
      <c r="BE46" s="126"/>
      <c r="BF46" s="126"/>
      <c r="BG46" s="126"/>
      <c r="BH46" s="126"/>
      <c r="BI46" s="121"/>
      <c r="BJ46" s="121"/>
      <c r="BK46" s="121"/>
    </row>
    <row r="47" spans="1:63" x14ac:dyDescent="0.35">
      <c r="A47" s="121" t="s">
        <v>248</v>
      </c>
      <c r="B47" s="121"/>
      <c r="C47" s="121"/>
      <c r="D47" s="121"/>
      <c r="E47" s="122"/>
      <c r="F47" s="121"/>
      <c r="G47" s="121"/>
      <c r="H47" s="121"/>
      <c r="I47" s="122"/>
      <c r="J47" s="121"/>
      <c r="K47" s="121"/>
      <c r="L47" s="121"/>
      <c r="M47" s="122"/>
      <c r="N47" s="121"/>
      <c r="O47" s="121"/>
      <c r="P47" s="121"/>
      <c r="Q47" s="122"/>
      <c r="R47" s="123">
        <f t="shared" si="7"/>
        <v>0</v>
      </c>
      <c r="S47" s="124">
        <f t="shared" si="9"/>
        <v>0</v>
      </c>
      <c r="T47" s="125"/>
      <c r="U47" s="125"/>
      <c r="V47" s="125"/>
      <c r="W47" s="125"/>
      <c r="X47" s="125"/>
      <c r="Y47" s="126"/>
      <c r="Z47" s="126"/>
      <c r="AA47" s="126"/>
      <c r="AB47" s="126"/>
      <c r="AC47" s="126"/>
      <c r="AD47" s="126"/>
      <c r="AE47" s="126"/>
      <c r="AG47" s="121" t="s">
        <v>248</v>
      </c>
      <c r="AH47" s="121"/>
      <c r="AI47" s="121"/>
      <c r="AJ47" s="121"/>
      <c r="AK47" s="122"/>
      <c r="AL47" s="121"/>
      <c r="AM47" s="121"/>
      <c r="AN47" s="121"/>
      <c r="AO47" s="122"/>
      <c r="AP47" s="121"/>
      <c r="AQ47" s="121"/>
      <c r="AR47" s="121"/>
      <c r="AS47" s="122"/>
      <c r="AT47" s="121"/>
      <c r="AU47" s="121"/>
      <c r="AV47" s="121"/>
      <c r="AW47" s="122"/>
      <c r="AX47" s="123">
        <f t="shared" si="8"/>
        <v>0</v>
      </c>
      <c r="AY47" s="124">
        <f t="shared" si="10"/>
        <v>0</v>
      </c>
      <c r="AZ47" s="126"/>
      <c r="BA47" s="126"/>
      <c r="BB47" s="126"/>
      <c r="BC47" s="126"/>
      <c r="BD47" s="126"/>
      <c r="BE47" s="126"/>
      <c r="BF47" s="126"/>
      <c r="BG47" s="126"/>
      <c r="BH47" s="126"/>
      <c r="BI47" s="121"/>
      <c r="BJ47" s="121"/>
      <c r="BK47" s="121"/>
    </row>
    <row r="48" spans="1:63" x14ac:dyDescent="0.35">
      <c r="A48" s="121" t="s">
        <v>249</v>
      </c>
      <c r="B48" s="121"/>
      <c r="C48" s="121"/>
      <c r="D48" s="121"/>
      <c r="E48" s="122"/>
      <c r="F48" s="121"/>
      <c r="G48" s="121"/>
      <c r="H48" s="121"/>
      <c r="I48" s="122"/>
      <c r="J48" s="121"/>
      <c r="K48" s="121"/>
      <c r="L48" s="121"/>
      <c r="M48" s="122"/>
      <c r="N48" s="121"/>
      <c r="O48" s="121"/>
      <c r="P48" s="121"/>
      <c r="Q48" s="122"/>
      <c r="R48" s="123">
        <f t="shared" si="7"/>
        <v>0</v>
      </c>
      <c r="S48" s="124">
        <f t="shared" si="9"/>
        <v>0</v>
      </c>
      <c r="T48" s="125"/>
      <c r="U48" s="125"/>
      <c r="V48" s="125"/>
      <c r="W48" s="125"/>
      <c r="X48" s="125"/>
      <c r="Y48" s="126"/>
      <c r="Z48" s="126"/>
      <c r="AA48" s="126"/>
      <c r="AB48" s="126"/>
      <c r="AC48" s="126"/>
      <c r="AD48" s="126"/>
      <c r="AE48" s="126"/>
      <c r="AG48" s="121" t="s">
        <v>249</v>
      </c>
      <c r="AH48" s="121"/>
      <c r="AI48" s="121"/>
      <c r="AJ48" s="121"/>
      <c r="AK48" s="122"/>
      <c r="AL48" s="121"/>
      <c r="AM48" s="121"/>
      <c r="AN48" s="121"/>
      <c r="AO48" s="122"/>
      <c r="AP48" s="121"/>
      <c r="AQ48" s="121"/>
      <c r="AR48" s="121"/>
      <c r="AS48" s="122"/>
      <c r="AT48" s="121"/>
      <c r="AU48" s="121"/>
      <c r="AV48" s="121"/>
      <c r="AW48" s="122"/>
      <c r="AX48" s="123">
        <f t="shared" si="8"/>
        <v>0</v>
      </c>
      <c r="AY48" s="124">
        <f t="shared" si="10"/>
        <v>0</v>
      </c>
      <c r="AZ48" s="126"/>
      <c r="BA48" s="126"/>
      <c r="BB48" s="126"/>
      <c r="BC48" s="126"/>
      <c r="BD48" s="126"/>
      <c r="BE48" s="126"/>
      <c r="BF48" s="126"/>
      <c r="BG48" s="126"/>
      <c r="BH48" s="126"/>
      <c r="BI48" s="126"/>
      <c r="BJ48" s="126"/>
      <c r="BK48" s="126"/>
    </row>
    <row r="49" spans="1:63" x14ac:dyDescent="0.35">
      <c r="A49" s="121" t="s">
        <v>250</v>
      </c>
      <c r="B49" s="121"/>
      <c r="C49" s="121"/>
      <c r="D49" s="121"/>
      <c r="E49" s="122"/>
      <c r="F49" s="121"/>
      <c r="G49" s="121"/>
      <c r="H49" s="121"/>
      <c r="I49" s="122"/>
      <c r="J49" s="121"/>
      <c r="K49" s="121"/>
      <c r="L49" s="121"/>
      <c r="M49" s="122"/>
      <c r="N49" s="121"/>
      <c r="O49" s="121"/>
      <c r="P49" s="121"/>
      <c r="Q49" s="122"/>
      <c r="R49" s="123">
        <f t="shared" si="7"/>
        <v>0</v>
      </c>
      <c r="S49" s="124">
        <f t="shared" si="9"/>
        <v>0</v>
      </c>
      <c r="T49" s="125"/>
      <c r="U49" s="125"/>
      <c r="V49" s="125"/>
      <c r="W49" s="125"/>
      <c r="X49" s="125"/>
      <c r="Y49" s="126"/>
      <c r="Z49" s="126"/>
      <c r="AA49" s="126"/>
      <c r="AB49" s="126"/>
      <c r="AC49" s="126"/>
      <c r="AD49" s="126"/>
      <c r="AE49" s="126"/>
      <c r="AG49" s="121" t="s">
        <v>250</v>
      </c>
      <c r="AH49" s="121"/>
      <c r="AI49" s="121"/>
      <c r="AJ49" s="121"/>
      <c r="AK49" s="122"/>
      <c r="AL49" s="121"/>
      <c r="AM49" s="121"/>
      <c r="AN49" s="121"/>
      <c r="AO49" s="122"/>
      <c r="AP49" s="121"/>
      <c r="AQ49" s="121"/>
      <c r="AR49" s="121"/>
      <c r="AS49" s="122"/>
      <c r="AT49" s="121"/>
      <c r="AU49" s="121"/>
      <c r="AV49" s="121"/>
      <c r="AW49" s="122"/>
      <c r="AX49" s="123">
        <f t="shared" si="8"/>
        <v>0</v>
      </c>
      <c r="AY49" s="124">
        <f t="shared" si="10"/>
        <v>0</v>
      </c>
      <c r="AZ49" s="126"/>
      <c r="BA49" s="126"/>
      <c r="BB49" s="126"/>
      <c r="BC49" s="126"/>
      <c r="BD49" s="126"/>
      <c r="BE49" s="126"/>
      <c r="BF49" s="126"/>
      <c r="BG49" s="126"/>
      <c r="BH49" s="126"/>
      <c r="BI49" s="126"/>
      <c r="BJ49" s="126"/>
      <c r="BK49" s="126"/>
    </row>
    <row r="50" spans="1:63" x14ac:dyDescent="0.35">
      <c r="A50" s="121" t="s">
        <v>251</v>
      </c>
      <c r="B50" s="121"/>
      <c r="C50" s="121"/>
      <c r="D50" s="121"/>
      <c r="E50" s="122"/>
      <c r="F50" s="121"/>
      <c r="G50" s="121"/>
      <c r="H50" s="121"/>
      <c r="I50" s="122"/>
      <c r="J50" s="121"/>
      <c r="K50" s="121"/>
      <c r="L50" s="121"/>
      <c r="M50" s="122"/>
      <c r="N50" s="121"/>
      <c r="O50" s="121"/>
      <c r="P50" s="121"/>
      <c r="Q50" s="122"/>
      <c r="R50" s="123">
        <f t="shared" si="7"/>
        <v>0</v>
      </c>
      <c r="S50" s="124">
        <f t="shared" si="9"/>
        <v>0</v>
      </c>
      <c r="T50" s="125"/>
      <c r="U50" s="125"/>
      <c r="V50" s="125"/>
      <c r="W50" s="125"/>
      <c r="X50" s="125"/>
      <c r="Y50" s="126"/>
      <c r="Z50" s="126"/>
      <c r="AA50" s="126"/>
      <c r="AB50" s="126"/>
      <c r="AC50" s="126"/>
      <c r="AD50" s="126"/>
      <c r="AE50" s="126"/>
      <c r="AG50" s="121" t="s">
        <v>251</v>
      </c>
      <c r="AH50" s="121"/>
      <c r="AI50" s="121"/>
      <c r="AJ50" s="121"/>
      <c r="AK50" s="122"/>
      <c r="AL50" s="121"/>
      <c r="AM50" s="121"/>
      <c r="AN50" s="121"/>
      <c r="AO50" s="122"/>
      <c r="AP50" s="121"/>
      <c r="AQ50" s="121"/>
      <c r="AR50" s="121"/>
      <c r="AS50" s="122"/>
      <c r="AT50" s="121"/>
      <c r="AU50" s="121"/>
      <c r="AV50" s="121"/>
      <c r="AW50" s="122"/>
      <c r="AX50" s="123">
        <f t="shared" si="8"/>
        <v>0</v>
      </c>
      <c r="AY50" s="124">
        <f t="shared" si="10"/>
        <v>0</v>
      </c>
      <c r="AZ50" s="126"/>
      <c r="BA50" s="126"/>
      <c r="BB50" s="126"/>
      <c r="BC50" s="126"/>
      <c r="BD50" s="126"/>
      <c r="BE50" s="126"/>
      <c r="BF50" s="126"/>
      <c r="BG50" s="126"/>
      <c r="BH50" s="126"/>
      <c r="BI50" s="126"/>
      <c r="BJ50" s="126"/>
      <c r="BK50" s="126"/>
    </row>
    <row r="51" spans="1:63" x14ac:dyDescent="0.35">
      <c r="A51" s="121" t="s">
        <v>252</v>
      </c>
      <c r="B51" s="121"/>
      <c r="C51" s="121"/>
      <c r="D51" s="121"/>
      <c r="E51" s="122"/>
      <c r="F51" s="121"/>
      <c r="G51" s="121"/>
      <c r="H51" s="121"/>
      <c r="I51" s="122"/>
      <c r="J51" s="121"/>
      <c r="K51" s="121"/>
      <c r="L51" s="121"/>
      <c r="M51" s="122"/>
      <c r="N51" s="121"/>
      <c r="O51" s="121"/>
      <c r="P51" s="121"/>
      <c r="Q51" s="122"/>
      <c r="R51" s="123">
        <f t="shared" si="7"/>
        <v>0</v>
      </c>
      <c r="S51" s="124">
        <f t="shared" si="9"/>
        <v>0</v>
      </c>
      <c r="T51" s="125"/>
      <c r="U51" s="125"/>
      <c r="V51" s="125"/>
      <c r="W51" s="125"/>
      <c r="X51" s="125"/>
      <c r="Y51" s="126"/>
      <c r="Z51" s="126"/>
      <c r="AA51" s="126"/>
      <c r="AB51" s="126"/>
      <c r="AC51" s="126"/>
      <c r="AD51" s="126"/>
      <c r="AE51" s="126"/>
      <c r="AG51" s="121" t="s">
        <v>252</v>
      </c>
      <c r="AH51" s="121"/>
      <c r="AI51" s="121"/>
      <c r="AJ51" s="121"/>
      <c r="AK51" s="122"/>
      <c r="AL51" s="121"/>
      <c r="AM51" s="121"/>
      <c r="AN51" s="121"/>
      <c r="AO51" s="122"/>
      <c r="AP51" s="121"/>
      <c r="AQ51" s="121"/>
      <c r="AR51" s="121"/>
      <c r="AS51" s="122"/>
      <c r="AT51" s="121"/>
      <c r="AU51" s="121"/>
      <c r="AV51" s="121"/>
      <c r="AW51" s="122"/>
      <c r="AX51" s="123">
        <f t="shared" si="8"/>
        <v>0</v>
      </c>
      <c r="AY51" s="124">
        <f t="shared" si="10"/>
        <v>0</v>
      </c>
      <c r="AZ51" s="126"/>
      <c r="BA51" s="126"/>
      <c r="BB51" s="126"/>
      <c r="BC51" s="126"/>
      <c r="BD51" s="126"/>
      <c r="BE51" s="126"/>
      <c r="BF51" s="126"/>
      <c r="BG51" s="126"/>
      <c r="BH51" s="126"/>
      <c r="BI51" s="126"/>
      <c r="BJ51" s="126"/>
      <c r="BK51" s="126"/>
    </row>
    <row r="52" spans="1:63" x14ac:dyDescent="0.35">
      <c r="A52" s="121" t="s">
        <v>253</v>
      </c>
      <c r="B52" s="121"/>
      <c r="C52" s="121"/>
      <c r="D52" s="121"/>
      <c r="E52" s="122"/>
      <c r="F52" s="121"/>
      <c r="G52" s="121"/>
      <c r="H52" s="121"/>
      <c r="I52" s="122"/>
      <c r="J52" s="121"/>
      <c r="K52" s="121"/>
      <c r="L52" s="121"/>
      <c r="M52" s="122"/>
      <c r="N52" s="121"/>
      <c r="O52" s="121"/>
      <c r="P52" s="121"/>
      <c r="Q52" s="122"/>
      <c r="R52" s="123">
        <f t="shared" si="7"/>
        <v>0</v>
      </c>
      <c r="S52" s="124">
        <f t="shared" si="9"/>
        <v>0</v>
      </c>
      <c r="T52" s="125"/>
      <c r="U52" s="125"/>
      <c r="V52" s="125"/>
      <c r="W52" s="125"/>
      <c r="X52" s="125"/>
      <c r="Y52" s="126"/>
      <c r="Z52" s="126"/>
      <c r="AA52" s="126"/>
      <c r="AB52" s="126"/>
      <c r="AC52" s="126"/>
      <c r="AD52" s="126"/>
      <c r="AE52" s="126"/>
      <c r="AG52" s="121" t="s">
        <v>253</v>
      </c>
      <c r="AH52" s="121"/>
      <c r="AI52" s="121"/>
      <c r="AJ52" s="121"/>
      <c r="AK52" s="122"/>
      <c r="AL52" s="121"/>
      <c r="AM52" s="121"/>
      <c r="AN52" s="121"/>
      <c r="AO52" s="122"/>
      <c r="AP52" s="121"/>
      <c r="AQ52" s="121"/>
      <c r="AR52" s="121"/>
      <c r="AS52" s="122"/>
      <c r="AT52" s="121"/>
      <c r="AU52" s="121"/>
      <c r="AV52" s="121"/>
      <c r="AW52" s="122"/>
      <c r="AX52" s="123">
        <f t="shared" si="8"/>
        <v>0</v>
      </c>
      <c r="AY52" s="124">
        <f t="shared" si="10"/>
        <v>0</v>
      </c>
      <c r="AZ52" s="126"/>
      <c r="BA52" s="126"/>
      <c r="BB52" s="126"/>
      <c r="BC52" s="126"/>
      <c r="BD52" s="126"/>
      <c r="BE52" s="126"/>
      <c r="BF52" s="126"/>
      <c r="BG52" s="126"/>
      <c r="BH52" s="126"/>
      <c r="BI52" s="126"/>
      <c r="BJ52" s="126"/>
      <c r="BK52" s="126"/>
    </row>
    <row r="53" spans="1:63" x14ac:dyDescent="0.35">
      <c r="A53" s="121" t="s">
        <v>254</v>
      </c>
      <c r="B53" s="121"/>
      <c r="C53" s="121"/>
      <c r="D53" s="121"/>
      <c r="E53" s="122"/>
      <c r="F53" s="121"/>
      <c r="G53" s="121"/>
      <c r="H53" s="121"/>
      <c r="I53" s="122"/>
      <c r="J53" s="121"/>
      <c r="K53" s="121"/>
      <c r="L53" s="121"/>
      <c r="M53" s="122"/>
      <c r="N53" s="121"/>
      <c r="O53" s="121"/>
      <c r="P53" s="121"/>
      <c r="Q53" s="122"/>
      <c r="R53" s="123">
        <f t="shared" si="7"/>
        <v>0</v>
      </c>
      <c r="S53" s="124">
        <f t="shared" si="9"/>
        <v>0</v>
      </c>
      <c r="T53" s="125"/>
      <c r="U53" s="125"/>
      <c r="V53" s="125"/>
      <c r="W53" s="125"/>
      <c r="X53" s="125"/>
      <c r="Y53" s="126"/>
      <c r="Z53" s="126"/>
      <c r="AA53" s="126"/>
      <c r="AB53" s="126"/>
      <c r="AC53" s="126"/>
      <c r="AD53" s="126"/>
      <c r="AE53" s="126"/>
      <c r="AG53" s="121" t="s">
        <v>254</v>
      </c>
      <c r="AH53" s="121"/>
      <c r="AI53" s="121"/>
      <c r="AJ53" s="121"/>
      <c r="AK53" s="122"/>
      <c r="AL53" s="121"/>
      <c r="AM53" s="121"/>
      <c r="AN53" s="121"/>
      <c r="AO53" s="122"/>
      <c r="AP53" s="121"/>
      <c r="AQ53" s="121"/>
      <c r="AR53" s="121"/>
      <c r="AS53" s="122"/>
      <c r="AT53" s="121"/>
      <c r="AU53" s="121"/>
      <c r="AV53" s="121"/>
      <c r="AW53" s="122"/>
      <c r="AX53" s="123">
        <f t="shared" si="8"/>
        <v>0</v>
      </c>
      <c r="AY53" s="124">
        <f t="shared" si="10"/>
        <v>0</v>
      </c>
      <c r="AZ53" s="126"/>
      <c r="BA53" s="126"/>
      <c r="BB53" s="126"/>
      <c r="BC53" s="126"/>
      <c r="BD53" s="126"/>
      <c r="BE53" s="126"/>
      <c r="BF53" s="126"/>
      <c r="BG53" s="126"/>
      <c r="BH53" s="126"/>
      <c r="BI53" s="126"/>
      <c r="BJ53" s="126"/>
      <c r="BK53" s="126"/>
    </row>
    <row r="54" spans="1:63" x14ac:dyDescent="0.35">
      <c r="A54" s="121" t="s">
        <v>255</v>
      </c>
      <c r="B54" s="121"/>
      <c r="C54" s="121"/>
      <c r="D54" s="121"/>
      <c r="E54" s="122"/>
      <c r="F54" s="121"/>
      <c r="G54" s="121"/>
      <c r="H54" s="121"/>
      <c r="I54" s="122"/>
      <c r="J54" s="121"/>
      <c r="K54" s="121"/>
      <c r="L54" s="121"/>
      <c r="M54" s="122"/>
      <c r="N54" s="121"/>
      <c r="O54" s="121"/>
      <c r="P54" s="121"/>
      <c r="Q54" s="122"/>
      <c r="R54" s="123">
        <f t="shared" si="7"/>
        <v>0</v>
      </c>
      <c r="S54" s="124">
        <f t="shared" si="9"/>
        <v>0</v>
      </c>
      <c r="T54" s="125"/>
      <c r="U54" s="125"/>
      <c r="V54" s="125"/>
      <c r="W54" s="125"/>
      <c r="X54" s="125"/>
      <c r="Y54" s="126"/>
      <c r="Z54" s="126"/>
      <c r="AA54" s="126"/>
      <c r="AB54" s="126"/>
      <c r="AC54" s="126"/>
      <c r="AD54" s="126"/>
      <c r="AE54" s="126"/>
      <c r="AG54" s="121" t="s">
        <v>255</v>
      </c>
      <c r="AH54" s="121"/>
      <c r="AI54" s="121"/>
      <c r="AJ54" s="121"/>
      <c r="AK54" s="122"/>
      <c r="AL54" s="121"/>
      <c r="AM54" s="121"/>
      <c r="AN54" s="121"/>
      <c r="AO54" s="122"/>
      <c r="AP54" s="121"/>
      <c r="AQ54" s="121"/>
      <c r="AR54" s="121"/>
      <c r="AS54" s="122"/>
      <c r="AT54" s="121"/>
      <c r="AU54" s="121"/>
      <c r="AV54" s="121"/>
      <c r="AW54" s="122"/>
      <c r="AX54" s="123">
        <f t="shared" si="8"/>
        <v>0</v>
      </c>
      <c r="AY54" s="124">
        <f t="shared" si="10"/>
        <v>0</v>
      </c>
      <c r="AZ54" s="126"/>
      <c r="BA54" s="126"/>
      <c r="BB54" s="126"/>
      <c r="BC54" s="126"/>
      <c r="BD54" s="126"/>
      <c r="BE54" s="126"/>
      <c r="BF54" s="126"/>
      <c r="BG54" s="126"/>
      <c r="BH54" s="126"/>
      <c r="BI54" s="126"/>
      <c r="BJ54" s="126"/>
      <c r="BK54" s="126"/>
    </row>
    <row r="55" spans="1:63" x14ac:dyDescent="0.35">
      <c r="A55" s="121" t="s">
        <v>256</v>
      </c>
      <c r="B55" s="121"/>
      <c r="C55" s="121"/>
      <c r="D55" s="121"/>
      <c r="E55" s="122"/>
      <c r="F55" s="121"/>
      <c r="G55" s="121"/>
      <c r="H55" s="121"/>
      <c r="I55" s="122"/>
      <c r="J55" s="121"/>
      <c r="K55" s="121"/>
      <c r="L55" s="121"/>
      <c r="M55" s="122"/>
      <c r="N55" s="121"/>
      <c r="O55" s="121"/>
      <c r="P55" s="121"/>
      <c r="Q55" s="122"/>
      <c r="R55" s="123">
        <f t="shared" si="7"/>
        <v>0</v>
      </c>
      <c r="S55" s="124">
        <f t="shared" si="9"/>
        <v>0</v>
      </c>
      <c r="T55" s="125"/>
      <c r="U55" s="125"/>
      <c r="V55" s="125"/>
      <c r="W55" s="125"/>
      <c r="X55" s="125"/>
      <c r="Y55" s="126"/>
      <c r="Z55" s="126"/>
      <c r="AA55" s="126"/>
      <c r="AB55" s="126"/>
      <c r="AC55" s="126"/>
      <c r="AD55" s="126"/>
      <c r="AE55" s="126"/>
      <c r="AG55" s="121" t="s">
        <v>256</v>
      </c>
      <c r="AH55" s="121"/>
      <c r="AI55" s="121"/>
      <c r="AJ55" s="121"/>
      <c r="AK55" s="122"/>
      <c r="AL55" s="121"/>
      <c r="AM55" s="121"/>
      <c r="AN55" s="121"/>
      <c r="AO55" s="122"/>
      <c r="AP55" s="121"/>
      <c r="AQ55" s="121"/>
      <c r="AR55" s="121"/>
      <c r="AS55" s="122"/>
      <c r="AT55" s="121"/>
      <c r="AU55" s="121"/>
      <c r="AV55" s="121"/>
      <c r="AW55" s="122"/>
      <c r="AX55" s="123">
        <f t="shared" si="8"/>
        <v>0</v>
      </c>
      <c r="AY55" s="124">
        <f t="shared" si="10"/>
        <v>0</v>
      </c>
      <c r="AZ55" s="126"/>
      <c r="BA55" s="126"/>
      <c r="BB55" s="126"/>
      <c r="BC55" s="126"/>
      <c r="BD55" s="126"/>
      <c r="BE55" s="126"/>
      <c r="BF55" s="126"/>
      <c r="BG55" s="126"/>
      <c r="BH55" s="126"/>
      <c r="BI55" s="126"/>
      <c r="BJ55" s="126"/>
      <c r="BK55" s="126"/>
    </row>
    <row r="56" spans="1:63" x14ac:dyDescent="0.35">
      <c r="A56" s="121" t="s">
        <v>257</v>
      </c>
      <c r="B56" s="121"/>
      <c r="C56" s="121"/>
      <c r="D56" s="121"/>
      <c r="E56" s="122"/>
      <c r="F56" s="121"/>
      <c r="G56" s="121"/>
      <c r="H56" s="121"/>
      <c r="I56" s="122"/>
      <c r="J56" s="121"/>
      <c r="K56" s="121"/>
      <c r="L56" s="121"/>
      <c r="M56" s="122"/>
      <c r="N56" s="121"/>
      <c r="O56" s="121"/>
      <c r="P56" s="121"/>
      <c r="Q56" s="122"/>
      <c r="R56" s="123">
        <f t="shared" si="7"/>
        <v>0</v>
      </c>
      <c r="S56" s="124">
        <f t="shared" si="9"/>
        <v>0</v>
      </c>
      <c r="T56" s="125"/>
      <c r="U56" s="125"/>
      <c r="V56" s="125"/>
      <c r="W56" s="125"/>
      <c r="X56" s="125"/>
      <c r="Y56" s="126"/>
      <c r="Z56" s="126"/>
      <c r="AA56" s="126"/>
      <c r="AB56" s="126"/>
      <c r="AC56" s="126"/>
      <c r="AD56" s="126"/>
      <c r="AE56" s="126"/>
      <c r="AG56" s="121" t="s">
        <v>257</v>
      </c>
      <c r="AH56" s="121"/>
      <c r="AI56" s="121"/>
      <c r="AJ56" s="121"/>
      <c r="AK56" s="122"/>
      <c r="AL56" s="121"/>
      <c r="AM56" s="121"/>
      <c r="AN56" s="121"/>
      <c r="AO56" s="122"/>
      <c r="AP56" s="121"/>
      <c r="AQ56" s="121"/>
      <c r="AR56" s="121"/>
      <c r="AS56" s="122"/>
      <c r="AT56" s="121"/>
      <c r="AU56" s="121"/>
      <c r="AV56" s="121"/>
      <c r="AW56" s="122"/>
      <c r="AX56" s="123">
        <f t="shared" si="8"/>
        <v>0</v>
      </c>
      <c r="AY56" s="124">
        <f t="shared" si="10"/>
        <v>0</v>
      </c>
      <c r="AZ56" s="126"/>
      <c r="BA56" s="126"/>
      <c r="BB56" s="126"/>
      <c r="BC56" s="126"/>
      <c r="BD56" s="126"/>
      <c r="BE56" s="126"/>
      <c r="BF56" s="126"/>
      <c r="BG56" s="126"/>
      <c r="BH56" s="126"/>
      <c r="BI56" s="126"/>
      <c r="BJ56" s="126"/>
      <c r="BK56" s="126"/>
    </row>
    <row r="57" spans="1:63" x14ac:dyDescent="0.35">
      <c r="A57" s="121" t="s">
        <v>258</v>
      </c>
      <c r="B57" s="121"/>
      <c r="C57" s="121"/>
      <c r="D57" s="121"/>
      <c r="E57" s="122"/>
      <c r="F57" s="121"/>
      <c r="G57" s="121"/>
      <c r="H57" s="121"/>
      <c r="I57" s="122"/>
      <c r="J57" s="121"/>
      <c r="K57" s="121"/>
      <c r="L57" s="121"/>
      <c r="M57" s="122"/>
      <c r="N57" s="121"/>
      <c r="O57" s="121"/>
      <c r="P57" s="121"/>
      <c r="Q57" s="122"/>
      <c r="R57" s="123">
        <f t="shared" si="7"/>
        <v>0</v>
      </c>
      <c r="S57" s="124">
        <f t="shared" si="9"/>
        <v>0</v>
      </c>
      <c r="T57" s="125"/>
      <c r="U57" s="125"/>
      <c r="V57" s="125"/>
      <c r="W57" s="125"/>
      <c r="X57" s="125"/>
      <c r="Y57" s="126"/>
      <c r="Z57" s="126"/>
      <c r="AA57" s="126"/>
      <c r="AB57" s="126"/>
      <c r="AC57" s="126"/>
      <c r="AD57" s="126"/>
      <c r="AE57" s="126"/>
      <c r="AG57" s="121" t="s">
        <v>258</v>
      </c>
      <c r="AH57" s="121"/>
      <c r="AI57" s="121"/>
      <c r="AJ57" s="121"/>
      <c r="AK57" s="122"/>
      <c r="AL57" s="121"/>
      <c r="AM57" s="121"/>
      <c r="AN57" s="121"/>
      <c r="AO57" s="122"/>
      <c r="AP57" s="121"/>
      <c r="AQ57" s="121"/>
      <c r="AR57" s="121"/>
      <c r="AS57" s="122"/>
      <c r="AT57" s="121"/>
      <c r="AU57" s="121"/>
      <c r="AV57" s="121"/>
      <c r="AW57" s="122"/>
      <c r="AX57" s="123">
        <f t="shared" si="8"/>
        <v>0</v>
      </c>
      <c r="AY57" s="124">
        <f t="shared" si="10"/>
        <v>0</v>
      </c>
      <c r="AZ57" s="126"/>
      <c r="BA57" s="126"/>
      <c r="BB57" s="126"/>
      <c r="BC57" s="126"/>
      <c r="BD57" s="126"/>
      <c r="BE57" s="126"/>
      <c r="BF57" s="126"/>
      <c r="BG57" s="126"/>
      <c r="BH57" s="126"/>
      <c r="BI57" s="126"/>
      <c r="BJ57" s="126"/>
      <c r="BK57" s="126"/>
    </row>
    <row r="58" spans="1:63" x14ac:dyDescent="0.35">
      <c r="A58" s="128" t="s">
        <v>259</v>
      </c>
      <c r="B58" s="129">
        <f t="shared" ref="B58:Q58" si="11">SUM(B37:B57)</f>
        <v>0</v>
      </c>
      <c r="C58" s="129">
        <f t="shared" si="11"/>
        <v>0</v>
      </c>
      <c r="D58" s="129">
        <f t="shared" si="11"/>
        <v>0</v>
      </c>
      <c r="E58" s="130">
        <f t="shared" si="11"/>
        <v>0</v>
      </c>
      <c r="F58" s="129">
        <f t="shared" si="11"/>
        <v>0</v>
      </c>
      <c r="G58" s="129">
        <f t="shared" si="11"/>
        <v>0</v>
      </c>
      <c r="H58" s="129">
        <f t="shared" si="11"/>
        <v>0</v>
      </c>
      <c r="I58" s="130">
        <f t="shared" si="11"/>
        <v>0</v>
      </c>
      <c r="J58" s="129">
        <f t="shared" si="11"/>
        <v>0</v>
      </c>
      <c r="K58" s="129">
        <f t="shared" si="11"/>
        <v>0</v>
      </c>
      <c r="L58" s="129">
        <f t="shared" si="11"/>
        <v>0</v>
      </c>
      <c r="M58" s="130">
        <f t="shared" si="11"/>
        <v>0</v>
      </c>
      <c r="N58" s="129">
        <f t="shared" si="11"/>
        <v>0</v>
      </c>
      <c r="O58" s="129">
        <f t="shared" si="11"/>
        <v>0</v>
      </c>
      <c r="P58" s="129">
        <f t="shared" si="11"/>
        <v>0</v>
      </c>
      <c r="Q58" s="130">
        <f t="shared" si="11"/>
        <v>0</v>
      </c>
      <c r="R58" s="129">
        <f t="shared" ref="R58:AE58" si="12">SUM(R37:R57)</f>
        <v>0</v>
      </c>
      <c r="S58" s="124">
        <f t="shared" si="12"/>
        <v>0</v>
      </c>
      <c r="T58" s="129">
        <f t="shared" si="12"/>
        <v>0</v>
      </c>
      <c r="U58" s="129">
        <f t="shared" si="12"/>
        <v>0</v>
      </c>
      <c r="V58" s="129">
        <f t="shared" si="12"/>
        <v>0</v>
      </c>
      <c r="W58" s="129">
        <f t="shared" si="12"/>
        <v>0</v>
      </c>
      <c r="X58" s="129">
        <f t="shared" si="12"/>
        <v>0</v>
      </c>
      <c r="Y58" s="129">
        <f t="shared" si="12"/>
        <v>0</v>
      </c>
      <c r="Z58" s="129">
        <f t="shared" si="12"/>
        <v>0</v>
      </c>
      <c r="AA58" s="129">
        <f t="shared" si="12"/>
        <v>0</v>
      </c>
      <c r="AB58" s="129">
        <f t="shared" si="12"/>
        <v>0</v>
      </c>
      <c r="AC58" s="129">
        <f t="shared" si="12"/>
        <v>0</v>
      </c>
      <c r="AD58" s="129">
        <f t="shared" si="12"/>
        <v>0</v>
      </c>
      <c r="AE58" s="129">
        <f t="shared" si="12"/>
        <v>0</v>
      </c>
      <c r="AG58" s="128" t="s">
        <v>259</v>
      </c>
      <c r="AH58" s="129">
        <f t="shared" ref="AH58:AW58" si="13">SUM(AH37:AH57)</f>
        <v>0</v>
      </c>
      <c r="AI58" s="129">
        <f t="shared" si="13"/>
        <v>0</v>
      </c>
      <c r="AJ58" s="129">
        <f t="shared" si="13"/>
        <v>0</v>
      </c>
      <c r="AK58" s="130">
        <f t="shared" si="13"/>
        <v>0</v>
      </c>
      <c r="AL58" s="129">
        <f t="shared" si="13"/>
        <v>0</v>
      </c>
      <c r="AM58" s="129">
        <f t="shared" si="13"/>
        <v>0</v>
      </c>
      <c r="AN58" s="129">
        <f t="shared" si="13"/>
        <v>0</v>
      </c>
      <c r="AO58" s="130">
        <f t="shared" si="13"/>
        <v>0</v>
      </c>
      <c r="AP58" s="129">
        <f t="shared" si="13"/>
        <v>0</v>
      </c>
      <c r="AQ58" s="129">
        <f t="shared" si="13"/>
        <v>0</v>
      </c>
      <c r="AR58" s="129">
        <f t="shared" si="13"/>
        <v>0</v>
      </c>
      <c r="AS58" s="130">
        <f t="shared" si="13"/>
        <v>0</v>
      </c>
      <c r="AT58" s="129">
        <f t="shared" si="13"/>
        <v>0</v>
      </c>
      <c r="AU58" s="129">
        <f t="shared" si="13"/>
        <v>0</v>
      </c>
      <c r="AV58" s="129">
        <f t="shared" si="13"/>
        <v>0</v>
      </c>
      <c r="AW58" s="130">
        <f t="shared" si="13"/>
        <v>0</v>
      </c>
      <c r="AX58" s="131">
        <f t="shared" ref="AX58:BK58" si="14">SUM(AX37:AX57)</f>
        <v>0</v>
      </c>
      <c r="AY58" s="132">
        <f t="shared" si="14"/>
        <v>0</v>
      </c>
      <c r="AZ58" s="129">
        <f t="shared" si="14"/>
        <v>0</v>
      </c>
      <c r="BA58" s="129">
        <f t="shared" si="14"/>
        <v>0</v>
      </c>
      <c r="BB58" s="129">
        <f t="shared" si="14"/>
        <v>0</v>
      </c>
      <c r="BC58" s="129">
        <f t="shared" si="14"/>
        <v>0</v>
      </c>
      <c r="BD58" s="129">
        <f t="shared" si="14"/>
        <v>0</v>
      </c>
      <c r="BE58" s="129">
        <f t="shared" si="14"/>
        <v>0</v>
      </c>
      <c r="BF58" s="129">
        <f t="shared" si="14"/>
        <v>0</v>
      </c>
      <c r="BG58" s="129">
        <f t="shared" si="14"/>
        <v>0</v>
      </c>
      <c r="BH58" s="129">
        <f t="shared" si="14"/>
        <v>0</v>
      </c>
      <c r="BI58" s="129">
        <f t="shared" si="14"/>
        <v>0</v>
      </c>
      <c r="BJ58" s="129">
        <f t="shared" si="14"/>
        <v>0</v>
      </c>
      <c r="BK58" s="129">
        <f t="shared" si="14"/>
        <v>0</v>
      </c>
    </row>
  </sheetData>
  <mergeCells count="44">
    <mergeCell ref="BI1:BK1"/>
    <mergeCell ref="BI2:BK2"/>
    <mergeCell ref="BI3:BK3"/>
    <mergeCell ref="A1:BH1"/>
    <mergeCell ref="B6:BK6"/>
    <mergeCell ref="A5:AE5"/>
    <mergeCell ref="A2:BH2"/>
    <mergeCell ref="BI4:BK4"/>
    <mergeCell ref="A35:A36"/>
    <mergeCell ref="A9:A10"/>
    <mergeCell ref="A3:BH3"/>
    <mergeCell ref="H9:I9"/>
    <mergeCell ref="AG5:BK5"/>
    <mergeCell ref="A4:BH4"/>
    <mergeCell ref="AG9:AG10"/>
    <mergeCell ref="P9:Q9"/>
    <mergeCell ref="BF9:BK9"/>
    <mergeCell ref="AV35:AW35"/>
    <mergeCell ref="Z9:AE9"/>
    <mergeCell ref="B7:BK7"/>
    <mergeCell ref="R9:S9"/>
    <mergeCell ref="D9:E9"/>
    <mergeCell ref="AZ9:BE9"/>
    <mergeCell ref="AX9:AY9"/>
    <mergeCell ref="AX35:AY35"/>
    <mergeCell ref="AZ35:BE35"/>
    <mergeCell ref="BF35:BK35"/>
    <mergeCell ref="R35:S35"/>
    <mergeCell ref="AN9:AO9"/>
    <mergeCell ref="AR35:AS35"/>
    <mergeCell ref="AV9:AW9"/>
    <mergeCell ref="AG35:AG36"/>
    <mergeCell ref="T9:Y9"/>
    <mergeCell ref="AR9:AS9"/>
    <mergeCell ref="T35:Y35"/>
    <mergeCell ref="AJ9:AK9"/>
    <mergeCell ref="AJ35:AK35"/>
    <mergeCell ref="AN35:AO35"/>
    <mergeCell ref="Z35:AE35"/>
    <mergeCell ref="D35:E35"/>
    <mergeCell ref="H35:I35"/>
    <mergeCell ref="L35:M35"/>
    <mergeCell ref="P35:Q35"/>
    <mergeCell ref="L9:M9"/>
  </mergeCells>
  <pageMargins left="0.7" right="0.7" top="0.75" bottom="0.75" header="0.3" footer="0.3"/>
  <pageSetup paperSize="9" scale="18"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B45"/>
  <sheetViews>
    <sheetView topLeftCell="A31" zoomScale="90" workbookViewId="0">
      <selection activeCell="A35" sqref="A35"/>
    </sheetView>
  </sheetViews>
  <sheetFormatPr baseColWidth="10" defaultColWidth="10.81640625" defaultRowHeight="14" x14ac:dyDescent="0.35"/>
  <cols>
    <col min="1" max="1" width="72" style="133" bestFit="1" customWidth="1"/>
    <col min="2" max="2" width="73.453125" style="133" customWidth="1"/>
    <col min="3" max="3" width="10.81640625" style="133"/>
    <col min="4" max="4" width="31.1796875" style="133" customWidth="1"/>
    <col min="5" max="5" width="70.1796875" style="133" customWidth="1"/>
    <col min="6" max="6" width="17.1796875" style="133" customWidth="1"/>
    <col min="7" max="8" width="21.81640625" style="133" customWidth="1"/>
    <col min="9" max="9" width="19.1796875" style="133" customWidth="1"/>
    <col min="10" max="10" width="42" style="133" customWidth="1"/>
    <col min="11" max="16384" width="10.81640625" style="133"/>
  </cols>
  <sheetData>
    <row r="1" spans="1:2" ht="25.5" customHeight="1" x14ac:dyDescent="0.35">
      <c r="A1" s="785" t="s">
        <v>139</v>
      </c>
      <c r="B1" s="786"/>
    </row>
    <row r="2" spans="1:2" ht="25.5" customHeight="1" x14ac:dyDescent="0.35">
      <c r="A2" s="783" t="s">
        <v>260</v>
      </c>
      <c r="B2" s="784"/>
    </row>
    <row r="3" spans="1:2" x14ac:dyDescent="0.35">
      <c r="A3" s="134" t="s">
        <v>261</v>
      </c>
      <c r="B3" s="135" t="s">
        <v>262</v>
      </c>
    </row>
    <row r="4" spans="1:2" x14ac:dyDescent="0.35">
      <c r="A4" s="136" t="s">
        <v>42</v>
      </c>
      <c r="B4" s="137" t="s">
        <v>263</v>
      </c>
    </row>
    <row r="5" spans="1:2" ht="98" x14ac:dyDescent="0.35">
      <c r="A5" s="136" t="s">
        <v>43</v>
      </c>
      <c r="B5" s="138" t="s">
        <v>264</v>
      </c>
    </row>
    <row r="6" spans="1:2" x14ac:dyDescent="0.35">
      <c r="A6" s="136" t="s">
        <v>48</v>
      </c>
      <c r="B6" s="787" t="s">
        <v>265</v>
      </c>
    </row>
    <row r="7" spans="1:2" x14ac:dyDescent="0.35">
      <c r="A7" s="136" t="s">
        <v>50</v>
      </c>
      <c r="B7" s="788"/>
    </row>
    <row r="8" spans="1:2" x14ac:dyDescent="0.35">
      <c r="A8" s="136" t="s">
        <v>52</v>
      </c>
      <c r="B8" s="788"/>
    </row>
    <row r="9" spans="1:2" x14ac:dyDescent="0.35">
      <c r="A9" s="136" t="s">
        <v>266</v>
      </c>
      <c r="B9" s="789"/>
    </row>
    <row r="10" spans="1:2" ht="28" x14ac:dyDescent="0.35">
      <c r="A10" s="136" t="s">
        <v>40</v>
      </c>
      <c r="B10" s="139" t="s">
        <v>267</v>
      </c>
    </row>
    <row r="11" spans="1:2" ht="28" x14ac:dyDescent="0.35">
      <c r="A11" s="136" t="s">
        <v>60</v>
      </c>
      <c r="B11" s="139" t="s">
        <v>268</v>
      </c>
    </row>
    <row r="12" spans="1:2" ht="56" x14ac:dyDescent="0.35">
      <c r="A12" s="136" t="s">
        <v>59</v>
      </c>
      <c r="B12" s="140" t="s">
        <v>269</v>
      </c>
    </row>
    <row r="13" spans="1:2" ht="28" x14ac:dyDescent="0.35">
      <c r="A13" s="136" t="s">
        <v>270</v>
      </c>
      <c r="B13" s="140" t="s">
        <v>271</v>
      </c>
    </row>
    <row r="14" spans="1:2" ht="28" x14ac:dyDescent="0.35">
      <c r="A14" s="136" t="s">
        <v>272</v>
      </c>
      <c r="B14" s="140" t="s">
        <v>273</v>
      </c>
    </row>
    <row r="15" spans="1:2" ht="72" customHeight="1" x14ac:dyDescent="0.35">
      <c r="A15" s="90" t="s">
        <v>274</v>
      </c>
      <c r="B15" s="141" t="s">
        <v>275</v>
      </c>
    </row>
    <row r="16" spans="1:2" ht="168" x14ac:dyDescent="0.35">
      <c r="A16" s="90" t="s">
        <v>276</v>
      </c>
      <c r="B16" s="142" t="s">
        <v>277</v>
      </c>
    </row>
    <row r="17" spans="1:2" ht="25.5" customHeight="1" x14ac:dyDescent="0.35">
      <c r="A17" s="783" t="s">
        <v>278</v>
      </c>
      <c r="B17" s="784"/>
    </row>
    <row r="18" spans="1:2" x14ac:dyDescent="0.35">
      <c r="A18" s="134" t="s">
        <v>261</v>
      </c>
      <c r="B18" s="135" t="s">
        <v>262</v>
      </c>
    </row>
    <row r="19" spans="1:2" x14ac:dyDescent="0.35">
      <c r="A19" s="136" t="s">
        <v>42</v>
      </c>
      <c r="B19" s="137" t="s">
        <v>263</v>
      </c>
    </row>
    <row r="20" spans="1:2" ht="98" x14ac:dyDescent="0.35">
      <c r="A20" s="136" t="s">
        <v>43</v>
      </c>
      <c r="B20" s="143" t="s">
        <v>279</v>
      </c>
    </row>
    <row r="21" spans="1:2" ht="28" x14ac:dyDescent="0.35">
      <c r="A21" s="136" t="s">
        <v>280</v>
      </c>
      <c r="B21" s="140" t="s">
        <v>281</v>
      </c>
    </row>
    <row r="22" spans="1:2" ht="42" x14ac:dyDescent="0.35">
      <c r="A22" s="136" t="s">
        <v>282</v>
      </c>
      <c r="B22" s="140" t="s">
        <v>283</v>
      </c>
    </row>
    <row r="23" spans="1:2" ht="56" x14ac:dyDescent="0.35">
      <c r="A23" s="136" t="s">
        <v>284</v>
      </c>
      <c r="B23" s="140" t="s">
        <v>285</v>
      </c>
    </row>
    <row r="24" spans="1:2" ht="28" x14ac:dyDescent="0.35">
      <c r="A24" s="136" t="s">
        <v>286</v>
      </c>
      <c r="B24" s="140" t="s">
        <v>287</v>
      </c>
    </row>
    <row r="25" spans="1:2" x14ac:dyDescent="0.35">
      <c r="A25" s="136" t="s">
        <v>288</v>
      </c>
      <c r="B25" s="140" t="s">
        <v>289</v>
      </c>
    </row>
    <row r="26" spans="1:2" ht="46" customHeight="1" x14ac:dyDescent="0.35">
      <c r="A26" s="136" t="s">
        <v>290</v>
      </c>
      <c r="B26" s="144" t="s">
        <v>291</v>
      </c>
    </row>
    <row r="27" spans="1:2" ht="56" x14ac:dyDescent="0.35">
      <c r="A27" s="136" t="s">
        <v>153</v>
      </c>
      <c r="B27" s="144" t="s">
        <v>292</v>
      </c>
    </row>
    <row r="28" spans="1:2" ht="42" x14ac:dyDescent="0.35">
      <c r="A28" s="136" t="s">
        <v>293</v>
      </c>
      <c r="B28" s="144" t="s">
        <v>294</v>
      </c>
    </row>
    <row r="29" spans="1:2" ht="28" x14ac:dyDescent="0.35">
      <c r="A29" s="136" t="s">
        <v>295</v>
      </c>
      <c r="B29" s="144" t="s">
        <v>296</v>
      </c>
    </row>
    <row r="30" spans="1:2" ht="42" x14ac:dyDescent="0.35">
      <c r="A30" s="136" t="s">
        <v>297</v>
      </c>
      <c r="B30" s="144" t="s">
        <v>298</v>
      </c>
    </row>
    <row r="31" spans="1:2" ht="144" customHeight="1" x14ac:dyDescent="0.35">
      <c r="A31" s="136" t="s">
        <v>299</v>
      </c>
      <c r="B31" s="144" t="s">
        <v>300</v>
      </c>
    </row>
    <row r="32" spans="1:2" ht="28" x14ac:dyDescent="0.35">
      <c r="A32" s="136" t="s">
        <v>301</v>
      </c>
      <c r="B32" s="144" t="s">
        <v>302</v>
      </c>
    </row>
    <row r="33" spans="1:2" ht="28" x14ac:dyDescent="0.35">
      <c r="A33" s="136" t="s">
        <v>303</v>
      </c>
      <c r="B33" s="144" t="s">
        <v>304</v>
      </c>
    </row>
    <row r="34" spans="1:2" ht="28" x14ac:dyDescent="0.35">
      <c r="A34" s="136" t="s">
        <v>305</v>
      </c>
      <c r="B34" s="144" t="s">
        <v>306</v>
      </c>
    </row>
    <row r="35" spans="1:2" ht="28" x14ac:dyDescent="0.35">
      <c r="A35" s="136" t="s">
        <v>307</v>
      </c>
      <c r="B35" s="144" t="s">
        <v>308</v>
      </c>
    </row>
    <row r="36" spans="1:2" ht="70" x14ac:dyDescent="0.35">
      <c r="A36" s="136" t="s">
        <v>309</v>
      </c>
      <c r="B36" s="144" t="s">
        <v>310</v>
      </c>
    </row>
    <row r="37" spans="1:2" x14ac:dyDescent="0.35">
      <c r="A37" s="136" t="s">
        <v>142</v>
      </c>
      <c r="B37" s="144" t="s">
        <v>311</v>
      </c>
    </row>
    <row r="38" spans="1:2" ht="28" x14ac:dyDescent="0.35">
      <c r="A38" s="136" t="s">
        <v>312</v>
      </c>
      <c r="B38" s="144" t="s">
        <v>313</v>
      </c>
    </row>
    <row r="39" spans="1:2" ht="42" x14ac:dyDescent="0.35">
      <c r="A39" s="136" t="s">
        <v>314</v>
      </c>
      <c r="B39" s="144" t="s">
        <v>315</v>
      </c>
    </row>
    <row r="40" spans="1:2" ht="28" x14ac:dyDescent="0.35">
      <c r="A40" s="90" t="s">
        <v>145</v>
      </c>
      <c r="B40" s="144" t="s">
        <v>316</v>
      </c>
    </row>
    <row r="41" spans="1:2" ht="25.5" customHeight="1" x14ac:dyDescent="0.35">
      <c r="A41" s="783" t="s">
        <v>317</v>
      </c>
      <c r="B41" s="784"/>
    </row>
    <row r="42" spans="1:2" x14ac:dyDescent="0.35">
      <c r="A42" s="785" t="s">
        <v>318</v>
      </c>
      <c r="B42" s="786"/>
    </row>
    <row r="43" spans="1:2" ht="72" customHeight="1" x14ac:dyDescent="0.35">
      <c r="A43" s="781" t="s">
        <v>319</v>
      </c>
      <c r="B43" s="782"/>
    </row>
    <row r="44" spans="1:2" ht="28" x14ac:dyDescent="0.35">
      <c r="A44" s="136" t="s">
        <v>295</v>
      </c>
      <c r="B44" s="144" t="s">
        <v>320</v>
      </c>
    </row>
    <row r="45" spans="1:2" ht="28" x14ac:dyDescent="0.35">
      <c r="A45" s="90" t="s">
        <v>321</v>
      </c>
      <c r="B45" s="144" t="s">
        <v>322</v>
      </c>
    </row>
  </sheetData>
  <mergeCells count="7">
    <mergeCell ref="A43:B43"/>
    <mergeCell ref="A41:B41"/>
    <mergeCell ref="A42:B42"/>
    <mergeCell ref="A1:B1"/>
    <mergeCell ref="A2:B2"/>
    <mergeCell ref="B6:B9"/>
    <mergeCell ref="A17:B17"/>
  </mergeCells>
  <pageMargins left="0.25" right="0.25" top="0.75" bottom="0.75" header="0.3" footer="0.3"/>
  <pageSetup paperSize="9" scale="35"/>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D341F55659C9A4985F05E4B957308E7" ma:contentTypeVersion="17" ma:contentTypeDescription="Crear nuevo documento." ma:contentTypeScope="" ma:versionID="d956573d87abb794c4a9810d20ba9997">
  <xsd:schema xmlns:xsd="http://www.w3.org/2001/XMLSchema" xmlns:xs="http://www.w3.org/2001/XMLSchema" xmlns:p="http://schemas.microsoft.com/office/2006/metadata/properties" xmlns:ns2="bfb5676e-0d71-42df-8fc5-13002709b90b" xmlns:ns3="f5e60779-6af5-4dde-a1c8-ebb5582c629e" targetNamespace="http://schemas.microsoft.com/office/2006/metadata/properties" ma:root="true" ma:fieldsID="17bacb17f57d4cda79cc9468e4177047" ns2:_="" ns3:_="">
    <xsd:import namespace="bfb5676e-0d71-42df-8fc5-13002709b90b"/>
    <xsd:import namespace="f5e60779-6af5-4dde-a1c8-ebb5582c629e"/>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LengthInSeconds" minOccurs="0"/>
                <xsd:element ref="ns2:MediaServiceAutoKeyPoints" minOccurs="0"/>
                <xsd:element ref="ns2:MediaServiceKeyPoints" minOccurs="0"/>
                <xsd:element ref="ns2:MediaServiceLocation"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fb5676e-0d71-42df-8fc5-13002709b90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Extracted Text" ma:internalName="MediaServiceOCR" ma:readOnly="true">
      <xsd:simpleType>
        <xsd:restriction base="dms:Note">
          <xsd:maxLength value="255"/>
        </xsd:restriction>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LengthInSeconds" ma:index="16" nillable="true" ma:displayName="Length (seconds)" ma:internalName="MediaLengthInSeconds" ma:readOnly="true">
      <xsd:simpleType>
        <xsd:restriction base="dms:Unknown"/>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lcf76f155ced4ddcb4097134ff3c332f" ma:index="21" nillable="true" ma:taxonomy="true" ma:internalName="lcf76f155ced4ddcb4097134ff3c332f" ma:taxonomyFieldName="MediaServiceImageTags" ma:displayName="Etiquetas de imagen" ma:readOnly="false" ma:fieldId="{5cf76f15-5ced-4ddc-b409-7134ff3c332f}" ma:taxonomyMulti="true" ma:sspId="0502971d-3a7e-42d3-b9b5-ba916876657b" ma:termSetId="09814cd3-568e-fe90-9814-8d621ff8fb84" ma:anchorId="fba54fb3-c3e1-fe81-a776-ca4b69148c4d" ma:open="true" ma:isKeyword="false">
      <xsd:complexType>
        <xsd:sequence>
          <xsd:element ref="pc:Terms" minOccurs="0" maxOccurs="1"/>
        </xsd:sequence>
      </xsd:complex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5e60779-6af5-4dde-a1c8-ebb5582c629e" elementFormDefault="qualified">
    <xsd:import namespace="http://schemas.microsoft.com/office/2006/documentManagement/types"/>
    <xsd:import namespace="http://schemas.microsoft.com/office/infopath/2007/PartnerControls"/>
    <xsd:element name="SharedWithUsers" ma:index="13"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Detalles de uso compartido" ma:internalName="SharedWithDetails" ma:readOnly="true">
      <xsd:simpleType>
        <xsd:restriction base="dms:Note">
          <xsd:maxLength value="255"/>
        </xsd:restriction>
      </xsd:simpleType>
    </xsd:element>
    <xsd:element name="TaxCatchAll" ma:index="22" nillable="true" ma:displayName="Taxonomy Catch All Column" ma:hidden="true" ma:list="{6691ca9c-6b0b-4471-b295-8a95b19cc813}" ma:internalName="TaxCatchAll" ma:showField="CatchAllData" ma:web="f5e60779-6af5-4dde-a1c8-ebb5582c629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f5e60779-6af5-4dde-a1c8-ebb5582c629e" xsi:nil="true"/>
    <lcf76f155ced4ddcb4097134ff3c332f xmlns="bfb5676e-0d71-42df-8fc5-13002709b90b">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11E6B1D4-F70A-435D-AC5D-0CCC855DF29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fb5676e-0d71-42df-8fc5-13002709b90b"/>
    <ds:schemaRef ds:uri="f5e60779-6af5-4dde-a1c8-ebb5582c629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6725F5B-FF5C-430D-AB20-F37D6003DD67}">
  <ds:schemaRefs>
    <ds:schemaRef ds:uri="http://schemas.microsoft.com/sharepoint/v3/contenttype/forms"/>
  </ds:schemaRefs>
</ds:datastoreItem>
</file>

<file path=customXml/itemProps3.xml><?xml version="1.0" encoding="utf-8"?>
<ds:datastoreItem xmlns:ds="http://schemas.openxmlformats.org/officeDocument/2006/customXml" ds:itemID="{6E309413-0748-4AC1-96C8-3C500D895D39}">
  <ds:schemaRefs>
    <ds:schemaRef ds:uri="http://schemas.microsoft.com/office/2006/metadata/properties"/>
    <ds:schemaRef ds:uri="http://schemas.microsoft.com/office/infopath/2007/PartnerControls"/>
    <ds:schemaRef ds:uri="f5e60779-6af5-4dde-a1c8-ebb5582c629e"/>
    <ds:schemaRef ds:uri="bfb5676e-0d71-42df-8fc5-13002709b90b"/>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5</vt:i4>
      </vt:variant>
    </vt:vector>
  </HeadingPairs>
  <TitlesOfParts>
    <vt:vector size="18" baseType="lpstr">
      <vt:lpstr>RESERVA</vt:lpstr>
      <vt:lpstr>VIGENCIA</vt:lpstr>
      <vt:lpstr>Metas 1 PA</vt:lpstr>
      <vt:lpstr>Metas 2 PA</vt:lpstr>
      <vt:lpstr>Metas 3 PA</vt:lpstr>
      <vt:lpstr>Metas 4 PA</vt:lpstr>
      <vt:lpstr>Indicadores PA</vt:lpstr>
      <vt:lpstr>Territorialización PA</vt:lpstr>
      <vt:lpstr>Instructivo</vt:lpstr>
      <vt:lpstr>Generalidades</vt:lpstr>
      <vt:lpstr>PONDERACIÓN</vt:lpstr>
      <vt:lpstr>Hoja13</vt:lpstr>
      <vt:lpstr>Hoja1</vt:lpstr>
      <vt:lpstr>'Indicadores PA'!Área_de_impresión</vt:lpstr>
      <vt:lpstr>'Metas 1 PA'!Área_de_impresión</vt:lpstr>
      <vt:lpstr>'Metas 2 PA'!Área_de_impresión</vt:lpstr>
      <vt:lpstr>'Metas 3 PA'!Área_de_impresión</vt:lpstr>
      <vt:lpstr>'Metas 4 PA'!Área_de_impresión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fhinestroza</dc:creator>
  <cp:keywords/>
  <dc:description/>
  <cp:lastModifiedBy>Ángela Adriana Ávila Ospina</cp:lastModifiedBy>
  <cp:revision/>
  <dcterms:created xsi:type="dcterms:W3CDTF">2011-04-27T03:16:52Z</dcterms:created>
  <dcterms:modified xsi:type="dcterms:W3CDTF">2023-11-03T20:18:04Z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0x010100ED341F55659C9A4985F05E4B957308E7</vt:lpwstr>
  </property>
  <property fmtid="{D5CDD505-2E9C-101B-9397-08002B2CF9AE}" pid="3" name="ICV">
    <vt:lpwstr>c1de4ce5ee2a4bc68549ba625990afd1</vt:lpwstr>
  </property>
  <property fmtid="{D5CDD505-2E9C-101B-9397-08002B2CF9AE}" pid="4" name="MediaServiceImageTags">
    <vt:lpwstr/>
  </property>
</Properties>
</file>