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E:\ANGIE\OFICINA ASESORA PLANEACION SGC\ESQUEMA PUBLICACIÓN\PUBLICACIÓN PAGINA WEB\2023\Octubre 2023\Proyectos Plan de acciòn 2020\"/>
    </mc:Choice>
  </mc:AlternateContent>
  <bookViews>
    <workbookView xWindow="0" yWindow="495" windowWidth="25605" windowHeight="15420" tabRatio="674" activeTab="4"/>
  </bookViews>
  <sheets>
    <sheet name="Meta 1" sheetId="50" r:id="rId1"/>
    <sheet name="Meta 2" sheetId="51" r:id="rId2"/>
    <sheet name="Meta 3" sheetId="39" r:id="rId3"/>
    <sheet name="Meta 4" sheetId="52" r:id="rId4"/>
    <sheet name="Meta 5" sheetId="41" r:id="rId5"/>
    <sheet name="Meta 6" sheetId="46" r:id="rId6"/>
    <sheet name="Meta PDD" sheetId="48" r:id="rId7"/>
    <sheet name="TERRI FÍSICA" sheetId="49" state="hidden" r:id="rId8"/>
    <sheet name="Hoja13" sheetId="32" state="hidden" r:id="rId9"/>
    <sheet name="Hoja1" sheetId="20" state="hidden" r:id="rId10"/>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48" l="1"/>
  <c r="Q10" i="48"/>
  <c r="P12" i="48"/>
  <c r="Q12" i="48"/>
  <c r="P11" i="48"/>
  <c r="Q11" i="48"/>
  <c r="P30" i="52"/>
  <c r="O30" i="52"/>
  <c r="N30" i="52"/>
  <c r="M30" i="52"/>
  <c r="L30" i="52"/>
  <c r="K30" i="52"/>
  <c r="J30" i="52"/>
  <c r="I30" i="52"/>
  <c r="H30" i="52"/>
  <c r="G30" i="52"/>
  <c r="F30" i="52"/>
  <c r="E30" i="52"/>
  <c r="D30" i="52"/>
  <c r="O30" i="51"/>
  <c r="P30" i="51" s="1"/>
  <c r="P36" i="51"/>
  <c r="P37" i="51"/>
  <c r="Q18" i="51"/>
  <c r="Q18" i="52"/>
  <c r="P35" i="51"/>
  <c r="N30" i="51"/>
  <c r="A30" i="41"/>
  <c r="M30" i="51"/>
  <c r="O10" i="48"/>
  <c r="H16" i="48"/>
  <c r="H15" i="48"/>
  <c r="O12" i="48"/>
  <c r="O11" i="48"/>
  <c r="L30" i="51"/>
  <c r="K30" i="51"/>
  <c r="AD18" i="39"/>
  <c r="AD30" i="50"/>
  <c r="J30" i="51"/>
  <c r="I30" i="51"/>
  <c r="J51" i="50"/>
  <c r="J50" i="50"/>
  <c r="J52" i="50"/>
  <c r="J53" i="50"/>
  <c r="J49" i="50"/>
  <c r="H49" i="50"/>
  <c r="H51" i="50"/>
  <c r="H42" i="52"/>
  <c r="H30" i="50"/>
  <c r="G36" i="52"/>
  <c r="G38" i="52"/>
  <c r="P38" i="52"/>
  <c r="G37" i="51"/>
  <c r="G30" i="51"/>
  <c r="H30" i="51"/>
  <c r="G30" i="50"/>
  <c r="P39" i="52"/>
  <c r="P37" i="52"/>
  <c r="P35" i="52"/>
  <c r="P34" i="52"/>
  <c r="B30" i="52"/>
  <c r="A30" i="52"/>
  <c r="A23" i="52"/>
  <c r="P38" i="51"/>
  <c r="F37" i="51"/>
  <c r="F36" i="51"/>
  <c r="F30" i="51"/>
  <c r="P34" i="51"/>
  <c r="E30" i="51"/>
  <c r="D30" i="51"/>
  <c r="B30" i="51"/>
  <c r="A30" i="51"/>
  <c r="A23" i="51"/>
  <c r="P42" i="50"/>
  <c r="P41" i="50"/>
  <c r="P40" i="50"/>
  <c r="P39" i="50"/>
  <c r="P38" i="50"/>
  <c r="P37" i="50"/>
  <c r="P36" i="50"/>
  <c r="P35" i="50"/>
  <c r="P34" i="50"/>
  <c r="F30" i="50"/>
  <c r="E30" i="50"/>
  <c r="D30" i="50"/>
  <c r="P30" i="50"/>
  <c r="J54" i="50"/>
  <c r="B30" i="50"/>
  <c r="A30" i="50"/>
  <c r="A23" i="50"/>
  <c r="Q18" i="50"/>
  <c r="P40" i="46"/>
  <c r="P22" i="49"/>
  <c r="P14" i="49"/>
  <c r="F23" i="49"/>
  <c r="P6" i="49"/>
  <c r="P19" i="49"/>
  <c r="P11" i="49"/>
  <c r="E23" i="49"/>
  <c r="B49" i="49"/>
  <c r="B73" i="49"/>
  <c r="B3" i="49"/>
  <c r="P45" i="49"/>
  <c r="P44" i="49"/>
  <c r="P41" i="49"/>
  <c r="P40" i="49"/>
  <c r="P37" i="49"/>
  <c r="P48" i="49"/>
  <c r="P36" i="49"/>
  <c r="P33" i="49"/>
  <c r="P32" i="49"/>
  <c r="P29" i="49"/>
  <c r="D48" i="49"/>
  <c r="P20" i="49"/>
  <c r="P16" i="49"/>
  <c r="P15" i="49"/>
  <c r="P12" i="49"/>
  <c r="P8" i="49"/>
  <c r="P7" i="49"/>
  <c r="P4" i="49"/>
  <c r="P52" i="49"/>
  <c r="D70" i="49"/>
  <c r="P70" i="49"/>
  <c r="P68" i="49"/>
  <c r="P64" i="49"/>
  <c r="P60" i="49"/>
  <c r="P56" i="49"/>
  <c r="P42" i="41"/>
  <c r="P40" i="39"/>
  <c r="P36" i="39"/>
  <c r="P41" i="39"/>
  <c r="J20" i="48"/>
  <c r="B4" i="49"/>
  <c r="B5" i="49"/>
  <c r="B6" i="49"/>
  <c r="B24" i="49"/>
  <c r="B7" i="49"/>
  <c r="B8" i="49"/>
  <c r="B9" i="49"/>
  <c r="B10" i="49"/>
  <c r="B11" i="49"/>
  <c r="B12" i="49"/>
  <c r="B13" i="49"/>
  <c r="B14" i="49"/>
  <c r="B15" i="49"/>
  <c r="B16" i="49"/>
  <c r="B17" i="49"/>
  <c r="B18" i="49"/>
  <c r="B19" i="49"/>
  <c r="B20" i="49"/>
  <c r="B21" i="49"/>
  <c r="B22" i="49"/>
  <c r="O23" i="49"/>
  <c r="I23" i="49"/>
  <c r="H23" i="49"/>
  <c r="G23" i="49"/>
  <c r="C23" i="49"/>
  <c r="P21" i="49"/>
  <c r="P18" i="49"/>
  <c r="P17" i="49"/>
  <c r="P13" i="49"/>
  <c r="P9" i="49"/>
  <c r="P5" i="49"/>
  <c r="O72" i="49"/>
  <c r="I72" i="49"/>
  <c r="H72" i="49"/>
  <c r="G72" i="49"/>
  <c r="F72" i="49"/>
  <c r="E72" i="49"/>
  <c r="C72" i="49"/>
  <c r="P71" i="49"/>
  <c r="P69" i="49"/>
  <c r="P67" i="49"/>
  <c r="P66" i="49"/>
  <c r="P65" i="49"/>
  <c r="P63" i="49"/>
  <c r="P62" i="49"/>
  <c r="P61" i="49"/>
  <c r="P59" i="49"/>
  <c r="P58" i="49"/>
  <c r="P72" i="49"/>
  <c r="P57" i="49"/>
  <c r="P55" i="49"/>
  <c r="P54" i="49"/>
  <c r="P53" i="49"/>
  <c r="O48" i="49"/>
  <c r="I48" i="49"/>
  <c r="H48" i="49"/>
  <c r="G48" i="49"/>
  <c r="F48" i="49"/>
  <c r="E48" i="49"/>
  <c r="C48" i="49"/>
  <c r="P47" i="49"/>
  <c r="P46" i="49"/>
  <c r="P43" i="49"/>
  <c r="P42" i="49"/>
  <c r="P39" i="49"/>
  <c r="P38" i="49"/>
  <c r="P35" i="49"/>
  <c r="P34" i="49"/>
  <c r="P31" i="49"/>
  <c r="P30" i="49"/>
  <c r="A23" i="39"/>
  <c r="A30" i="39"/>
  <c r="B30" i="39"/>
  <c r="P34" i="39"/>
  <c r="P35" i="39"/>
  <c r="P37" i="39"/>
  <c r="P38" i="39"/>
  <c r="P39" i="39"/>
  <c r="A23" i="41"/>
  <c r="B30" i="41"/>
  <c r="P34" i="41"/>
  <c r="P35" i="41"/>
  <c r="P36" i="41"/>
  <c r="P37" i="41"/>
  <c r="P38" i="41"/>
  <c r="P40" i="41"/>
  <c r="P41" i="41"/>
  <c r="A23" i="46"/>
  <c r="A30" i="46"/>
  <c r="B30" i="46"/>
  <c r="P34" i="46"/>
  <c r="P35" i="46"/>
  <c r="P36" i="46"/>
  <c r="P38" i="46"/>
  <c r="P41" i="46"/>
  <c r="P42" i="46"/>
  <c r="P43" i="46"/>
  <c r="J21" i="48"/>
  <c r="J22" i="48"/>
  <c r="J23" i="48"/>
  <c r="J32" i="48"/>
  <c r="J25" i="48"/>
  <c r="J26" i="48"/>
  <c r="J27" i="48"/>
  <c r="J29" i="48"/>
  <c r="J31" i="48"/>
  <c r="B32" i="48"/>
  <c r="E32" i="48"/>
  <c r="F32" i="48"/>
  <c r="G32" i="48"/>
  <c r="H32" i="48"/>
  <c r="I32" i="48"/>
  <c r="E41" i="48"/>
  <c r="E42" i="48"/>
  <c r="J42" i="48"/>
  <c r="F42" i="48"/>
  <c r="G42" i="48"/>
  <c r="H42" i="48"/>
  <c r="I42" i="48"/>
  <c r="F3" i="20"/>
  <c r="J3" i="20"/>
  <c r="N3" i="20"/>
  <c r="F4" i="20"/>
  <c r="J4" i="20"/>
  <c r="N4" i="20"/>
  <c r="F5" i="20"/>
  <c r="J5" i="20"/>
  <c r="F6" i="20"/>
  <c r="J6" i="20"/>
  <c r="F7" i="20"/>
  <c r="J7" i="20"/>
  <c r="F8" i="20"/>
  <c r="P28" i="49"/>
  <c r="D23" i="49"/>
  <c r="P3" i="49"/>
  <c r="P23" i="49"/>
  <c r="P10" i="49"/>
  <c r="AD30" i="52"/>
  <c r="AF30" i="52"/>
  <c r="P36" i="52"/>
  <c r="D72" i="49"/>
  <c r="AD30" i="51"/>
  <c r="AE30" i="51"/>
  <c r="D37" i="46" l="1"/>
  <c r="D37" i="46" a="1"/>
  <c r="P37" i="46"/>
</calcChain>
</file>

<file path=xl/comments1.xml><?xml version="1.0" encoding="utf-8"?>
<comments xmlns="http://schemas.openxmlformats.org/spreadsheetml/2006/main">
  <authors>
    <author>ANDREA PAOLA BELLO VARGAS</author>
  </authors>
  <commentList>
    <comment ref="Q28"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text>
        <r>
          <rPr>
            <sz val="9"/>
            <color indexed="8"/>
            <rFont val="Tahoma"/>
            <family val="2"/>
          </rPr>
          <t xml:space="preserve">Espacio para definir producto en relación con la actividad y la meta. </t>
        </r>
      </text>
    </comment>
    <comment ref="A42" authorId="0" shapeId="0">
      <text>
        <r>
          <rPr>
            <sz val="9"/>
            <color indexed="8"/>
            <rFont val="Tahoma"/>
            <family val="2"/>
          </rPr>
          <t xml:space="preserve">Espacio para definir producto en relación con la actividad y la meta. </t>
        </r>
      </text>
    </comment>
  </commentList>
</comments>
</file>

<file path=xl/comments2.xml><?xml version="1.0" encoding="utf-8"?>
<comments xmlns="http://schemas.openxmlformats.org/spreadsheetml/2006/main">
  <authors>
    <author>ANDREA PAOLA BELLO VARGAS</author>
    <author>Microsoft Office User</author>
  </authors>
  <commentList>
    <comment ref="Q28"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text>
        <r>
          <rPr>
            <sz val="9"/>
            <color indexed="8"/>
            <rFont val="Tahoma"/>
            <family val="2"/>
          </rPr>
          <t xml:space="preserve">Espacio para definir producto en relación con la actividad y la meta. </t>
        </r>
      </text>
    </comment>
    <comment ref="D36" authorId="1" shapeId="0">
      <text>
        <r>
          <rPr>
            <b/>
            <sz val="10"/>
            <color indexed="8"/>
            <rFont val="Tahoma"/>
            <family val="2"/>
          </rPr>
          <t>Microsoft Office User:</t>
        </r>
        <r>
          <rPr>
            <sz val="10"/>
            <color indexed="8"/>
            <rFont val="Tahoma"/>
            <family val="2"/>
          </rPr>
          <t xml:space="preserve">
</t>
        </r>
        <r>
          <rPr>
            <sz val="10"/>
            <color indexed="8"/>
            <rFont val="Tahoma"/>
            <family val="2"/>
          </rPr>
          <t xml:space="preserve">1 orientacion eliminar caso 9746
</t>
        </r>
      </text>
    </comment>
    <comment ref="E36" authorId="1" shapeId="0">
      <text>
        <r>
          <rPr>
            <b/>
            <sz val="10"/>
            <color indexed="8"/>
            <rFont val="Tahoma"/>
            <family val="2"/>
          </rPr>
          <t>Microsoft Office User:</t>
        </r>
        <r>
          <rPr>
            <sz val="10"/>
            <color indexed="8"/>
            <rFont val="Tahoma"/>
            <family val="2"/>
          </rPr>
          <t xml:space="preserve">
</t>
        </r>
        <r>
          <rPr>
            <sz val="10"/>
            <color indexed="8"/>
            <rFont val="Tahoma"/>
            <family val="2"/>
          </rPr>
          <t>pendiente por eliminar 2 atenciones casos 10320 y 10247</t>
        </r>
      </text>
    </comment>
    <comment ref="H36" authorId="1" shapeId="0">
      <text>
        <r>
          <rPr>
            <b/>
            <sz val="10"/>
            <color indexed="8"/>
            <rFont val="Tahoma"/>
            <family val="2"/>
          </rPr>
          <t>Microsoft Office User:</t>
        </r>
        <r>
          <rPr>
            <sz val="10"/>
            <color indexed="8"/>
            <rFont val="Tahoma"/>
            <family val="2"/>
          </rPr>
          <t xml:space="preserve">
</t>
        </r>
        <r>
          <rPr>
            <sz val="10"/>
            <color indexed="8"/>
            <rFont val="Tahoma"/>
            <family val="2"/>
          </rPr>
          <t>3 casos a eliminar: 11468, 11405 y 11315</t>
        </r>
      </text>
    </comment>
    <comment ref="D37" authorId="1" shapeId="0">
      <text>
        <r>
          <rPr>
            <b/>
            <sz val="10"/>
            <color indexed="8"/>
            <rFont val="Tahoma"/>
            <family val="2"/>
          </rPr>
          <t>Microsoft Office User:</t>
        </r>
        <r>
          <rPr>
            <sz val="10"/>
            <color indexed="8"/>
            <rFont val="Tahoma"/>
            <family val="2"/>
          </rPr>
          <t xml:space="preserve">
</t>
        </r>
        <r>
          <rPr>
            <sz val="10"/>
            <color indexed="8"/>
            <rFont val="Tahoma"/>
            <family val="2"/>
          </rPr>
          <t>2 seg. eliminar caso 9872 + 1 seg. caso 9747</t>
        </r>
      </text>
    </comment>
    <comment ref="G37" authorId="1" shapeId="0">
      <text>
        <r>
          <rPr>
            <b/>
            <sz val="10"/>
            <color indexed="8"/>
            <rFont val="Tahoma"/>
            <family val="2"/>
          </rPr>
          <t>Microsoft Office User:</t>
        </r>
        <r>
          <rPr>
            <sz val="10"/>
            <color indexed="8"/>
            <rFont val="Tahoma"/>
            <family val="2"/>
          </rPr>
          <t xml:space="preserve">
</t>
        </r>
        <r>
          <rPr>
            <sz val="10"/>
            <color indexed="8"/>
            <rFont val="Tahoma"/>
            <family val="2"/>
          </rPr>
          <t xml:space="preserve">CASO 10952
</t>
        </r>
        <r>
          <rPr>
            <sz val="10"/>
            <color indexed="8"/>
            <rFont val="Tahoma"/>
            <family val="2"/>
          </rPr>
          <t xml:space="preserve">CASO 11207
</t>
        </r>
        <r>
          <rPr>
            <sz val="10"/>
            <color indexed="8"/>
            <rFont val="Tahoma"/>
            <family val="2"/>
          </rPr>
          <t>CASO 11214</t>
        </r>
      </text>
    </comment>
    <comment ref="H37" authorId="1" shapeId="0">
      <text>
        <r>
          <rPr>
            <sz val="11"/>
            <color indexed="8"/>
            <rFont val="Calibri"/>
            <family val="2"/>
          </rPr>
          <t xml:space="preserve">Microsoft Office User:
</t>
        </r>
        <r>
          <rPr>
            <sz val="11"/>
            <color indexed="8"/>
            <rFont val="Calibri"/>
            <family val="2"/>
          </rPr>
          <t xml:space="preserve">caso a eliminar 11321
</t>
        </r>
      </text>
    </comment>
  </commentList>
</comments>
</file>

<file path=xl/comments3.xml><?xml version="1.0" encoding="utf-8"?>
<comments xmlns="http://schemas.openxmlformats.org/spreadsheetml/2006/main">
  <authors>
    <author>ANDREA PAOLA BELLO VARGAS</author>
  </authors>
  <commentList>
    <comment ref="Q28"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text>
        <r>
          <rPr>
            <sz val="9"/>
            <color indexed="8"/>
            <rFont val="Tahoma"/>
            <family val="2"/>
          </rPr>
          <t xml:space="preserve">Espacio para definir producto en relación con la actividad y la meta. </t>
        </r>
      </text>
    </comment>
    <comment ref="A37" authorId="0" shapeId="0">
      <text>
        <r>
          <rPr>
            <sz val="9"/>
            <color rgb="FF000000"/>
            <rFont val="Tahoma"/>
            <family val="2"/>
          </rPr>
          <t xml:space="preserve">Espacio para definir producto en relación con la actividad y la meta. </t>
        </r>
      </text>
    </comment>
    <comment ref="A40" authorId="0" shapeId="0">
      <text>
        <r>
          <rPr>
            <sz val="9"/>
            <color rgb="FF000000"/>
            <rFont val="Tahoma"/>
            <family val="2"/>
          </rPr>
          <t xml:space="preserve">Espacio para definir producto en relación con la actividad y la meta. </t>
        </r>
      </text>
    </comment>
    <comment ref="A41" authorId="0" shapeId="0">
      <text>
        <r>
          <rPr>
            <sz val="9"/>
            <color rgb="FF000000"/>
            <rFont val="Tahoma"/>
            <family val="2"/>
          </rPr>
          <t xml:space="preserve">Espacio para definir producto en relación con la actividad y la meta. </t>
        </r>
      </text>
    </comment>
  </commentList>
</comments>
</file>

<file path=xl/comments4.xml><?xml version="1.0" encoding="utf-8"?>
<comments xmlns="http://schemas.openxmlformats.org/spreadsheetml/2006/main">
  <authors>
    <author>ANDREA PAOLA BELLO VARGAS</author>
    <author>Microsoft Office User</author>
  </authors>
  <commentList>
    <comment ref="Q28"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G36" authorId="1" shapeId="0">
      <text>
        <r>
          <rPr>
            <b/>
            <sz val="10"/>
            <color indexed="8"/>
            <rFont val="Tahoma"/>
            <family val="2"/>
          </rPr>
          <t>Microsoft Office User:</t>
        </r>
        <r>
          <rPr>
            <sz val="10"/>
            <color indexed="8"/>
            <rFont val="Tahoma"/>
            <family val="2"/>
          </rPr>
          <t xml:space="preserve">
</t>
        </r>
        <r>
          <rPr>
            <sz val="10"/>
            <color indexed="8"/>
            <rFont val="Tahoma"/>
            <family val="2"/>
          </rPr>
          <t>CASO 11119</t>
        </r>
      </text>
    </comment>
    <comment ref="E37" authorId="1" shapeId="0">
      <text>
        <r>
          <rPr>
            <b/>
            <sz val="10"/>
            <color indexed="8"/>
            <rFont val="Tahoma"/>
            <family val="2"/>
          </rPr>
          <t>Microsoft Office User:</t>
        </r>
        <r>
          <rPr>
            <sz val="10"/>
            <color indexed="8"/>
            <rFont val="Tahoma"/>
            <family val="2"/>
          </rPr>
          <t xml:space="preserve">
</t>
        </r>
        <r>
          <rPr>
            <sz val="10"/>
            <color indexed="8"/>
            <rFont val="Tahoma"/>
            <family val="2"/>
          </rPr>
          <t>falta eliminar 2 casos  10132 y 10405</t>
        </r>
      </text>
    </comment>
    <comment ref="F37" authorId="1" shapeId="0">
      <text>
        <r>
          <rPr>
            <b/>
            <sz val="10"/>
            <color indexed="8"/>
            <rFont val="Tahoma"/>
            <family val="2"/>
          </rPr>
          <t>Microsoft Office User:</t>
        </r>
        <r>
          <rPr>
            <sz val="10"/>
            <color indexed="8"/>
            <rFont val="Tahoma"/>
            <family val="2"/>
          </rPr>
          <t xml:space="preserve">
</t>
        </r>
        <r>
          <rPr>
            <sz val="10"/>
            <color indexed="8"/>
            <rFont val="Tahoma"/>
            <family val="2"/>
          </rPr>
          <t xml:space="preserve">dos asesorias se vana eliminar caso 10874 y 10826
</t>
        </r>
      </text>
    </comment>
    <comment ref="G38" authorId="1" shapeId="0">
      <text>
        <r>
          <rPr>
            <b/>
            <sz val="10"/>
            <color indexed="8"/>
            <rFont val="Tahoma"/>
            <family val="2"/>
          </rPr>
          <t>Microsoft Office User:</t>
        </r>
        <r>
          <rPr>
            <sz val="10"/>
            <color indexed="8"/>
            <rFont val="Tahoma"/>
            <family val="2"/>
          </rPr>
          <t xml:space="preserve">
</t>
        </r>
        <r>
          <rPr>
            <sz val="10"/>
            <color indexed="8"/>
            <rFont val="Tahoma"/>
            <family val="2"/>
          </rPr>
          <t xml:space="preserve">CASO SIGIFREDO 11144
</t>
        </r>
      </text>
    </comment>
    <comment ref="A39" authorId="0" shapeId="0">
      <text>
        <r>
          <rPr>
            <sz val="9"/>
            <color indexed="8"/>
            <rFont val="Tahoma"/>
            <family val="2"/>
          </rPr>
          <t xml:space="preserve">Espacio para definir producto en relación con la actividad y la meta. </t>
        </r>
      </text>
    </comment>
  </commentList>
</comments>
</file>

<file path=xl/comments5.xml><?xml version="1.0" encoding="utf-8"?>
<comments xmlns="http://schemas.openxmlformats.org/spreadsheetml/2006/main">
  <authors>
    <author>ANDREA PAOLA BELLO VARGAS</author>
  </authors>
  <commentList>
    <comment ref="Q28"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text>
        <r>
          <rPr>
            <sz val="9"/>
            <color indexed="8"/>
            <rFont val="Tahoma"/>
            <family val="2"/>
          </rPr>
          <t xml:space="preserve">Espacio para definir producto en relación con la actividad y la meta. </t>
        </r>
      </text>
    </comment>
  </commentList>
</comments>
</file>

<file path=xl/comments6.xml><?xml version="1.0" encoding="utf-8"?>
<comments xmlns="http://schemas.openxmlformats.org/spreadsheetml/2006/main">
  <authors>
    <author>ANDREA PAOLA BELLO VARGAS</author>
  </authors>
  <commentList>
    <comment ref="Q28" authorId="0" shapeId="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Q32" authorId="0"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adicional, atendiendo al número de caracteres que permite el sistema SEGPLAN, se recomienda dejar la información que se considere estratégica desde el área misional y de mayor relevancia. </t>
        </r>
      </text>
    </comment>
    <comment ref="A36" authorId="0" shapeId="0">
      <text>
        <r>
          <rPr>
            <sz val="9"/>
            <color indexed="8"/>
            <rFont val="Tahoma"/>
            <family val="2"/>
          </rPr>
          <t xml:space="preserve">Espacio para definir producto en relación con la actividad y la meta. </t>
        </r>
      </text>
    </comment>
  </commentList>
</comments>
</file>

<file path=xl/comments7.xml><?xml version="1.0" encoding="utf-8"?>
<comments xmlns="http://schemas.openxmlformats.org/spreadsheetml/2006/main">
  <authors>
    <author>Microsoft Office User</author>
  </authors>
  <commentList>
    <comment ref="A7"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Esta información corresponde a la estructura del PDD y al tipo de meta al cual se le va a hacer seguimiento:
</t>
        </r>
        <r>
          <rPr>
            <sz val="10"/>
            <color indexed="8"/>
            <rFont val="Tahoma"/>
            <family val="2"/>
          </rPr>
          <t xml:space="preserve">1. Meta sectorial
</t>
        </r>
        <r>
          <rPr>
            <sz val="10"/>
            <color indexed="8"/>
            <rFont val="Tahoma"/>
            <family val="2"/>
          </rPr>
          <t xml:space="preserve">2. Meta trazadora
</t>
        </r>
        <r>
          <rPr>
            <sz val="10"/>
            <color indexed="8"/>
            <rFont val="Tahoma"/>
            <family val="2"/>
          </rPr>
          <t xml:space="preserve">3. Metas estratégicas </t>
        </r>
      </text>
    </comment>
  </commentList>
</comments>
</file>

<file path=xl/comments8.xml><?xml version="1.0" encoding="utf-8"?>
<comments xmlns="http://schemas.openxmlformats.org/spreadsheetml/2006/main">
  <authors>
    <author>Microsoft Office User</author>
  </authors>
  <commentList>
    <comment ref="F31"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durante febrero se reporto 1 atención menos ya que por error se contabilizó en  unos de los casos de febrero a eliminar </t>
        </r>
      </text>
    </comment>
    <comment ref="D70"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+1 atención de la ciom Rural itinerante se desarrollo en la ruralidad de la localdaid de CIudad Bolivar 
</t>
        </r>
      </text>
    </comment>
  </commentList>
</comments>
</file>

<file path=xl/sharedStrings.xml><?xml version="1.0" encoding="utf-8"?>
<sst xmlns="http://schemas.openxmlformats.org/spreadsheetml/2006/main" count="864" uniqueCount="279">
  <si>
    <t>SECRETARÍA DISTRITAL DE LA MUJER</t>
  </si>
  <si>
    <t>Código: DE-FO-05</t>
  </si>
  <si>
    <t xml:space="preserve">DIRECCIONAMIENTO ESTRATEGICO </t>
  </si>
  <si>
    <t>Versión: 07</t>
  </si>
  <si>
    <t>FORMULACIÓN Y SEGUIMIENTO PLANES DE ACCIÓN DE PROYECTOS</t>
  </si>
  <si>
    <t>Fecha de Emisión: 23 de septiembre de 2020</t>
  </si>
  <si>
    <t>Página 1 de 2</t>
  </si>
  <si>
    <t>NOMBRE DEL PROYECTO</t>
  </si>
  <si>
    <t>7675 - Implementación de la Estrategia de Territorialización de la Política Pública de Mujeres y Equidad de Género a través de las Casas de Igualdad de Oportunidades para las Mujeres en Bogotá</t>
  </si>
  <si>
    <t>FECHA DE REPORTE</t>
  </si>
  <si>
    <t>TIPO DE REPORTE</t>
  </si>
  <si>
    <t>FORMULACION</t>
  </si>
  <si>
    <t>ACTUALIZACION</t>
  </si>
  <si>
    <t>SEGUIMIENTO</t>
  </si>
  <si>
    <t>x</t>
  </si>
  <si>
    <t>PROPÓSITO</t>
  </si>
  <si>
    <t>1. Hacer un nuevo contrato social con igualdad de oportunidades para la inclusión social, productiva y política</t>
  </si>
  <si>
    <t>LOGRO</t>
  </si>
  <si>
    <t>2. Reducir la pobreza monetaria, multidimensional y la feminización de la pobreza.</t>
  </si>
  <si>
    <t>PROGRAMA</t>
  </si>
  <si>
    <t>2. Igualdad de oportunidades y desarrollo de capacidades para las mujeres</t>
  </si>
  <si>
    <t>DESCRIPCIÓN DE LA META (ACTIVIDAD MGA)</t>
  </si>
  <si>
    <t xml:space="preserve">1. Vincular 20249 mujeres a procesos de información, sensibilización y campañas de difusión de sus derechos </t>
  </si>
  <si>
    <t>MAGNITUD META VIGENCIA ACTUAL</t>
  </si>
  <si>
    <t>PONDERACIÓN META (%)</t>
  </si>
  <si>
    <t>TRIMESTRE REPORTADO</t>
  </si>
  <si>
    <t>ENE-MAR</t>
  </si>
  <si>
    <t>ABR-JUN</t>
  </si>
  <si>
    <t>JUL-SEP</t>
  </si>
  <si>
    <t>OCT-DIC</t>
  </si>
  <si>
    <t>EJECUCIÓN PRESUPUESTAL DEL PROYECTO</t>
  </si>
  <si>
    <t>X</t>
  </si>
  <si>
    <t>RESERVAS VIGENCIA ANTERIOR</t>
  </si>
  <si>
    <t>PRESUPUESTO ASIGNADO EN LA VIGENCIA ACTUAL</t>
  </si>
  <si>
    <t>Recursos Programados</t>
  </si>
  <si>
    <t>Recursos Ejecutados</t>
  </si>
  <si>
    <t xml:space="preserve">REPORTE METAS VIGENCIA ANTERIOR - Pendientes de cumplir por contratos sin ejecutar a 31.DIC (Reservas Presupuestales) </t>
  </si>
  <si>
    <t>DESCRIPCIÓN DE LA META</t>
  </si>
  <si>
    <t>PROG.</t>
  </si>
  <si>
    <t>AVANCE TRIMESTRE</t>
  </si>
  <si>
    <t>TOTAL</t>
  </si>
  <si>
    <t>DESCRIPCIÓN CUALITATIVA DEL AVANCE POR META
(Logros y beneficios, y retrasos y alternativas de solución (2.000 caracteres))</t>
  </si>
  <si>
    <t>N/A</t>
  </si>
  <si>
    <t xml:space="preserve"> Se realizó la anulación del pago constituido como reserva para esta meta. 											
											</t>
  </si>
  <si>
    <t>PONDERACIÓN META</t>
  </si>
  <si>
    <t xml:space="preserve">AVANCE DE META </t>
  </si>
  <si>
    <t>DESCRIPCIÓN CUALITATIVA DEL AVANCE POR META</t>
  </si>
  <si>
    <t>ENE</t>
  </si>
  <si>
    <t>FEB</t>
  </si>
  <si>
    <t>MAR</t>
  </si>
  <si>
    <t>ABR</t>
  </si>
  <si>
    <t>MAY</t>
  </si>
  <si>
    <t>JUN</t>
  </si>
  <si>
    <t>JUL</t>
  </si>
  <si>
    <t>AGO</t>
  </si>
  <si>
    <t>SEP</t>
  </si>
  <si>
    <t>OCT</t>
  </si>
  <si>
    <t>NOV</t>
  </si>
  <si>
    <t>DIC</t>
  </si>
  <si>
    <t>Avances y Logros (2.000 caracteres)</t>
  </si>
  <si>
    <t>Retrasos y Alternativas de solución (1.000 caracteres)</t>
  </si>
  <si>
    <t>Beneficios</t>
  </si>
  <si>
    <r>
      <t xml:space="preserve">En el marco del modelo de atención de las Casas de Igualdad de Oportunidades para las Mujeres, se han vinculado mujeres a diferentes acciones orientadas a su empoderamiento, mediante las cuales han adquirido herramientas para la superación de violencias en su contra, así como para las afectaciones negativas que las mismas han dejado en su salud emocional. En este sentido, se promovieron acciones de visibilización de los derechos de las mujeres como jornadas de información, sensibilización sobre derechos de las mujeres desde los enfoques de la PPMYEG, encuentros de conversación psicosocial y jornadas </t>
    </r>
    <r>
      <rPr>
        <sz val="10"/>
        <color indexed="8"/>
        <rFont val="Times New Roman"/>
        <family val="1"/>
      </rPr>
      <t>de información sobre las rutas de atención. Total mujeres vinculadas: 9.122.</t>
    </r>
    <r>
      <rPr>
        <sz val="10"/>
        <rFont val="Times New Roman"/>
        <family val="1"/>
      </rPr>
      <t xml:space="preserve">
Se dió una sobreejecución en atención a la demanda de la ciudadanía en el marco de la implementación del modelo de atención CIOM, priorizando los procesos en torno a los derechos a una vida libre de violencias y salud plena.
</t>
    </r>
    <r>
      <rPr>
        <sz val="10"/>
        <color indexed="10"/>
        <rFont val="Times New Roman"/>
        <family val="1"/>
      </rPr>
      <t xml:space="preserve">Se hace importante precisar que el presupuesto tuvo una modificación con ocasión al traslado presupuestal para la vigencia fiscal en atención a la Resolución No. SDH 000344 del 19 e mayo de 2021, por la creación empleos de carácter permanente que permite garantizar la continuidad en la prestación del servicio de las Casas de Igualdad de Oportunidades de Mujeres, motivo el cual, esta meta, no continúa a partir del 1 junio de 2020.  </t>
    </r>
  </si>
  <si>
    <t xml:space="preserve">Los encuentros colectivos de conversación psicosocial, como parte del ejercicio de empoderamiento de las mujeres, permiten avanzar hacia el auto reconocimiento como sujetas de derechos, al mismo tiempo que desarrollan habilidades y capacidades que les permiten posicionar sus intereses y necesidades en los espacios que habitan cotidianamente, transformando autónomamente sus entornos y las situaciones que generan malestar y afectaciones negativas en sus vidas. Adicionalmente, las jornadas de información o sensibilización, están orientados a la promoción de los derechos de las mujeres, estos procesos se caracterizaron por brindar herramientas conceptuales acerca del Plan de Igualdad de Oportunidades para la Equidad de Género, la Política Pública de Mujeres y Equidad de Género y la Ley 1257 de 2008, entre otras, logrando dotar de herramientas básicas a las mujeres que se acercaron a estos servicios respecto a sus derechos y apropiación de los mismos para su vida cotidiana, avanzando de esta manera en el ejercicio de su ciudadanía, entendiendo sus diversidades y diferencias, potencializa el reconocimiento y comprensión de sus necesidades y realizadas en torno a los derechos de las mujeres. </t>
  </si>
  <si>
    <t>DESCRIPCIÓN DE LA ACTIVIDAD</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</si>
  <si>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</si>
  <si>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</si>
  <si>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</si>
  <si>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</si>
  <si>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</si>
  <si>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</si>
  <si>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</si>
  <si>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</si>
  <si>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</si>
  <si>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</si>
  <si>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</si>
  <si>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</si>
  <si>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</si>
  <si>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</si>
  <si>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</si>
  <si>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</si>
  <si>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</si>
  <si>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</si>
  <si>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Vincular 5141 mujeres a procesos de información y/o sensibilización en derechos de las mujeres a través de acciones de virtualidad  asistida o presencialidad</t>
  </si>
  <si>
    <t>Programación</t>
  </si>
  <si>
    <r>
      <t xml:space="preserve">Los procesos de información y sensibilización que se desarrollan en las CIOM, desde el reconocimiento de las diferencias y diversidades, se configuran en un espacio de reflexión y apropiación en torno a los derechos de las mujeres, avanzando de esta manera en el empoderamiento y reconocimiento de los derechos de las mujeres de la capital.
</t>
    </r>
    <r>
      <rPr>
        <sz val="10"/>
        <color indexed="8"/>
        <rFont val="Times New Roman"/>
        <family val="1"/>
      </rPr>
      <t>Enero: se logró vincular a 289 mujeres 
Febrero: se logró vincular a 861 mujeres 
Marzo: se logró vincular a 1356 mujeres
Abril: se logró vincular a 2014</t>
    </r>
    <r>
      <rPr>
        <sz val="10"/>
        <rFont val="Times New Roman"/>
        <family val="1"/>
      </rPr>
      <t xml:space="preserve"> mujeres
Mayo: se logró vincular a 1.119 mujeres </t>
    </r>
  </si>
  <si>
    <t>Ejecución</t>
  </si>
  <si>
    <t xml:space="preserve">Numero de mujeres vinculadas a los procesos sensibilización  de derechos. </t>
  </si>
  <si>
    <t xml:space="preserve">Vincular 2282 mujeres a procesos de empoderamiento en derechos de las mujeres a través de encuentros de conversación psicosocial </t>
  </si>
  <si>
    <r>
      <t xml:space="preserve">La estrategia de encuentros de conversación psicosocial, como espacios de construcción colectiva, prioriza el reconocimiento de los recursos de afrontamiento (personales y colectivos) con los que cuentan las mujeres, a la vez que permiten evidenciar el potencial movilizador de estos espacios de diálogo y reflexión grupal, partiendo de la experiencia personal vivida como fuente de conocimiento y recurso principal. Desde la experiencia en las 20 localidades de la Ciudad, los encuentros se han posicionado cada vez con más fuerza, de tal forma estos son escenarios que suceden de manera continua en las CIOM y que a través de temáticas enfocadas en los derechos de las </t>
    </r>
    <r>
      <rPr>
        <sz val="10"/>
        <color indexed="8"/>
        <rFont val="Times New Roman"/>
        <family val="1"/>
      </rPr>
      <t xml:space="preserve">mujeres y metodologías dinámicas grupales, tales como: cine foros, tertulias, conversatorios, entre otros que han abierto la posibilidad de generar nuevas formas de diálogo que a su vez posibilitan, desde la diversidad, la construcción de nuevos sentires, pensares, significados y comprensiones sobre las experiencias vitales. Estos espacios tienen una metodología que privilegia la participación de las mujeres asistentes, la construcción de red y de aprendizajes desde lo colectivo, su relevancia está en visibilizar y comprender los malestares de las mujeres fuera del ámbito individual y generar oportunidades de transformación y construcción de redes de apoyo. 
Enero: 281 mujeres vinculadas
Febrero: 614 mujeres vinculadas 
Marzo: 595 mujeres
Abril: 542 mujeres vinculadas
Mayo: 535 mujeres vinculadas </t>
    </r>
  </si>
  <si>
    <t>Número de  mujeres vinculadas a procesos de encuentros de conversación psicosocial.</t>
  </si>
  <si>
    <t>Vincular 807 mujeres a procesos de difusión de rutas de atención y acceso a la justicia</t>
  </si>
  <si>
    <t xml:space="preserve">Los procesos de información de la ruta única se configuran en una herramienta para avanzar hacia la eliminación de las barreras de acceso a la justicia, por el goce efectivo de los derechos de las mujeres. Es por ello, que desde el modelo de atención de las CIOM, se implementan estos procesos por los derechos de las mujeres.
Enero: se logró vincular a 46 mujeres  
Febero: se logró vincular a 10 mujeres 
Marzo: se logró vincular a 178 mujeres
Abril: se logró vincular a 493 mujeres
Mayo: se logró vincular a 189 mujeres </t>
  </si>
  <si>
    <t xml:space="preserve">Numero de mujeres vinculadas a los procesosdifusión de ruta de atención a las violencias contra las mujeres  </t>
  </si>
  <si>
    <t>ELABORÓ</t>
  </si>
  <si>
    <t>Firma:</t>
  </si>
  <si>
    <t>APROBÓ</t>
  </si>
  <si>
    <t>REVISIÓN OFICINA ASESORA DE PLANEACIÓN</t>
  </si>
  <si>
    <t xml:space="preserve">VoBo. </t>
  </si>
  <si>
    <t>Nombre: Rosa Patricia Chaparro Niño</t>
  </si>
  <si>
    <t>Nombre: Lisa Cristina Goméz Camargo</t>
  </si>
  <si>
    <t>Nombre:</t>
  </si>
  <si>
    <t>Cargo: Líder/esa Tecnico/a</t>
  </si>
  <si>
    <t>Cargo: Gerenta de Proyecto</t>
  </si>
  <si>
    <t>Cargo: Jefa Oficina Asesora de Planeación</t>
  </si>
  <si>
    <t xml:space="preserve"> Implementación de la Estrategia de Territorialización de la Política Pública de Mujeres y Equidad de Género a través de las Casas de Igualdad de Oportunidades para las Mujeres en Bogotá</t>
  </si>
  <si>
    <t>2. Realizar 14.123 orientaciones y acompañamientos psicosociales a mujeres</t>
  </si>
  <si>
    <t xml:space="preserve">Se constituyó reserva por concepto de la planta temporal, a fin de garantizar el servicio de orientación y acompañamiento psicosocial en las 20 localidades de Bogotá, en el marco de la implementación del modelo de atención de las CIOM, a la fecha fueron ejecutados en su totalidad el saldo de reserva que se tenía pendiente por concepto de esta meta.			</t>
  </si>
  <si>
    <t xml:space="preserve">El servicio de Orientación y acompañamiento psicosocial, se constituye en un espacio de reflexión que le permite a las mujeres identificarse como sujetas de derechos, mitigar los impactos negativos de las violencias y avanzar hacía la garantía de sus derechos. </t>
  </si>
  <si>
    <t>Realizar 5.030 orientaciones y acompañamientos psicosociales a mujeres</t>
  </si>
  <si>
    <t>El servicio de orientación psicosocial que se ofrece en las CIOM se constituye en un espacio privado de reflexión sobre las violencias basadas en género y el impacto psicosocial que estás han generado en sus vidas, identificando los malestares que afrontan, las afectaciones emocionales y relacionales que conllevan. En los espacios de atención se identifican los recursos y las redes de apoyo con las que cuentan las ciudadanas y se les motiva  a tomar decisiones a favor del bienestar y su autonomía invitándolas a recuperar el control sobre sus vidas. La atención psicosocial busca mitigar los efectos de las violencias contra las mujeres, tales como el silenciamiento, la vergüenza, la naturalización o justificación de estas y la culpa que les genera a las mujeres. Bajo este contexto durante la vigencia se realizaron 5.142 orientaciones y acompañamientes psicosociales.
Enero: se realizaron 842 atenciones.
Febrero: se realizaron 914 atenciones 
Marzo: se realizaron 842 atenciones
Abril:  se realizaron 918 atenciones
Mayo: se realizaron 861 atenciones
A continuación se presentan las atenciones realizadas por las contratistas asociadas al proyecto en apoyo a la implementación del modelo de atención CIOM, específicamente en lo relacionado con las orientaciones y acompañamientos psicosociales. 
Junio: se realizaron 27 atenciones 
Julio: se realizaron 40 atenciones 
Agosto: se realizaron 101 atenciones 
Septiembre: se realizaron realizar 136 atenciones.
Octubre: se realizaron realizar 151 atenciones
Noviembre: Se realizaron 170 orientaciones 
Diciembre: Se realiaron 140 orientaciones</t>
  </si>
  <si>
    <t xml:space="preserve">Número de orientaciones psicosociales a mujeres. </t>
  </si>
  <si>
    <t>Número de acompañamientos psicosociales a mujeres.</t>
  </si>
  <si>
    <t xml:space="preserve">Número de mujeres vinculadas a orientaciones psicosociales. </t>
  </si>
  <si>
    <t>3. Adelantar 1 proceso de asistencia técnica y fortalecimiento a procesos organizativos de mujeres.</t>
  </si>
  <si>
    <t>El proceso de fortalecimiento a las organizaciones de mujeres y las instancias de participación, permite un ejercicio autoreflexivo sobre cómo se encuentran las relaciones y habilidades políticas de cada una de ellas, para generar caminos que permitan alcanzar los objetivos de transformación social, basados en los derechos humanos de las mujeres en cada uno de los territorios. En ese sentido, la caracterización permite identificar que capacidades están fortalecidas y cuáles son necesarias de fortalecer, siendo en estas últimas dónde a nivel institucional tenemos la responsabilidad de acompañar para aportar a la participación y representación política de las mujeres, haciendo que ellas se re-conozcan como sujetas de derechos.</t>
  </si>
  <si>
    <t>Desarrollar un proceso de asistencia técnica a organizaciones de mujeres y COLMYG/CLM</t>
  </si>
  <si>
    <t>Documento de asistencia técnica e informe cualitativo de seguimiento</t>
  </si>
  <si>
    <t>-</t>
  </si>
  <si>
    <t>Número de organizaciones con asistencia técnica</t>
  </si>
  <si>
    <t xml:space="preserve">Adelantar un proceso de fortalecimiento de grupos, redes y organizaciones de mujeres. </t>
  </si>
  <si>
    <t>Número de grupo, redes y organizaciones asistidas</t>
  </si>
  <si>
    <t>Proceso de fortalecimiento de las organizaciones de mujeres</t>
  </si>
  <si>
    <t>4. Realizar 13.668 orientaciones y asesorías socio jurídicas a mujeres víctimas de violencias</t>
  </si>
  <si>
    <t xml:space="preserve">La atención socio jurídica, desde el nivel de orientación y asesoría socio jurídica en el marco de la implementación de la Estrategia de Justicia de Género de la entidad, permite avanzar en la garantía y restablecimiento de los derechos de las mujeres en las 20 localidades de la ciudad, desde los enfoques de la PPMYEG. </t>
  </si>
  <si>
    <t xml:space="preserve"> Realizar 5366 orientaciones y asesorías socio jurídicas a mujeres víctimas de violencias</t>
  </si>
  <si>
    <t>La atención socio jurídica especializada en los enfoques de derechos humanos de las mujeres, género y diferencial, que se brinda desde las Casas de Igualdad de Oportunidades para las Mujeres, contribuye de manera progresiva y significativa para que las mujeres ejerzan el derecho al acceso a la administración de justicia con elementos que les permite identificarse como sujetas de derechos, dotándolas de herramientas que les facilita exigir el restablecimiento y garantía de sus derechos, disminuyendo y afrontando las barreras de acceso al ejercicio pleno de su ciudadanía.
Enero: 910 orientaciones y asesorías sociojurídicas
Febrero: 961 orientaciones y asesorías sociojurídicas 
Marzo: 935 orientaciones y asesorías sociojurídicas 
Abril: 934 orientaciones y asesorías sociojurídicas 
Mayo: 880 orientaciones y asesorías sociojurídicas 
A continuación y teniendo en cuenta el traslado presupuestal del proyecto de inversión, se presentan las atenciones realizadas por las contratistas que apoyan la dinamización de este componente del modelo de atención de las CIOM y de la estrategia justicia de género, especialmente en las localidades de alta demanda o de ruralidad.
Junio: 52 orientaciones y asesorías socio jurídicas 
Julio:83 orientaciones y asesorías socio jurídicas 
Agosto: 148 orientaciones y asesorías socio jurídicas
Septiembre: 192 orientaciones y asesorías socio jurídicas
Octubre: 229 orientaciones y asesorías socio jurídicas
Noviembre: se realizaron 243 orientaciones y asesorías sociojurídicas
Diciembre se realizaron 182 orientaciones y asesorías jurídicas.</t>
  </si>
  <si>
    <t xml:space="preserve"> Número de orientaciones socio jurídicas realizadas. 
</t>
  </si>
  <si>
    <t xml:space="preserve"> Número de asesorías socio jurídicas realizadas. </t>
  </si>
  <si>
    <t>Número de seguimientos y acompañamientos socio jurídicos realizados</t>
  </si>
  <si>
    <t xml:space="preserve"> Número de mujeres vinculadas a orientaciones y asesorías socio jurídicas. </t>
  </si>
  <si>
    <t>5. Apoyar la implementación de 3 estrategias prioritarias del sector mujeres</t>
  </si>
  <si>
    <t xml:space="preserve">
El avance de la materialización y territorialización de la PPMYEG, a través de la implementación del PIOEG a nivel local y el acompañamiento técnico en la transversalización de los enfoques de la política pública en la formulación y ejecución de los programas y proyectos locales, posesiona las necesidades de las mujeres, reconociendo sus diferencias y diversidades. 
La Estrategia Tejiendo Mundos de Igualdad para Niñas y Niños, se configura en una herramienta en clave de prevención y transformación cultural orientada a promover una vida libre de violencia desde el reconocimiento de los derechos de las mujeres en niñas y niños.
</t>
  </si>
  <si>
    <t>c</t>
  </si>
  <si>
    <t>Implementar la estrategia tejiendo mundos de igualdad con niñas y niños.</t>
  </si>
  <si>
    <t>La Estrategia Tejiendo Mundos de Igualdad con Niñas y Niños orientada a la promoción de derechos y deconstrucción de los roles y estereotipos tradicionales de género que naturalizan y reproducen la discriminación y violencia contra las mujeres, permite a niñas y niños reconocer los DDHH de las mujeres, transformar las prácticas de subordinación y fomentar la libertad e igualdad entre hombres y mujeres. La Estrategia se articula al Modelo Casa de Igualdad de Oportunidades para las Mujeres y con otras estrategias como, las Jornadas Territoriales  “Contigo en tu barrio”, CIOM Rural y la de “Prevención de Violencia Sexual y Violencia Intrafamiliar en las seis localidades priorizadas".  
Abril: 4 encuentros para la celebración del día de la Niñez y la Recreación, socialización de la Estrategia con el equipo de Talento Humano de la Corporación Cordin y las Abogadas de la SDMujer.
Mayo: 14 encuentros: 3 Encuentros presenciales en ciudad Bolívar y Kennedy, 5 virtuales con NN y 6 encuentros con familias y personal docentes. 
Junio: Jornada "Hora del cuento" en las localidades con mayor impacto por el estallido social: en Suba 3 talleres presenciales: Día de la Educación no sexista y 1 jornada en la vereda "Chorrillos". En Usme, San Cristóbal y RUU 1 taller en cada localidad.
Julio: 6 encuentros virtuales y 14 presenciales sobre sexismo y discriminación.
Agosto: 20 encuentros. 
Sept: 5 encuentros virtuales “Hora del cuento” y 23 jornadas con NN, de las cuales 12 fueron jornadas territoriales de prevención de violencia. 
Oct: 29 talleres en el marco del Día Internacional de la Niña, vinculando a 518 niñas. 
Nov: 12 acciones de conmemoración del 25N, 4 sesiones de "hora del cuento"y dos ejercicios de articulación, se vincularón 499 NN.
Dic: Apoyo en 3 conmemoraciones en el marco de los días de activismo 25N,13 procesos de información y sensibilización con la propuesta Navidad feliz Libre de Sexismos y discriminación, vinculando 255NN.</t>
  </si>
  <si>
    <t>Número de niños y niñas vinculadas a la Estrategia Tejiendo Mundos de Igualdad</t>
  </si>
  <si>
    <t xml:space="preserve">Implementar 15 acciones del Plan de Igualdad de Oportunidades para la Equidad de Género en el nivel local </t>
  </si>
  <si>
    <t xml:space="preserve"> Numero de acciones del PIOEG implementadas. </t>
  </si>
  <si>
    <t>Realizar acompañamiento técnico a las 20 Alcaldías Locales para la Transversalización de la igualdad de género en el nivel local</t>
  </si>
  <si>
    <t xml:space="preserve"> Informe transversalización para la igualdad de género en el nivel local </t>
  </si>
  <si>
    <t xml:space="preserve"> Numero de Alcaldías Locales con Acompañamiento técnico</t>
  </si>
  <si>
    <t>6. Operar en las 20 localidades el Modelo de Atención: Casas de Igualdad de Oportunidades para las Mujeres</t>
  </si>
  <si>
    <t xml:space="preserve">Garantizar el personal y los contratos de arrendamiento, aseo y vigilancia y transporte para la implementación del Modelo de Atención de las CIOM, aún en tiempos de pandemia, permite avanzar en la territorialización de la PPMYEG. Por otro lado, se fortaleció de la estrategia territorial, con las jornadas territoriales "Mujer Contigo en tu Barrio y Mujer Contigo en tu Vereda"que se configura como una apuesta de desconcentración del modelo de atención de las CIOM, respondiendo a las nuevas dinámicas de la ciudad y de las mujeres y  acercando la oferta; por otro lado, se inició la implementación del modelo de atención para la ruralidad con la CIOM Rural, como una acción afirmativa para las mujeres rurales y campesinas.
</t>
  </si>
  <si>
    <t xml:space="preserve">Si bien se avanzó en el proceso contractual del personal de apoyo en la implementación de la Territorialización de la PPMYEG a través de las CIOM, entre los cuales se encuentra el equipo de ruralidad, este proceso presenta retrasos, sin embargo a Mayo se logró un avance sustancial con la culminación de todo el equipo de la CIOM Rural. </t>
  </si>
  <si>
    <t>La territorialización de la Política Pública de Mujer y Equidad de Género a nivel local, a través del modelo de atención de las CIOM permite avanzar en la garantía, reconocimiento y restitución de los derechos de las mujeres en las 20 localidades de la Bogotá.</t>
  </si>
  <si>
    <t>MOD</t>
  </si>
  <si>
    <t>Realizar las acciones operativas necesarias para el funcionamiento físico de las CIOM</t>
  </si>
  <si>
    <t xml:space="preserve">Contratos asociados: 
Otros contratos asociados a la operación de las CIOM y la planta temporal
Contrato ferretería
Contrato de Transporte.
Contrato de aseo y cafetería
Contrato de Vigilancia. 
Contrato de arrendamientos CIOM
</t>
  </si>
  <si>
    <t>Implementar las estrategias territoriales en el marco del  Modelo de Atención Casas de Igualdad de Oportunidades para las mujeres.</t>
  </si>
  <si>
    <t xml:space="preserve">El modelo CIOM Rural implementado </t>
  </si>
  <si>
    <t>Estrategia territoriales Contigo en Tu barrio</t>
  </si>
  <si>
    <t>Personal contratado para apoyar las actividades propias de los proyectos de inversion misionales de la entidad</t>
  </si>
  <si>
    <t xml:space="preserve">Número de procesos contractuales efectuados </t>
  </si>
  <si>
    <t>Página 2 de 2</t>
  </si>
  <si>
    <t xml:space="preserve">REPORTE METAS PLAN DE DESARROLLO ASOCIADAS AL PROYECTO DE INVERSIÓN </t>
  </si>
  <si>
    <t>INFORMACIÓN GENERAL</t>
  </si>
  <si>
    <t xml:space="preserve">SEGUIMIENTO </t>
  </si>
  <si>
    <t>NIVEL PDD</t>
  </si>
  <si>
    <t>COD. META</t>
  </si>
  <si>
    <t>INDICADOR</t>
  </si>
  <si>
    <t xml:space="preserve">TIPO DE ANUALIZACIÓN </t>
  </si>
  <si>
    <t xml:space="preserve">MAGNITUD CUATRIENIO </t>
  </si>
  <si>
    <t xml:space="preserve">Programación </t>
  </si>
  <si>
    <t>DESCRIPCIÓN DE LA MEDICIÓN DE LA META</t>
  </si>
  <si>
    <t xml:space="preserve">AVANCE META </t>
  </si>
  <si>
    <t>JUL-SEPT</t>
  </si>
  <si>
    <t>MAGNITUD FÍSICA</t>
  </si>
  <si>
    <t>AVANCE %</t>
  </si>
  <si>
    <t xml:space="preserve">meta sectorial </t>
  </si>
  <si>
    <t>Territorializar la política pública de mujeres y equidad de género a través de las Casas de Igualdad de Oportunidades en las 20 localidades</t>
  </si>
  <si>
    <t xml:space="preserve">Número de localidades con el modelo de atención Casas de Igualdad de Oportunidades para las mujeres implementado
</t>
  </si>
  <si>
    <t>Constante</t>
  </si>
  <si>
    <t xml:space="preserve">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 </t>
  </si>
  <si>
    <t xml:space="preserve">El modelo de atención de las CIOM, contempla diferentes acciones encaminadas a territorializar la PPMYEG y de esta manera avanzar hacia la garantía, reconocimiento, apropiación y restitución de los derechos de las mujeres, en este sentido durante el período reportado, se continuó garantizando el servicio de orientación y asesoría socio jurídica, orientación y acompañamiento psicosocial, se desarrollaron los encuentros de conversación psicosocial, procesos de información y sensibilización, de transversalización de los enfoques de la PPMYEG en los proyectos de inversión local y se continuó con la implementación de las acciones de PIEOG en las 20 localidades. Por otro lado, se han adelantado los procesos contractuales correspondientes para apoyar la implementación del modelo de atención de las CIOM, reforzando la virtualidad y la presencia en la ruralidad. </t>
  </si>
  <si>
    <t>Número de mujeres vinculadas a procesos de información, sensibilización y campañas de difusión de sus derechos</t>
  </si>
  <si>
    <t>SUMA</t>
  </si>
  <si>
    <t>Sumatoria de las mujeres participantes en los procesos de información, sensibilización y campañas de difusión de sus derechos</t>
  </si>
  <si>
    <t>Número de orientaciones y acompañamientos psicosociales a mujeres</t>
  </si>
  <si>
    <t>Sumatoria de orientaciones y acompañamientos Psicosociales a mujeres realizados en el marco del modelo de operación CIOM</t>
  </si>
  <si>
    <t>Número orientaciones y asesorías socio jurídicas a mujeres víctimas de violencias</t>
  </si>
  <si>
    <t>Sumatoria de orientaciones y asesorías socio jurídicas a mujeres víctimas de violencias realizados en el marco del modelo de operación CIOM</t>
  </si>
  <si>
    <t>No. De la Meta</t>
  </si>
  <si>
    <t>Tipo de anualización</t>
  </si>
  <si>
    <t>Total</t>
  </si>
  <si>
    <t>1. Vincular 138.000 mujeres a  procesos de información, sensibilización y campañas de difusión de sus derechos</t>
  </si>
  <si>
    <t>Suma</t>
  </si>
  <si>
    <t>Presupuesto</t>
  </si>
  <si>
    <t>2. Realizar 33.500 orientaciones y acompañamientos sicosociales a mujeres</t>
  </si>
  <si>
    <t>no se territorializa</t>
  </si>
  <si>
    <t>4. Realizar 35.550 orientaciones y asesorías socio jurídicas a mujeres víctimas de violencias</t>
  </si>
  <si>
    <t>6. Operar en las 20 localidades el Modelo de Atención: Casas de Igualdad de Oportunidades para las Mujeres.</t>
  </si>
  <si>
    <t>solo se terri: vigilancia, aseo, ferreteria y papeleria.</t>
  </si>
  <si>
    <t xml:space="preserve">los contratos de personas no se territorializa </t>
  </si>
  <si>
    <t>Componente del gasto</t>
  </si>
  <si>
    <t>Adquisición de papelería y otros servicios  para la promoción de procesos de movilización y divulgación</t>
  </si>
  <si>
    <t>Alquiler de vehículos para apoyar el desarrollo de las actividades misionales de la Entidad</t>
  </si>
  <si>
    <t>Arrendamiento de inmuebles y pago de servicios públicos que permitan el desarrollo de las actividades misionales de la SDM</t>
  </si>
  <si>
    <t>Contratación del servicio de aseo y vigilancia para apoyar el desarrollo de las actividades misionales de la  SDM</t>
  </si>
  <si>
    <t>Mantenimiento, mejoramiento y reparaciones</t>
  </si>
  <si>
    <t>Otros Gastos operativos</t>
  </si>
  <si>
    <t xml:space="preserve">Mujeres vinculadas a procesos de las Casas de Igualdad de Oportunidades para el reconocimiento y garantia de sus derechos -PROYECCIÓN VIGENCIA  2021 </t>
  </si>
  <si>
    <t xml:space="preserve">seguimiento							</t>
  </si>
  <si>
    <t>Localidad</t>
  </si>
  <si>
    <t>VINCULACIONES PROYECTADAS</t>
  </si>
  <si>
    <t>%</t>
  </si>
  <si>
    <t>ene</t>
  </si>
  <si>
    <t>feb</t>
  </si>
  <si>
    <t>mar</t>
  </si>
  <si>
    <t>abr</t>
  </si>
  <si>
    <t>may</t>
  </si>
  <si>
    <t>jun</t>
  </si>
  <si>
    <t>jul</t>
  </si>
  <si>
    <t>ago</t>
  </si>
  <si>
    <t>sep</t>
  </si>
  <si>
    <t>oct</t>
  </si>
  <si>
    <t>nov</t>
  </si>
  <si>
    <t>Dic</t>
  </si>
  <si>
    <t>1. Usaquén</t>
  </si>
  <si>
    <t>2. Chapinero</t>
  </si>
  <si>
    <t>3. Santa Fe</t>
  </si>
  <si>
    <t>4. San Cristóbal</t>
  </si>
  <si>
    <t>5. Usme</t>
  </si>
  <si>
    <t>6. Tunjuelito</t>
  </si>
  <si>
    <t>7. Bosa</t>
  </si>
  <si>
    <t>8. Kennedy</t>
  </si>
  <si>
    <t>9. Fontibón</t>
  </si>
  <si>
    <t>10. Engativá</t>
  </si>
  <si>
    <t>11. Suba</t>
  </si>
  <si>
    <t>12. Barrios Unidos</t>
  </si>
  <si>
    <t>13. Teusaquillo</t>
  </si>
  <si>
    <t>14. Los Mártires</t>
  </si>
  <si>
    <t xml:space="preserve">15. Antonio Nariño </t>
  </si>
  <si>
    <t>16. Puente Aranda</t>
  </si>
  <si>
    <t>17. La Candelaria</t>
  </si>
  <si>
    <t>18. Rafael Uribe Uribe</t>
  </si>
  <si>
    <t>19. Ciudad Bolívar</t>
  </si>
  <si>
    <t>20. Sumapaz</t>
  </si>
  <si>
    <t xml:space="preserve">Total </t>
  </si>
  <si>
    <t>ATENCIONES PSICOSOCIALES -PROYECCIÓN VIGENCIA  2021</t>
  </si>
  <si>
    <t>seguimiento</t>
  </si>
  <si>
    <t>ATENCIONES PROYECTADAS</t>
  </si>
  <si>
    <t>ATENCIONES SOCIO JURIDICAS-PROYECCIÓN VIGENCIA  2021</t>
  </si>
  <si>
    <t xml:space="preserve">seguimiento </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</si>
  <si>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</si>
  <si>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</si>
  <si>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</si>
  <si>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</si>
  <si>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</si>
  <si>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</si>
  <si>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</si>
  <si>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</si>
  <si>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</si>
  <si>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</si>
  <si>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</si>
  <si>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</si>
  <si>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</si>
  <si>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</si>
  <si>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</si>
  <si>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</si>
  <si>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</si>
  <si>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Durante la vigencia se han adelantado diferentes procesos contractuales, que tienen como propósito, dinamizar y apoyar al personal de planta en la implementación del modelo de atención de las CIOM en las 20 localidades, contemplado en este proyecto. Así las cosas, se  ha adelantado a la fecha 122 contratos de prestación de servicios a cargo de la Dirección.</t>
  </si>
  <si>
    <t>Se constituyó reserva por concepto de la planta temporal, a fin de garantizar el servicio de orientación y asesoría socio jurídica en las 20 localidades de Bogotá, en el marco de la implementación del modelo de atención de las CIOM, moptivo por el cual la  Dirección de Talento Humano realizó la gestión correspondiente, para ejecución de este saldo de reservas.</t>
  </si>
  <si>
    <t>Se constituyeron reservas necesarias para dar continuidad a la operación del modelo de atención de las CIOM, garantizando la territorialización de la PPMYEG y la transversalización de sus enfoques en el desarrollo de los proyectos de inversión local. Dicho saldo corresponde al último mes de ejecución del contrato 541 del año 2020, que esta pendiente por tramitar su informe final. Para la vigencia 2022 se constituye pasivo exigible por concepto del contrato en mención, toda vez que si bien la Supervisión adelanto el trámite de presentación de informe y cuenta con los documentos requerido ante la Dirección de Gestión Administrativa y Financiera  los documentos presentados por la contratista presentaron observaciones que no pudieron ser tratimadas a tiempo por motivos personales  de la contratista.</t>
  </si>
  <si>
    <t>Se constituyeron reservas necesarias para dar continuidad a la operación física y de prestación de servicios profesionales y de apoyo para garantizar los servicios de las CIOM, satisfaciendo así, la demanda de la ciudadanía al inicio de la vigencia, en este sentido a la fecha  el saldo pendiente de ejecución en las reservas de esta meta corrresponde a saldos de un contrato de prestación de servicios de examenes médicos y una orden de compra de mobiliario, que seran liberados contra liquidación, dicha solicitud ya se encuentra en trámite.</t>
  </si>
  <si>
    <r>
      <t>Para el mejoramiento de la calidad de vida de las mujeres y su empoderamiento, el servicio de orientación psicosocial de las Casas de Igualdad de Oportunidades para las Mujeres se constituye en un espacio privado de reflexión sobre las violencias y malestares que afrontan, en el que se pretende identificar el impacto emocional y relacional de estas problemáticas, así como las rutas de atención, visibilizando los recursos y las redes de apoyo con las que cuentan las ciudadanas participantes. En este contexto, durante la vigencia 2021 se realizaron 5.142 atenciones psicosociales a través de las CI</t>
    </r>
    <r>
      <rPr>
        <sz val="9"/>
        <color theme="1"/>
        <rFont val="Times New Roman"/>
        <family val="1"/>
      </rPr>
      <t>OM. Atendiendo a la demanda de la ciudadanía se realizaron mas atenciones de las previstas inicialmente a través de la operación del modelo de atención de las CIOM durante el último trimestre del año.</t>
    </r>
  </si>
  <si>
    <t>Implementación de la estrategia de fortalecimiento a organizaciones sociales de mujeres y se realizaron gestiones de articulación con IDPAC para desarrollar un convenio interinstitucional para la ejecución de la Estrategia y desarrollar acciones en el marco de las concertaciones étnicas y al Plan Distrital de Atención a Víctimas del Conflicto Armado. Sin embargo, no se logró concretar el convenio. Para el cumplimiento de la meta se contrató un Equipo de Fortalecimiento a Organizaciones Sociales quienes desarrollaron: 1. Un modelo de asistencia técnica para fortalecimiento de las organizaciones sociales, 2. Un instrumento de caracterización de organizaciones sociales de mujeres, grupos y redes, reorganizado a la luz de las nueve capacidades que estructura el modelo de asistencia técnica, 3. Una base de datos de organizaciones de mujeres con 815 registros y 4. Documento de acciones de fortalecimiento a los Comités Operativos Locales de Mujer y Equidad de Género- COLMyEG que implicó revisar las normas a nivel nacional y distrital para reconocer la legislación que amparará el acto normativo para revisar posibles acciones a desarrollar/proponer para ampliar la incidencia política de las mujeres en dichos espacios. Se cuenta además con una  propuesta documento tipo de acto normativo de este espacio. Durante esta vigencia se logró dialogar con mujeres de las comunidades étnicas (rom, indígenas, afro y palenqueras) para iniciar los procesos de fortalecimiento de sus organizaciones en el marco de las concertaciones distritales realizadas con estas comunidades. Para dar continuidad a estos ejercicios de diálogo en noviembre se suscrbió el Convenio 911 con la OEI para fortalecer 60 organizaciones de mujeres, 48 por convocatoria pública y 12 de grupos étnicos,  cuya ejecución e implementación esta prevista realizar en la siguiente vigencia.</t>
  </si>
  <si>
    <t>La Dirección de territorialización implementó un proceso de asistencia técnica a las organizaciones e instancias de participación de las mujeres con el fin de fortalecer sus capacidades políticas y organizativas para poner en marcha ejercicios de incidencia, posicionamiento de sus agendas políticas y cualificar sus niveles de interlocución con las autoridades del gobierno territorial para la defensa de sus derechos, intereses y necesidades. Durante la vigencia 2021, se realizaron las siguientes acciones: 1. Construcción de un modelo de asistencia técnicas para el fortalecimiento de organizaciones de mujeres, grupos y redes e instancias de participación de las mujeres (COLMyEG y CLM) que implica la revisión documental y proyección de documentos técnicos para incorporar estas instancias dentro del Sistema Integral de Calidad, 2. Diseñar un instrumento de caracterización de organizaciones sociales de mujeres, grupos y redes con el objetivo de identificar fortalezas, debilidades y oportunidades. Las principales acciones fueron: a) Identificación y caracterización de organizaciones de mujeres, b) Asistencia técnica para formular conjuntamente con las organizaciones un plan de fortalecimiento, c) Fortalecimiento a instancias (COLMYG – CLM- CCM) con la formulación de una propuesta de reforma normativa, se revisó el marco jurídico que regula estos espacios. 
- Un modelo de asistencia técnica MAT para organizaciones sociales de mujeres (9 capacidades)
- 204 caracterizaciones realizadas en distintas localidades
- Base de datos de las organizaciones de mujeres, grupos y redes de mujeres finalizada
- Documento de análisis fortalecimiento para organizaciones, grupos y redes de mujeres  
- Documento de acciones de fortalecimiento a los Comités Operativos Locales de Mujer y Equidad de Género.
- Una (1) carpeta con la sistematización y análisis de los diagnósticos COLMyG - 12 ejercicios de sistematización y 9 matrices de análisis.</t>
  </si>
  <si>
    <t>Teniendo en encuenta que con el IDPAC no se concluyó el convenio proyectado, se suscribió un convenio con la OEI que tiene previsto realizar el fortalecimiento a las organizaciones en la siguiente vigencia, una vez se adelante la convocatoria respectiva.  
Por otro lado, en la elaboración de los diagnósticos de los COLMYG y CLM no se pudo concluir es en las  localidades de Suba, Puente Aranda, Candelaria y Santa Fe por las dinámicas propias de la localidad y de las agendas de las mujeres. Sin embargo, se continúa este ejercicio con las demás localidades.</t>
  </si>
  <si>
    <t xml:space="preserve">
En abril inició la planeación para llevar a cabo la estrategia de fortalecimiento, buscando una articulación con IDPAC con el fin de impulsar un convenio interinstitucional que permita ejecutar la estrategia de fortalecimiento a las organizaciones de mujeres, en sus diversidades, las concertaciones étnicas y al PAD Víctimas del Conflicto Armado. Se construyó el plan de trabajo en la línea del proceso con IDPAC. En jun se realizaron los ajustes al documento de caraterización junto con el IDPAC. En julio el IDPAC no aceptó los términos del convenio, por ello, se adelantó un proceso de acercamiento con una organización internacional. En Agosto, teniendo en cuenta que no se logró concretar un convenio, el equipo de fortalecimiento adelantó las acciones propuestas para el proceso de fortalecimiento con organizaciones de mujeres en el marco de las concertaciones en sept se realizó un ejercicio de caracterización con ims organización de mujeres palenqueras, en oct se realizaron 6 procesos de caracterización con organizaciones de Mujeres de comunidades negras y afros; por otro lado, se hizo la revisión con las comunidades indígenas del formulario diagnóstico para ajustarlas acorde a sus necesidades y se hizo la entrega del resultado del diagnóstico de la organización palenquera con el fin de establecer el plan de trabajo. En noviembre se suscribió el Convenio 911 con la OEI para fortalecer 60 organizaciones de mujeres, 48 por convocatoria pública y 12 de grupos étnicos, así las cosas durante el mes de diciembre se estableció el plan de trabajo para realizar la convocatoria a lasorganizaciones en el 2022 e iniciar este proceso. En diciembre el equipo realizó ejercicios de devolución del diagnóstico y retroalimentación con las 7 organizaciones de mujeres negra, afro (6) y palenqueras (1) con las que se trabajó en 2021. </t>
  </si>
  <si>
    <t>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permitan acceder a la justicia de una manera informada. Durante la vigencia  2021 se han realizado 5.749 orientaciones y asesorías.
Atendiendo a la demanda de la ciudadanía se realizaron mas atenciones de las previstas inicialmente a través de la operación del modelo de atención de las CIOM durante el último trimestre del año.</t>
  </si>
  <si>
    <t xml:space="preserve">
Se continúa con la implementación de las acciones afirmativas del Plan de Igualdad, entre las cuales se destaca el desarrollo de acciones encaminadas a fomentar el derecho a la paz con mujeres víctimas del conflicto armado y excombatientes residentes de la ciudad, destacando las acciones en el marco de la reparación colectiva del grupo de incidencia Auto092. Se destacan los procesos de conmemoración en el día de la mujer rural. Por otro lado, se continúa con el acompañamiento técnico en las Localidades a fin de transversalizar los enfoques de la PPMYEG, posesionando las agendas de las mujeres; durante el periodo se ha logrado acompañar técnicamente los proyectos de inversión en su formulación y ejecución en las 20 localidades. Así mismo, se estableció el plan de trabajo de la Estrategia Tejiendo mundos de Igualdad con Niños y Niñas y en las  actividades desarrolladas se han vinculado 1.754 niñas y niños, siendo importante destacar los encuentros adelantados en las localidades de Kennedy, Suba, Usme y Ciudad Bolívar, especialmente durante las movilizaciones sociales con actividades presenciales y virtuales que fomentan el reconocimiento de las diferencias y diversidades desde los enfoques de la PPMYEG, para mitigar el impacto que en niñas y niños generó el Estallido Social. Igualmente se destaca la participación de las Jornadas en la ruralidad. Se realizaron diferentes actividades en el marco de la conmemoración del día internacional de la Niña. Se suscribió un convenio con ONU MUJERES para el cumplimiento de esta meta, asociada a realizar procesos de empoderamiento y fortalecimiento de capacidades con mujeres en procesos de reinserción, en el marco del Acuerdo de Paz y del derecho del mismo nombre de la PPMYEG. </t>
  </si>
  <si>
    <t xml:space="preserve">En el marco de la territorialización de la PPMYEG, desde las CIOM se brinda acompañamiento técnico a las Alcaldías Locales para la incorporación de los enfoques de la PPMYEG en los Proyectos de Inversión Local - PIL. La asistencia se realiza en las etapas de formulación y ejecución de proyectos, orientada a la inclusión de actividades diferenciales y específicas para las mujeres. En la Mesa de Trabajo de Territorialización del 31/08 se realizó el seguimiento a la transversalización en los proyectos de inversión de los 20 FDL. La asistencia se ha brindado en las siguientes localidades: 
Antonio Nariño: En el PIL. para el 8M.
Barrios Unidos: en el Comité Técnico del PIL. 0791/2020 (proceso de iniciativas deportivas y recreativa) y en el PIL. 2057 (eliminación de las violencias contra las mujeres).
Bosa: En los PIL.1342 (cultura), 1244 (buen trato), CPS 268/2019 (Seguridad y convivencia ), Cto admin 277-2021, y los PIL: 1746, 1749 y 1750. 
Chapinero: CPS-232/2020, proy. 1293, (Componente buen trato ), proy. 2035 y CPS. 256/2020 (participación)PIL2035
La Candelaria: PIL. 1396 (fechas emblemáticas), PIL. 134 (trabajo de cuidado) y el PIL. 128 (mujeres libres de violencias)
Los Mártires: En los PIL 2096, 2077, 2085,  2095, 2092, 2056, 2098 y 2065,PIL2089.
Puente Aranda: En el comité 311-2020 (Cultura) y en el PIL. 1310 ( seguridad y la convivencia)
RUU: CPS328, el Convenio 242 - 2021 con OEI y en el PIL. 1689 (Participación), PIL1679. 
Santa fe: En el PIL. 231/ 2020.
Sumapaz  En el PIL. Cultura (diplomado para mujeres)  y en el Cto. 275 Formación en gestión comunitaria para la convivencia y la paz con enfoque de género.
Suba: En el PIL. de cultura y salud. 
Teus: En el PIL de Deportes.
Usaquén: Convenio interadministrativo 288-2021
En diciembre en la localdiad de Bosa se acompañó en el comité 277, en Santa Fe 245 y 229, Candelaria, Los Mártires, Puente Aranda y Barrios Unidos los comites técnicos de los PIL del sector mujeres de los FDL de 2021. </t>
  </si>
  <si>
    <t xml:space="preserve">CIOM Rural nace con la necesidad de implementar acciones afirmativas por las mujeres rurales y campesinas y se crea la CIOM rural itinerante. Esta actividad contó con un leve retraso sin embargo, en abril se logró avanzar sustancialmente en este proceso contractual, lo cual permitió que en mayo se desarrollaran procesos de información y difusión en Suba, Santa Fe y Usme. Se destaca el trabajo con empresa floricultura de SUBA y emprendedoras de Ciudad Bolívar con quienes se viene adelantando un proceso de sensibilización en derechos. Se articuló con la Alcaldía de Chapinero, ICBF, SDSALUD, SDSCULTURA, CLIP, la RED del Buen trato y la Mesa Distrital de Ruralidad, en este último espacio se dieron a conocer los servicios de la CIOM Rural y se continúa participando del mismo. Por otro lado, se destaca el proceso de identificación y caracterización de las organizaciones de mujeres en la ruralidad de las 5 localidades priorizadas (Usme, Suba, Santa fe, Ciudad Bolívar y Chapinero).  Se han realizado jornadas de atención para brindar orientación psicológica y sociojurídica. Se destacan las actividades de conmemoración realizadas en el mes de oct día de la mujer rural, que continuaron durante el mes de nov. en Suba, Santa Fe y Chapinero.así como las actividades en el marco de los 16 dias de activismos. Se desarrollaron procesos de información y difusión de derechos y en el DVLV y primeras atenciones en las localidades de Usme, Ciudad Bolívar y  Chapinero. 
 Las jornadas territoriales "Contigo en tu Barrio", se fueron planeando teniendo como herramienta los mapas de calor de las mujeres atendidas por upz en cada una de las localidades. Durante la vigencia, se han realizado 335  jornadas "Contigo en tu Barrio" en 20 localidades, destacando las jornadas que se han realizaron en Sumapaz y la ruralidad, así como las jornadas que se han realizado con la Estrategia de prevención en violencias contra las mujeres en 9 localidades priorizadas. </t>
  </si>
  <si>
    <t xml:space="preserve">La implementación del Modelo de Atención de las CIOM, requiere de gastos operativos, durante esta vigencia se han realizado los siguientes: Cto 762/2020 Transp: se suscribió el acta de inicio en enero 2021 y se firmó prórroga hasta el 31052021 o hasta agotar recursos.Cto de arrendamiento: se suscribieron 8 adiciones de ctos de arrendamiento de las localidades de 2, 3, 11, 19, 5 (y 20), 8, 17 y 6. En Marz. se suscribieron los contratos de arrendamiento para la vigencia actual de las siguientes 7 localidades: 1, 8, 12, 14, 15,16 y 18. Contrato de arrendamiento de la vigencia para la localidad de 13 en el mes de abril .En Jul, se suscribieron 5 cto de las localidades: 2,6,11,17 y 19. Con corte a Ago se encuentran en ejecución los ctos de arrendamiento de las CIOM de: 1, 2, 6, 8, 11, 12, 13, 14, 15, 16, 17, 18  y 19.- Orden de compra No. 66587: se suscribió la orden de compra de aseo y caf, firmada en abril.- CPS para el servicio de mantenimiento preventivo y/o correctivo y recarga de los extintores en abril-Adición al contrato 163-2020 para suministrar los servicios integrados de comunicaciones convergentes que requiera la entidad durante el mes de may y se firmó Cto 671/2021.- Cto 247/2020 Vigilancia: se realizó adición en enero hasta 28062021. Se adjudicó el contrato 664/2021 con fecha de inicio 29062021 hasta 24012022.-Adicionalmente con corte a may la firma de 12 contratos de prestación de servicios asociados con la operación de las CIOM y la planta. -Orden de compra No. 72749 -2021 equipos de telefonía móvil. en Jul. Ordenes de compra No. 75250, 75352 y 76061, para implementos de bioseguirdad, adición Orden de compra 68043 para licencias y Cto 778/2021 para imagen institucional. Nov: Ferretería N° 944; CIOM Santa Fe N°873, switches 933 y adición y prórroga 724 (logística). Dic: 2 ordenes de compra 82363 y 82364 para adquisición de mobiliario, 2 ordenes de compra 83698 y 83695 para equipos tecnológicos y periféricos. Adición y prórroga cto localidades 1 y 14. </t>
  </si>
  <si>
    <r>
      <t xml:space="preserve">Los procesos de difusión-movilización, información, sensibilización y los encuentros de conversación psicosocial, que se realizan a través del modelo de atención CIOM, estan encaminados a avanzar hacia el reconococimiento  y apropiación de los derechos de las mujeres en Bogotá, desde los enfoques de la PPMYEG. En este sentido durante el periodo se vincularon 26753 mujeres.  </t>
    </r>
    <r>
      <rPr>
        <sz val="11"/>
        <color theme="1"/>
        <rFont val="Calibri (Cuerpo)"/>
      </rPr>
      <t>Atiendo a las dinámicas de las localidades y la alta participación de los espacios de empoderamiento se logró superar la meta establecida para la presente vigencia</t>
    </r>
  </si>
  <si>
    <r>
      <t>Para el mejoramiento de la calidad de vida de las mujeres y el empoderamiento de las mujeres el servicio de orientación psicosocial de las Casas de Igualdad de Oportunidades para las Mujeres se constituye en un espacio privado de reflexión sobre las violencias y malestares que afrontan, en el que se pretende identificar el impacto emocional y relacional de estas problemáticas, así como las rutas de atención, visibilizando los recursos y las redes de apoyo con las que cuentan las ciudadanas participantes. En este contexto, durante la vigencia 2021 se han realizado 7053 atenciones psicosociales a través de las CIOM.</t>
    </r>
    <r>
      <rPr>
        <sz val="11"/>
        <color theme="1"/>
        <rFont val="Calibri (Cuerpo)"/>
      </rPr>
      <t xml:space="preserve"> Durante la vigencia se logró superar la meta atendiendo a la demanda del servicio durante el último trimestre. </t>
    </r>
  </si>
  <si>
    <r>
      <t xml:space="preserve">La atención socio jurídica desde el nivel de orientación y asesoría socio jurídica en el marco de la implementación de la Estrategia de Justicia de Género de la entidad, a través del equipo CIOM, permite avanzar en la garantía y restablecimiento de los derechos de las mujeres, brindándoles herramientas  que les permitan acceder a la justicia de una manera informada, desde los enfoques de género. Durante el período se realizaron 6776 orientaciones y asesorías. </t>
    </r>
    <r>
      <rPr>
        <sz val="11"/>
        <color theme="1"/>
        <rFont val="Calibri (Cuerpo)"/>
      </rPr>
      <t xml:space="preserve">Durante la vigencia se logró superar la meta atendiendo a la demanda del servicio durante el último trimestre. </t>
    </r>
  </si>
  <si>
    <t xml:space="preserve">En el marco del modelo de atención de las CIOM, la implementación de las acciones de PIOEG para la territorialización de la PPMYEG, es un accionar constante a fin de avanzar en la apropiación de los derechos de las mujeres en las 20 localidades. En este sentido, se han implementado: 
(1) acción en el marco del derecho a la paz; (3) acciones en el marco del derecho a una vida libre de violencias; (8) acciones en el marco del derecho a la participación y representación política; (3) acciones en el marco del derecho a una cultura libre de sexismo; (1) acción en el marco del derecho a la salud plena; (1) acción en el marco del derecho al trabajo en condiciones de dignidad.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</si>
</sst>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0_ ;[Red]\-#,##0\ "/>
    <numFmt numFmtId="173" formatCode="&quot;$&quot;\ #,##0"/>
    <numFmt numFmtId="174" formatCode="0.0%"/>
    <numFmt numFmtId="175" formatCode="[$$-240A]\ #,##0;[Red][$$-240A]\ #,##0"/>
    <numFmt numFmtId="176" formatCode="#,##0;[Red]#,##0"/>
    <numFmt numFmtId="177" formatCode="_-* #,##0.00\ _€_-;\-* #,##0.00\ _€_-;_-* &quot;-&quot;\ _€_-;_-@_-"/>
    <numFmt numFmtId="178" formatCode="_-[$$-240A]\ * #,##0_-;\-[$$-240A]\ * #,##0_-;_-[$$-240A]\ * &quot;-&quot;??_-;_-@_-"/>
  </numFmts>
  <fonts count="61">
    <font>
      <sz val="11"/>
      <color theme="1"/>
      <name val="Calibri"/>
      <family val="2"/>
      <scheme val="minor"/>
    </font>
    <font>
      <sz val="11"/>
      <color indexed="8"/>
      <name val="Calibri"/>
      <family val="2"/>
    </font>
    <font>
      <sz val="10"/>
      <name val="Arial"/>
      <family val="2"/>
    </font>
    <font>
      <b/>
      <sz val="12"/>
      <name val="Arial Narrow"/>
      <family val="2"/>
    </font>
    <font>
      <sz val="12"/>
      <name val="Times New Roman"/>
      <family val="1"/>
    </font>
    <font>
      <b/>
      <sz val="12"/>
      <name val="Times New Roman"/>
      <family val="1"/>
    </font>
    <font>
      <b/>
      <sz val="10"/>
      <name val="Times New Roman"/>
      <family val="1"/>
    </font>
    <font>
      <sz val="10"/>
      <name val="Times New Roman"/>
      <family val="1"/>
    </font>
    <font>
      <b/>
      <sz val="10"/>
      <color indexed="10"/>
      <name val="Times New Roman"/>
      <family val="1"/>
    </font>
    <font>
      <b/>
      <i/>
      <sz val="10"/>
      <name val="Times New Roman"/>
      <family val="1"/>
    </font>
    <font>
      <sz val="10"/>
      <name val="Arial Narrow"/>
      <family val="2"/>
    </font>
    <font>
      <sz val="10"/>
      <name val="Arial Narrow"/>
      <family val="2"/>
    </font>
    <font>
      <b/>
      <sz val="9"/>
      <name val="Times New Roman"/>
      <family val="1"/>
    </font>
    <font>
      <b/>
      <sz val="9"/>
      <color indexed="8"/>
      <name val="Tahoma"/>
      <family val="2"/>
    </font>
    <font>
      <sz val="9"/>
      <color indexed="8"/>
      <name val="Tahoma"/>
      <family val="2"/>
    </font>
    <font>
      <sz val="12"/>
      <name val="Arial Narrow"/>
      <family val="2"/>
    </font>
    <font>
      <sz val="9"/>
      <name val="Times New Roman"/>
      <family val="1"/>
    </font>
    <font>
      <b/>
      <sz val="10"/>
      <color indexed="8"/>
      <name val="Tahoma"/>
      <family val="2"/>
    </font>
    <font>
      <sz val="10"/>
      <color indexed="8"/>
      <name val="Tahoma"/>
      <family val="2"/>
    </font>
    <font>
      <sz val="8"/>
      <name val="Calibri"/>
      <family val="2"/>
    </font>
    <font>
      <sz val="10"/>
      <color indexed="8"/>
      <name val="Times New Roman"/>
      <family val="1"/>
    </font>
    <font>
      <sz val="10"/>
      <color indexed="10"/>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11"/>
      <color rgb="FFFF0000"/>
      <name val="Calibri"/>
      <family val="2"/>
      <scheme val="minor"/>
    </font>
    <font>
      <sz val="42"/>
      <color theme="0"/>
      <name val="Segoe UI"/>
      <family val="2"/>
      <charset val="1"/>
    </font>
    <font>
      <b/>
      <sz val="11"/>
      <color theme="1"/>
      <name val="Calibri"/>
      <family val="2"/>
      <scheme val="minor"/>
    </font>
    <font>
      <sz val="10"/>
      <color theme="1"/>
      <name val="Times New Roman"/>
      <family val="1"/>
    </font>
    <font>
      <sz val="14"/>
      <color theme="1"/>
      <name val="Calibri"/>
      <family val="2"/>
      <scheme val="minor"/>
    </font>
    <font>
      <b/>
      <sz val="14"/>
      <color theme="1"/>
      <name val="Calibri"/>
      <family val="2"/>
      <scheme val="minor"/>
    </font>
    <font>
      <b/>
      <sz val="9"/>
      <color rgb="FF000000"/>
      <name val="Arial Narrow"/>
      <family val="2"/>
    </font>
    <font>
      <sz val="9"/>
      <color theme="1"/>
      <name val="Arial Narrow"/>
      <family val="2"/>
    </font>
    <font>
      <b/>
      <sz val="9"/>
      <color theme="1"/>
      <name val="Arial Narrow"/>
      <family val="2"/>
    </font>
    <font>
      <sz val="11"/>
      <color rgb="FF000000"/>
      <name val="Calibri"/>
      <family val="2"/>
      <scheme val="minor"/>
    </font>
    <font>
      <sz val="11"/>
      <color theme="1"/>
      <name val="Arial Narrow"/>
      <family val="2"/>
    </font>
    <font>
      <b/>
      <sz val="10"/>
      <color theme="0"/>
      <name val="Calibri"/>
      <family val="2"/>
      <scheme val="minor"/>
    </font>
    <font>
      <sz val="10"/>
      <color theme="1"/>
      <name val="Calibri"/>
      <family val="2"/>
      <scheme val="minor"/>
    </font>
    <font>
      <sz val="10"/>
      <name val="Calibri"/>
      <family val="2"/>
      <scheme val="minor"/>
    </font>
    <font>
      <b/>
      <sz val="10"/>
      <color theme="1"/>
      <name val="Times New Roman"/>
      <family val="1"/>
    </font>
    <font>
      <sz val="8"/>
      <color theme="1"/>
      <name val="Calibri"/>
      <family val="2"/>
      <scheme val="minor"/>
    </font>
    <font>
      <sz val="8"/>
      <name val="Calibri"/>
      <family val="2"/>
      <scheme val="minor"/>
    </font>
    <font>
      <b/>
      <sz val="8"/>
      <color rgb="FFFF0000"/>
      <name val="Calibri"/>
      <family val="2"/>
      <scheme val="minor"/>
    </font>
    <font>
      <sz val="10"/>
      <color rgb="FFFF0000"/>
      <name val="Times New Roman"/>
      <family val="1"/>
    </font>
    <font>
      <b/>
      <sz val="11"/>
      <color theme="0" tint="-0.34998626667073579"/>
      <name val="Calibri"/>
      <family val="2"/>
      <scheme val="minor"/>
    </font>
    <font>
      <b/>
      <sz val="9"/>
      <color theme="1"/>
      <name val="Times New Roman"/>
      <family val="1"/>
    </font>
    <font>
      <b/>
      <sz val="10"/>
      <color theme="1"/>
      <name val="Calibri"/>
      <family val="2"/>
      <scheme val="minor"/>
    </font>
    <font>
      <b/>
      <sz val="9"/>
      <color rgb="FF000000"/>
      <name val="Tahoma"/>
      <family val="2"/>
    </font>
    <font>
      <sz val="9"/>
      <color rgb="FF000000"/>
      <name val="Tahoma"/>
      <family val="2"/>
    </font>
    <font>
      <b/>
      <sz val="10"/>
      <color rgb="FF000000"/>
      <name val="Times New Roman"/>
      <family val="1"/>
    </font>
    <font>
      <sz val="10"/>
      <color rgb="FF000000"/>
      <name val="Times New Roman"/>
      <family val="1"/>
    </font>
    <font>
      <b/>
      <sz val="10"/>
      <color theme="5"/>
      <name val="Times New Roman"/>
      <family val="1"/>
    </font>
    <font>
      <sz val="9"/>
      <color theme="1"/>
      <name val="Times New Roman"/>
      <family val="1"/>
    </font>
    <font>
      <sz val="11"/>
      <color theme="1"/>
      <name val="Calibri (Cuerpo)"/>
    </font>
  </fonts>
  <fills count="2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rgb="FFCCFFFF"/>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990099"/>
        <bgColor indexed="64"/>
      </patternFill>
    </fill>
    <fill>
      <patternFill patternType="solid">
        <fgColor theme="0" tint="-0.14999847407452621"/>
        <bgColor indexed="64"/>
      </patternFill>
    </fill>
  </fills>
  <borders count="81">
    <border>
      <left/>
      <right/>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style="medium">
        <color indexed="64"/>
      </left>
      <right style="medium">
        <color theme="0"/>
      </right>
      <top style="medium">
        <color indexed="64"/>
      </top>
      <bottom style="medium">
        <color theme="0"/>
      </bottom>
      <diagonal/>
    </border>
    <border>
      <left/>
      <right style="thin">
        <color theme="0"/>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style="medium">
        <color indexed="64"/>
      </right>
      <top/>
      <bottom style="medium">
        <color indexed="64"/>
      </bottom>
      <diagonal/>
    </border>
  </borders>
  <cellStyleXfs count="33">
    <xf numFmtId="0" fontId="0" fillId="0" borderId="0"/>
    <xf numFmtId="0" fontId="22" fillId="3" borderId="70" applyNumberFormat="0" applyAlignment="0" applyProtection="0"/>
    <xf numFmtId="49" fontId="24" fillId="0" borderId="0" applyFill="0" applyBorder="0" applyProtection="0">
      <alignment horizontal="left" vertical="center"/>
    </xf>
    <xf numFmtId="0" fontId="25" fillId="4" borderId="71" applyNumberFormat="0" applyFont="0" applyFill="0" applyAlignment="0"/>
    <xf numFmtId="0" fontId="25" fillId="4" borderId="72" applyNumberFormat="0" applyFont="0" applyFill="0" applyAlignment="0"/>
    <xf numFmtId="0" fontId="27" fillId="5" borderId="0" applyNumberFormat="0" applyProtection="0">
      <alignment horizontal="left" wrapText="1" indent="4"/>
    </xf>
    <xf numFmtId="0" fontId="28" fillId="5" borderId="0" applyNumberFormat="0" applyProtection="0">
      <alignment horizontal="left" wrapText="1" indent="4"/>
    </xf>
    <xf numFmtId="0" fontId="26" fillId="6" borderId="0" applyNumberFormat="0" applyBorder="0" applyAlignment="0" applyProtection="0"/>
    <xf numFmtId="16" fontId="29" fillId="0" borderId="0" applyFont="0" applyFill="0" applyBorder="0" applyAlignment="0">
      <alignment horizontal="left"/>
    </xf>
    <xf numFmtId="0" fontId="30" fillId="7" borderId="0" applyNumberFormat="0" applyBorder="0" applyProtection="0">
      <alignment horizontal="center" vertical="center"/>
    </xf>
    <xf numFmtId="167" fontId="22" fillId="0" borderId="0" applyFont="0" applyFill="0" applyBorder="0" applyAlignment="0" applyProtection="0"/>
    <xf numFmtId="41" fontId="22" fillId="0" borderId="0" applyFont="0" applyFill="0" applyBorder="0" applyAlignment="0" applyProtection="0"/>
    <xf numFmtId="169" fontId="10" fillId="0" borderId="0" applyFont="0" applyFill="0" applyBorder="0" applyAlignment="0" applyProtection="0"/>
    <xf numFmtId="168" fontId="22" fillId="0" borderId="0" applyFont="0" applyFill="0" applyBorder="0" applyAlignment="0" applyProtection="0"/>
    <xf numFmtId="166" fontId="22" fillId="0" borderId="0" applyFont="0" applyFill="0" applyBorder="0" applyAlignment="0" applyProtection="0"/>
    <xf numFmtId="164" fontId="22" fillId="0" borderId="0" applyFont="0" applyFill="0" applyBorder="0" applyAlignment="0" applyProtection="0"/>
    <xf numFmtId="171" fontId="2" fillId="0" borderId="0" applyFont="0" applyFill="0" applyBorder="0" applyAlignment="0" applyProtection="0"/>
    <xf numFmtId="170" fontId="22" fillId="0" borderId="0" applyFont="0" applyFill="0" applyBorder="0" applyAlignment="0" applyProtection="0"/>
    <xf numFmtId="164" fontId="1" fillId="0" borderId="0" applyFont="0" applyFill="0" applyBorder="0" applyAlignment="0" applyProtection="0"/>
    <xf numFmtId="165" fontId="25" fillId="0" borderId="0" applyFont="0" applyFill="0" applyBorder="0" applyAlignment="0" applyProtection="0"/>
    <xf numFmtId="0" fontId="31" fillId="8" borderId="0" applyNumberFormat="0" applyBorder="0" applyAlignment="0" applyProtection="0"/>
    <xf numFmtId="0" fontId="2" fillId="0" borderId="0"/>
    <xf numFmtId="0" fontId="2" fillId="0" borderId="0"/>
    <xf numFmtId="0" fontId="25" fillId="0" borderId="0"/>
    <xf numFmtId="0" fontId="11" fillId="0" borderId="0"/>
    <xf numFmtId="0" fontId="10" fillId="0" borderId="0"/>
    <xf numFmtId="0" fontId="2" fillId="0" borderId="0"/>
    <xf numFmtId="9" fontId="2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0" fontId="28" fillId="0" borderId="0" applyFill="0" applyBorder="0">
      <alignment wrapText="1"/>
    </xf>
    <xf numFmtId="0" fontId="23" fillId="0" borderId="0"/>
    <xf numFmtId="0" fontId="33" fillId="5" borderId="0" applyNumberFormat="0" applyBorder="0" applyProtection="0">
      <alignment horizontal="left" indent="1"/>
    </xf>
  </cellStyleXfs>
  <cellXfs count="547">
    <xf numFmtId="0" fontId="0" fillId="0" borderId="0" xfId="0"/>
    <xf numFmtId="0" fontId="3" fillId="2" borderId="0" xfId="21" applyFont="1" applyFill="1" applyAlignment="1">
      <alignment vertical="center" wrapText="1"/>
    </xf>
    <xf numFmtId="0" fontId="7" fillId="9" borderId="1" xfId="21" applyFont="1" applyFill="1" applyBorder="1" applyAlignment="1">
      <alignment vertical="center" wrapText="1"/>
    </xf>
    <xf numFmtId="0" fontId="7" fillId="9" borderId="2" xfId="21" applyFont="1" applyFill="1" applyBorder="1" applyAlignment="1">
      <alignment vertical="center" wrapText="1"/>
    </xf>
    <xf numFmtId="0" fontId="7" fillId="9" borderId="0" xfId="21" applyFont="1" applyFill="1" applyAlignment="1">
      <alignment vertical="center" wrapText="1"/>
    </xf>
    <xf numFmtId="0" fontId="7" fillId="9" borderId="3" xfId="21" applyFont="1" applyFill="1" applyBorder="1" applyAlignment="1">
      <alignment vertical="center" wrapText="1"/>
    </xf>
    <xf numFmtId="0" fontId="6" fillId="9" borderId="2" xfId="21" applyFont="1" applyFill="1" applyBorder="1" applyAlignment="1">
      <alignment vertical="center" wrapText="1"/>
    </xf>
    <xf numFmtId="0" fontId="6" fillId="9" borderId="0" xfId="21" applyFont="1" applyFill="1" applyAlignment="1">
      <alignment vertical="center" wrapText="1"/>
    </xf>
    <xf numFmtId="0" fontId="8" fillId="9" borderId="0" xfId="21" applyFont="1" applyFill="1" applyAlignment="1">
      <alignment vertical="center" wrapText="1"/>
    </xf>
    <xf numFmtId="0" fontId="6" fillId="9" borderId="1" xfId="21" applyFont="1" applyFill="1" applyBorder="1" applyAlignment="1">
      <alignment vertical="center" wrapText="1"/>
    </xf>
    <xf numFmtId="0" fontId="35" fillId="9" borderId="2" xfId="0" applyFont="1" applyFill="1" applyBorder="1"/>
    <xf numFmtId="0" fontId="35" fillId="9" borderId="0" xfId="0" applyFont="1" applyFill="1"/>
    <xf numFmtId="0" fontId="6" fillId="9" borderId="0" xfId="21" applyFont="1" applyFill="1" applyAlignment="1">
      <alignment horizontal="left" vertical="center" wrapText="1"/>
    </xf>
    <xf numFmtId="0" fontId="9" fillId="9" borderId="0" xfId="21" applyFont="1" applyFill="1" applyAlignment="1">
      <alignment horizontal="center" vertical="center" wrapText="1"/>
    </xf>
    <xf numFmtId="9" fontId="7" fillId="10" borderId="4" xfId="27" applyFont="1" applyFill="1" applyBorder="1" applyAlignment="1" applyProtection="1">
      <alignment horizontal="center" vertical="center" wrapText="1"/>
      <protection locked="0"/>
    </xf>
    <xf numFmtId="9" fontId="22" fillId="0" borderId="0" xfId="27" applyFont="1"/>
    <xf numFmtId="9" fontId="6" fillId="0" borderId="5" xfId="21" applyNumberFormat="1" applyFont="1" applyBorder="1" applyAlignment="1">
      <alignment horizontal="center" vertical="center" wrapText="1"/>
    </xf>
    <xf numFmtId="176" fontId="0" fillId="0" borderId="0" xfId="0" applyNumberFormat="1" applyAlignment="1">
      <alignment vertical="center"/>
    </xf>
    <xf numFmtId="176" fontId="22" fillId="0" borderId="0" xfId="13" applyNumberFormat="1" applyFont="1" applyBorder="1" applyAlignment="1">
      <alignment vertical="center"/>
    </xf>
    <xf numFmtId="0" fontId="0" fillId="0" borderId="6" xfId="0" applyBorder="1" applyAlignment="1">
      <alignment horizontal="center"/>
    </xf>
    <xf numFmtId="0" fontId="0" fillId="11" borderId="4" xfId="0" applyFill="1" applyBorder="1"/>
    <xf numFmtId="9" fontId="7" fillId="11" borderId="4" xfId="27" applyFont="1" applyFill="1" applyBorder="1" applyAlignment="1" applyProtection="1">
      <alignment horizontal="center" vertical="center" wrapText="1"/>
      <protection locked="0"/>
    </xf>
    <xf numFmtId="9" fontId="6" fillId="11" borderId="5" xfId="21" applyNumberFormat="1" applyFont="1" applyFill="1" applyBorder="1" applyAlignment="1">
      <alignment horizontal="center" vertical="center" wrapText="1"/>
    </xf>
    <xf numFmtId="0" fontId="0" fillId="12" borderId="4" xfId="0" applyFill="1" applyBorder="1"/>
    <xf numFmtId="0" fontId="0" fillId="13" borderId="4" xfId="0" applyFill="1" applyBorder="1"/>
    <xf numFmtId="9" fontId="7" fillId="13" borderId="4" xfId="27" applyFont="1" applyFill="1" applyBorder="1" applyAlignment="1" applyProtection="1">
      <alignment horizontal="center" vertical="center" wrapText="1"/>
      <protection locked="0"/>
    </xf>
    <xf numFmtId="9" fontId="6" fillId="13" borderId="5" xfId="21" applyNumberFormat="1" applyFont="1" applyFill="1" applyBorder="1" applyAlignment="1">
      <alignment horizontal="center" vertical="center" wrapText="1"/>
    </xf>
    <xf numFmtId="0" fontId="0" fillId="14" borderId="4" xfId="0" applyFill="1" applyBorder="1"/>
    <xf numFmtId="0" fontId="0" fillId="15" borderId="4" xfId="0" applyFill="1" applyBorder="1"/>
    <xf numFmtId="0" fontId="0" fillId="16" borderId="4" xfId="0" applyFill="1" applyBorder="1"/>
    <xf numFmtId="0" fontId="0" fillId="10" borderId="4" xfId="0" applyFill="1" applyBorder="1"/>
    <xf numFmtId="0" fontId="0" fillId="17" borderId="4" xfId="0" applyFill="1" applyBorder="1"/>
    <xf numFmtId="0" fontId="0" fillId="16" borderId="7" xfId="0" applyFill="1" applyBorder="1"/>
    <xf numFmtId="0" fontId="0" fillId="18" borderId="4" xfId="0" applyFill="1" applyBorder="1"/>
    <xf numFmtId="0" fontId="0" fillId="13" borderId="5" xfId="0" applyFill="1" applyBorder="1"/>
    <xf numFmtId="0" fontId="0" fillId="16" borderId="5" xfId="0" applyFill="1" applyBorder="1"/>
    <xf numFmtId="0" fontId="0" fillId="10" borderId="5" xfId="0" applyFill="1" applyBorder="1"/>
    <xf numFmtId="0" fontId="0" fillId="18" borderId="5" xfId="0" applyFill="1" applyBorder="1"/>
    <xf numFmtId="0" fontId="0" fillId="15" borderId="5" xfId="0" applyFill="1" applyBorder="1"/>
    <xf numFmtId="0" fontId="0" fillId="11" borderId="8" xfId="0" applyFill="1" applyBorder="1"/>
    <xf numFmtId="0" fontId="0" fillId="13" borderId="8" xfId="0" applyFill="1" applyBorder="1"/>
    <xf numFmtId="0" fontId="0" fillId="16" borderId="8" xfId="0" applyFill="1" applyBorder="1"/>
    <xf numFmtId="0" fontId="0" fillId="10" borderId="8" xfId="0" applyFill="1" applyBorder="1"/>
    <xf numFmtId="0" fontId="0" fillId="18" borderId="8" xfId="0" applyFill="1" applyBorder="1"/>
    <xf numFmtId="0" fontId="0" fillId="15" borderId="8" xfId="0" applyFill="1" applyBorder="1"/>
    <xf numFmtId="0" fontId="0" fillId="0" borderId="9" xfId="0" applyBorder="1" applyAlignment="1">
      <alignment horizontal="center"/>
    </xf>
    <xf numFmtId="0" fontId="0" fillId="0" borderId="10" xfId="0" applyBorder="1" applyAlignment="1">
      <alignment horizontal="center"/>
    </xf>
    <xf numFmtId="9" fontId="7" fillId="11" borderId="11" xfId="27" applyFont="1" applyFill="1" applyBorder="1" applyAlignment="1" applyProtection="1">
      <alignment horizontal="center" vertical="center" wrapText="1"/>
      <protection locked="0"/>
    </xf>
    <xf numFmtId="9" fontId="6" fillId="11" borderId="12" xfId="21" applyNumberFormat="1" applyFont="1" applyFill="1" applyBorder="1" applyAlignment="1">
      <alignment horizontal="center" vertical="center" wrapText="1"/>
    </xf>
    <xf numFmtId="9" fontId="6" fillId="13" borderId="11" xfId="21" applyNumberFormat="1" applyFont="1" applyFill="1" applyBorder="1" applyAlignment="1">
      <alignment horizontal="center" vertical="center" wrapText="1"/>
    </xf>
    <xf numFmtId="0" fontId="0" fillId="13" borderId="12" xfId="0" applyFill="1" applyBorder="1"/>
    <xf numFmtId="0" fontId="0" fillId="13" borderId="11" xfId="0" applyFill="1" applyBorder="1"/>
    <xf numFmtId="0" fontId="0" fillId="16" borderId="11" xfId="0" applyFill="1" applyBorder="1"/>
    <xf numFmtId="0" fontId="0" fillId="16" borderId="12" xfId="0" applyFill="1" applyBorder="1"/>
    <xf numFmtId="0" fontId="0" fillId="10" borderId="11" xfId="0" applyFill="1" applyBorder="1"/>
    <xf numFmtId="0" fontId="0" fillId="10" borderId="12" xfId="0" applyFill="1" applyBorder="1"/>
    <xf numFmtId="0" fontId="0" fillId="18" borderId="11" xfId="0" applyFill="1" applyBorder="1"/>
    <xf numFmtId="0" fontId="0" fillId="18" borderId="12" xfId="0" applyFill="1" applyBorder="1"/>
    <xf numFmtId="0" fontId="0" fillId="15" borderId="11" xfId="0" applyFill="1" applyBorder="1"/>
    <xf numFmtId="0" fontId="0" fillId="15" borderId="12" xfId="0" applyFill="1" applyBorder="1"/>
    <xf numFmtId="0" fontId="0" fillId="16" borderId="13" xfId="0" applyFill="1" applyBorder="1"/>
    <xf numFmtId="0" fontId="0" fillId="19" borderId="7" xfId="0" applyFill="1" applyBorder="1"/>
    <xf numFmtId="0" fontId="0" fillId="19" borderId="4" xfId="0" applyFill="1" applyBorder="1"/>
    <xf numFmtId="0" fontId="0" fillId="19" borderId="13" xfId="0" applyFill="1" applyBorder="1"/>
    <xf numFmtId="9" fontId="6" fillId="0" borderId="0" xfId="21" applyNumberFormat="1" applyFont="1" applyAlignment="1">
      <alignment vertical="center" wrapText="1"/>
    </xf>
    <xf numFmtId="0" fontId="0" fillId="9" borderId="0" xfId="0" applyFill="1"/>
    <xf numFmtId="0" fontId="0" fillId="0" borderId="0" xfId="0" applyAlignment="1">
      <alignment horizontal="center" vertical="center" wrapText="1"/>
    </xf>
    <xf numFmtId="9" fontId="7" fillId="10" borderId="5" xfId="27" applyFont="1" applyFill="1" applyBorder="1" applyAlignment="1" applyProtection="1">
      <alignment horizontal="center" vertical="center" wrapText="1"/>
      <protection locked="0"/>
    </xf>
    <xf numFmtId="0" fontId="6" fillId="0" borderId="4" xfId="21" applyFont="1" applyBorder="1" applyAlignment="1">
      <alignment horizontal="left" vertical="center" wrapText="1"/>
    </xf>
    <xf numFmtId="0" fontId="6" fillId="10" borderId="4" xfId="21" applyFont="1" applyFill="1" applyBorder="1" applyAlignment="1">
      <alignment horizontal="left" vertical="center" wrapText="1"/>
    </xf>
    <xf numFmtId="9" fontId="7" fillId="0" borderId="4" xfId="28" applyFont="1" applyFill="1" applyBorder="1" applyAlignment="1" applyProtection="1">
      <alignment horizontal="center" vertical="center" wrapText="1"/>
      <protection locked="0"/>
    </xf>
    <xf numFmtId="167" fontId="7" fillId="20" borderId="4" xfId="10" applyFont="1" applyFill="1" applyBorder="1" applyAlignment="1" applyProtection="1">
      <alignment vertical="center" wrapText="1"/>
    </xf>
    <xf numFmtId="175" fontId="0" fillId="9" borderId="0" xfId="0" applyNumberFormat="1" applyFill="1" applyAlignment="1">
      <alignment vertical="center"/>
    </xf>
    <xf numFmtId="0" fontId="6" fillId="9" borderId="14" xfId="21" applyFont="1" applyFill="1" applyBorder="1" applyAlignment="1">
      <alignment vertical="center" wrapText="1"/>
    </xf>
    <xf numFmtId="0" fontId="6" fillId="0" borderId="7" xfId="21" applyFont="1" applyBorder="1" applyAlignment="1">
      <alignment horizontal="left" vertical="center" wrapText="1"/>
    </xf>
    <xf numFmtId="9" fontId="7" fillId="0" borderId="7" xfId="28" applyFont="1" applyFill="1" applyBorder="1" applyAlignment="1" applyProtection="1">
      <alignment horizontal="center" vertical="center" wrapText="1"/>
      <protection locked="0"/>
    </xf>
    <xf numFmtId="9" fontId="6" fillId="0" borderId="15" xfId="21" applyNumberFormat="1" applyFont="1" applyBorder="1" applyAlignment="1">
      <alignment horizontal="center" vertical="center" wrapText="1"/>
    </xf>
    <xf numFmtId="167" fontId="0" fillId="20" borderId="4" xfId="0" applyNumberFormat="1" applyFill="1" applyBorder="1" applyAlignment="1">
      <alignment horizontal="center" vertical="center" wrapText="1"/>
    </xf>
    <xf numFmtId="9" fontId="0" fillId="0" borderId="0" xfId="0" applyNumberFormat="1"/>
    <xf numFmtId="10" fontId="22" fillId="0" borderId="0" xfId="27" applyNumberFormat="1" applyFont="1"/>
    <xf numFmtId="177" fontId="7" fillId="20" borderId="4" xfId="10" applyNumberFormat="1" applyFont="1" applyFill="1" applyBorder="1" applyAlignment="1" applyProtection="1">
      <alignment vertical="center" wrapText="1"/>
    </xf>
    <xf numFmtId="177" fontId="22" fillId="0" borderId="0" xfId="10" applyNumberFormat="1" applyFont="1" applyAlignment="1"/>
    <xf numFmtId="177" fontId="0" fillId="20" borderId="4" xfId="0" applyNumberFormat="1" applyFill="1" applyBorder="1" applyAlignment="1">
      <alignment vertical="center" wrapText="1"/>
    </xf>
    <xf numFmtId="9" fontId="34" fillId="0" borderId="0" xfId="27" applyFont="1" applyBorder="1" applyAlignment="1">
      <alignment horizontal="center" vertical="center"/>
    </xf>
    <xf numFmtId="0" fontId="7" fillId="0" borderId="16" xfId="21" applyFont="1" applyBorder="1" applyAlignment="1">
      <alignment horizontal="left" vertical="center" wrapText="1"/>
    </xf>
    <xf numFmtId="9" fontId="6" fillId="0" borderId="17" xfId="21" applyNumberFormat="1" applyFont="1" applyBorder="1" applyAlignment="1">
      <alignment horizontal="center" vertical="center" wrapText="1"/>
    </xf>
    <xf numFmtId="0" fontId="36" fillId="0" borderId="0" xfId="0" applyFont="1"/>
    <xf numFmtId="166" fontId="36" fillId="0" borderId="0" xfId="14" applyFont="1"/>
    <xf numFmtId="166" fontId="37" fillId="0" borderId="0" xfId="14" applyFont="1"/>
    <xf numFmtId="0" fontId="37" fillId="0" borderId="0" xfId="0" applyFont="1"/>
    <xf numFmtId="0" fontId="0" fillId="0" borderId="73" xfId="0" applyBorder="1"/>
    <xf numFmtId="0" fontId="0" fillId="0" borderId="74" xfId="0" applyBorder="1"/>
    <xf numFmtId="0" fontId="6" fillId="9" borderId="2" xfId="21" applyFont="1" applyFill="1" applyBorder="1" applyAlignment="1">
      <alignment horizontal="center" vertical="center" wrapText="1"/>
    </xf>
    <xf numFmtId="0" fontId="6" fillId="9" borderId="75" xfId="21" applyFont="1" applyFill="1" applyBorder="1" applyAlignment="1">
      <alignment vertical="center" wrapText="1"/>
    </xf>
    <xf numFmtId="0" fontId="6" fillId="9" borderId="76" xfId="21" applyFont="1" applyFill="1" applyBorder="1" applyAlignment="1">
      <alignment vertical="center" wrapText="1"/>
    </xf>
    <xf numFmtId="0" fontId="6" fillId="9" borderId="77" xfId="21" applyFont="1" applyFill="1" applyBorder="1" applyAlignment="1">
      <alignment vertical="center" wrapText="1"/>
    </xf>
    <xf numFmtId="0" fontId="7" fillId="9" borderId="18" xfId="21" applyFont="1" applyFill="1" applyBorder="1" applyAlignment="1">
      <alignment vertical="center" wrapText="1"/>
    </xf>
    <xf numFmtId="0" fontId="7" fillId="9" borderId="19" xfId="21" applyFont="1" applyFill="1" applyBorder="1" applyAlignment="1">
      <alignment vertical="center" wrapText="1"/>
    </xf>
    <xf numFmtId="0" fontId="7" fillId="9" borderId="20" xfId="21" applyFont="1" applyFill="1" applyBorder="1" applyAlignment="1">
      <alignment vertical="center" wrapText="1"/>
    </xf>
    <xf numFmtId="0" fontId="35" fillId="9" borderId="19" xfId="0" applyFont="1" applyFill="1" applyBorder="1"/>
    <xf numFmtId="0" fontId="0" fillId="0" borderId="78" xfId="0" applyBorder="1"/>
    <xf numFmtId="0" fontId="6" fillId="9" borderId="79" xfId="21" applyFont="1" applyFill="1" applyBorder="1" applyAlignment="1">
      <alignment horizontal="center" vertical="center" wrapText="1"/>
    </xf>
    <xf numFmtId="0" fontId="6" fillId="9" borderId="21" xfId="21" applyFont="1" applyFill="1" applyBorder="1" applyAlignment="1">
      <alignment horizontal="center" vertical="center" wrapText="1"/>
    </xf>
    <xf numFmtId="0" fontId="6" fillId="0" borderId="0" xfId="21" applyFont="1" applyAlignment="1">
      <alignment horizontal="center" vertical="center" wrapText="1"/>
    </xf>
    <xf numFmtId="0" fontId="6" fillId="0" borderId="19" xfId="21" applyFont="1" applyBorder="1" applyAlignment="1">
      <alignment horizontal="center" vertical="center" wrapText="1"/>
    </xf>
    <xf numFmtId="0" fontId="6" fillId="9" borderId="80" xfId="21" applyFont="1" applyFill="1" applyBorder="1" applyAlignment="1">
      <alignment vertical="center" wrapText="1"/>
    </xf>
    <xf numFmtId="0" fontId="9" fillId="0" borderId="0" xfId="21" applyFont="1" applyAlignment="1">
      <alignment horizontal="center" vertical="center" wrapText="1"/>
    </xf>
    <xf numFmtId="0" fontId="6" fillId="21" borderId="4" xfId="21" applyFont="1" applyFill="1" applyBorder="1" applyAlignment="1">
      <alignment horizontal="center" vertical="center" wrapText="1"/>
    </xf>
    <xf numFmtId="0" fontId="6" fillId="9" borderId="0" xfId="21" applyFont="1" applyFill="1" applyAlignment="1">
      <alignment horizontal="center" vertical="center" wrapText="1"/>
    </xf>
    <xf numFmtId="0" fontId="6" fillId="21" borderId="22" xfId="21" applyFont="1" applyFill="1" applyBorder="1" applyAlignment="1">
      <alignment horizontal="center" vertical="center" wrapText="1"/>
    </xf>
    <xf numFmtId="1" fontId="6" fillId="0" borderId="17" xfId="27" applyNumberFormat="1" applyFont="1" applyFill="1" applyBorder="1" applyAlignment="1" applyProtection="1">
      <alignment horizontal="center" vertical="center" wrapText="1"/>
    </xf>
    <xf numFmtId="9" fontId="7" fillId="0" borderId="7" xfId="0" applyNumberFormat="1" applyFont="1" applyBorder="1" applyAlignment="1" applyProtection="1">
      <alignment horizontal="center" vertical="center" wrapText="1"/>
      <protection locked="0"/>
    </xf>
    <xf numFmtId="9" fontId="7" fillId="0" borderId="23" xfId="0" applyNumberFormat="1" applyFont="1" applyBorder="1" applyAlignment="1" applyProtection="1">
      <alignment horizontal="center" vertical="center" wrapText="1"/>
      <protection locked="0"/>
    </xf>
    <xf numFmtId="0" fontId="34" fillId="10" borderId="4" xfId="0" applyFont="1" applyFill="1" applyBorder="1" applyAlignment="1">
      <alignment horizontal="center" vertical="center" wrapText="1"/>
    </xf>
    <xf numFmtId="9" fontId="0" fillId="0" borderId="4" xfId="0" applyNumberFormat="1" applyBorder="1" applyAlignment="1">
      <alignment horizontal="center" vertical="center" wrapText="1"/>
    </xf>
    <xf numFmtId="167" fontId="22" fillId="0" borderId="4" xfId="10" applyFont="1" applyBorder="1" applyAlignment="1">
      <alignment horizontal="center" vertical="center" wrapText="1"/>
    </xf>
    <xf numFmtId="0" fontId="38" fillId="22" borderId="4" xfId="21" applyFont="1" applyFill="1" applyBorder="1" applyAlignment="1">
      <alignment horizontal="center" vertical="center" wrapText="1"/>
    </xf>
    <xf numFmtId="0" fontId="39" fillId="0" borderId="0" xfId="21" applyFont="1" applyAlignment="1">
      <alignment horizontal="center" vertical="center"/>
    </xf>
    <xf numFmtId="178" fontId="40" fillId="22" borderId="4" xfId="21" applyNumberFormat="1" applyFont="1" applyFill="1" applyBorder="1" applyAlignment="1">
      <alignment vertical="center"/>
    </xf>
    <xf numFmtId="178" fontId="40" fillId="0" borderId="0" xfId="21" applyNumberFormat="1" applyFont="1" applyAlignment="1">
      <alignment vertical="center"/>
    </xf>
    <xf numFmtId="0" fontId="39" fillId="0" borderId="0" xfId="21" applyFont="1" applyAlignment="1">
      <alignment vertical="center"/>
    </xf>
    <xf numFmtId="173" fontId="41" fillId="9" borderId="4" xfId="0" applyNumberFormat="1" applyFont="1" applyFill="1" applyBorder="1" applyAlignment="1">
      <alignment vertical="center" wrapText="1"/>
    </xf>
    <xf numFmtId="0" fontId="42" fillId="0" borderId="0" xfId="21" applyFont="1" applyAlignment="1">
      <alignment vertical="center"/>
    </xf>
    <xf numFmtId="173" fontId="29" fillId="9" borderId="4" xfId="0" applyNumberFormat="1" applyFont="1" applyFill="1" applyBorder="1" applyAlignment="1">
      <alignment vertical="center" wrapText="1"/>
    </xf>
    <xf numFmtId="167" fontId="6" fillId="0" borderId="17" xfId="10" applyFont="1" applyFill="1" applyBorder="1" applyAlignment="1" applyProtection="1">
      <alignment horizontal="center" vertical="center" wrapText="1"/>
    </xf>
    <xf numFmtId="167" fontId="6" fillId="0" borderId="24" xfId="10" applyFont="1" applyFill="1" applyBorder="1" applyAlignment="1" applyProtection="1">
      <alignment horizontal="center" vertical="center" wrapText="1"/>
    </xf>
    <xf numFmtId="0" fontId="7" fillId="9" borderId="25" xfId="21" applyFont="1" applyFill="1" applyBorder="1" applyAlignment="1">
      <alignment vertical="center" wrapText="1"/>
    </xf>
    <xf numFmtId="172" fontId="7" fillId="9" borderId="25" xfId="21" applyNumberFormat="1" applyFont="1" applyFill="1" applyBorder="1" applyAlignment="1">
      <alignment vertical="center" wrapText="1"/>
    </xf>
    <xf numFmtId="0" fontId="6" fillId="10" borderId="13" xfId="21" applyFont="1" applyFill="1" applyBorder="1" applyAlignment="1">
      <alignment horizontal="left" vertical="center" wrapText="1"/>
    </xf>
    <xf numFmtId="9" fontId="7" fillId="10" borderId="13" xfId="27" applyFont="1" applyFill="1" applyBorder="1" applyAlignment="1" applyProtection="1">
      <alignment horizontal="center" vertical="center" wrapText="1"/>
      <protection locked="0"/>
    </xf>
    <xf numFmtId="9" fontId="7" fillId="10" borderId="26" xfId="27" applyFont="1" applyFill="1" applyBorder="1" applyAlignment="1" applyProtection="1">
      <alignment horizontal="center" vertical="center" wrapText="1"/>
      <protection locked="0"/>
    </xf>
    <xf numFmtId="0" fontId="7" fillId="9" borderId="5" xfId="21" applyFont="1" applyFill="1" applyBorder="1" applyAlignment="1">
      <alignment vertical="center" wrapText="1"/>
    </xf>
    <xf numFmtId="0" fontId="7" fillId="9" borderId="8" xfId="21" applyFont="1" applyFill="1" applyBorder="1" applyAlignment="1">
      <alignment vertical="center" wrapText="1"/>
    </xf>
    <xf numFmtId="0" fontId="29" fillId="0" borderId="4" xfId="0" applyFont="1" applyBorder="1" applyAlignment="1">
      <alignment horizontal="left" vertical="center"/>
    </xf>
    <xf numFmtId="0" fontId="0" fillId="0" borderId="4" xfId="0" applyBorder="1" applyAlignment="1">
      <alignment horizontal="left" vertical="center" wrapText="1"/>
    </xf>
    <xf numFmtId="0" fontId="0" fillId="0" borderId="8" xfId="0" applyBorder="1" applyAlignment="1">
      <alignment horizontal="left" vertical="center" wrapText="1"/>
    </xf>
    <xf numFmtId="0" fontId="15" fillId="0" borderId="0" xfId="21" applyFont="1" applyAlignment="1">
      <alignment vertical="center" wrapText="1"/>
    </xf>
    <xf numFmtId="0" fontId="23" fillId="0" borderId="0" xfId="0" applyFont="1"/>
    <xf numFmtId="1" fontId="6" fillId="0" borderId="17" xfId="27" applyNumberFormat="1" applyFont="1" applyFill="1" applyBorder="1" applyAlignment="1" applyProtection="1">
      <alignment vertical="center" wrapText="1"/>
    </xf>
    <xf numFmtId="0" fontId="0" fillId="0" borderId="0" xfId="0" applyAlignment="1">
      <alignment wrapText="1"/>
    </xf>
    <xf numFmtId="167" fontId="0" fillId="20" borderId="4" xfId="0" applyNumberFormat="1" applyFill="1" applyBorder="1" applyAlignment="1">
      <alignment vertical="center" wrapText="1"/>
    </xf>
    <xf numFmtId="9" fontId="22" fillId="0" borderId="4" xfId="27" applyFont="1" applyFill="1" applyBorder="1" applyAlignment="1">
      <alignment horizontal="center" vertical="center" wrapText="1"/>
    </xf>
    <xf numFmtId="167" fontId="22" fillId="0" borderId="4" xfId="10" applyFont="1" applyFill="1" applyBorder="1" applyAlignment="1">
      <alignment horizontal="center" vertical="center"/>
    </xf>
    <xf numFmtId="9" fontId="22" fillId="0" borderId="4" xfId="27" applyFont="1" applyFill="1" applyBorder="1" applyAlignment="1">
      <alignment horizontal="center" vertical="center"/>
    </xf>
    <xf numFmtId="1" fontId="22" fillId="0" borderId="4" xfId="27" applyNumberFormat="1" applyFont="1" applyFill="1" applyBorder="1" applyAlignment="1">
      <alignment horizontal="center" vertical="center"/>
    </xf>
    <xf numFmtId="174" fontId="43" fillId="23" borderId="4" xfId="0" applyNumberFormat="1" applyFont="1" applyFill="1" applyBorder="1" applyAlignment="1">
      <alignment horizontal="center" vertical="center" wrapText="1"/>
    </xf>
    <xf numFmtId="0" fontId="43" fillId="23" borderId="4" xfId="0" applyFont="1" applyFill="1" applyBorder="1" applyAlignment="1">
      <alignment horizontal="center" vertical="center" wrapText="1"/>
    </xf>
    <xf numFmtId="0" fontId="44" fillId="0" borderId="4" xfId="0" applyFont="1" applyBorder="1" applyAlignment="1">
      <alignment vertical="center"/>
    </xf>
    <xf numFmtId="41" fontId="44" fillId="0" borderId="4" xfId="28" applyNumberFormat="1" applyFont="1" applyBorder="1" applyAlignment="1">
      <alignment horizontal="center" vertical="center"/>
    </xf>
    <xf numFmtId="1" fontId="44" fillId="0" borderId="4" xfId="0" applyNumberFormat="1" applyFont="1" applyBorder="1" applyAlignment="1">
      <alignment horizontal="center" vertical="center"/>
    </xf>
    <xf numFmtId="0" fontId="43" fillId="23" borderId="4" xfId="0" applyFont="1" applyFill="1" applyBorder="1" applyAlignment="1">
      <alignment horizontal="center" vertical="center"/>
    </xf>
    <xf numFmtId="167" fontId="43" fillId="23" borderId="4" xfId="10" applyFont="1" applyFill="1" applyBorder="1" applyAlignment="1">
      <alignment horizontal="center" vertical="center"/>
    </xf>
    <xf numFmtId="174" fontId="43" fillId="23" borderId="4" xfId="0" applyNumberFormat="1" applyFont="1" applyFill="1" applyBorder="1" applyAlignment="1">
      <alignment horizontal="center" vertical="center"/>
    </xf>
    <xf numFmtId="1" fontId="43" fillId="23" borderId="4" xfId="0" applyNumberFormat="1" applyFont="1" applyFill="1" applyBorder="1" applyAlignment="1">
      <alignment horizontal="center" vertical="center"/>
    </xf>
    <xf numFmtId="0" fontId="44" fillId="0" borderId="0" xfId="0" applyFont="1"/>
    <xf numFmtId="174" fontId="44" fillId="0" borderId="0" xfId="0" applyNumberFormat="1" applyFont="1"/>
    <xf numFmtId="41" fontId="43" fillId="23" borderId="4" xfId="0" applyNumberFormat="1" applyFont="1" applyFill="1" applyBorder="1" applyAlignment="1">
      <alignment horizontal="center" vertical="center"/>
    </xf>
    <xf numFmtId="174" fontId="44" fillId="0" borderId="4" xfId="0" applyNumberFormat="1" applyFont="1" applyBorder="1" applyAlignment="1">
      <alignment horizontal="center" vertical="center"/>
    </xf>
    <xf numFmtId="0" fontId="38" fillId="24" borderId="4" xfId="21" applyFont="1" applyFill="1" applyBorder="1" applyAlignment="1">
      <alignment horizontal="center" vertical="center" wrapText="1"/>
    </xf>
    <xf numFmtId="0" fontId="0" fillId="24" borderId="4" xfId="0" applyFill="1" applyBorder="1" applyAlignment="1">
      <alignment horizontal="left" vertical="center" wrapText="1"/>
    </xf>
    <xf numFmtId="0" fontId="41" fillId="24" borderId="4" xfId="0" applyFont="1" applyFill="1" applyBorder="1" applyAlignment="1">
      <alignment horizontal="center" vertical="center" wrapText="1"/>
    </xf>
    <xf numFmtId="0" fontId="41" fillId="24" borderId="4" xfId="0" applyFont="1" applyFill="1" applyBorder="1" applyAlignment="1">
      <alignment horizontal="left" vertical="center" wrapText="1"/>
    </xf>
    <xf numFmtId="173" fontId="41" fillId="24" borderId="4" xfId="0" applyNumberFormat="1" applyFont="1" applyFill="1" applyBorder="1" applyAlignment="1">
      <alignment horizontal="center" vertical="center" wrapText="1"/>
    </xf>
    <xf numFmtId="2" fontId="0" fillId="0" borderId="0" xfId="0" applyNumberFormat="1"/>
    <xf numFmtId="9" fontId="45" fillId="0" borderId="4" xfId="0" applyNumberFormat="1" applyFont="1" applyBorder="1" applyAlignment="1">
      <alignment horizontal="center" vertical="center"/>
    </xf>
    <xf numFmtId="174" fontId="45" fillId="0" borderId="4" xfId="0" applyNumberFormat="1" applyFont="1" applyBorder="1" applyAlignment="1">
      <alignment horizontal="center" vertical="center"/>
    </xf>
    <xf numFmtId="10" fontId="45" fillId="0" borderId="4" xfId="0" applyNumberFormat="1" applyFont="1" applyBorder="1" applyAlignment="1">
      <alignment horizontal="center" vertical="center"/>
    </xf>
    <xf numFmtId="0" fontId="0" fillId="0" borderId="4" xfId="0" applyBorder="1" applyAlignment="1">
      <alignment horizontal="center" vertical="center" wrapText="1"/>
    </xf>
    <xf numFmtId="41" fontId="0" fillId="0" borderId="0" xfId="0" applyNumberFormat="1"/>
    <xf numFmtId="41" fontId="44" fillId="0" borderId="0" xfId="0" applyNumberFormat="1" applyFont="1"/>
    <xf numFmtId="1" fontId="0" fillId="0" borderId="0" xfId="0" applyNumberFormat="1"/>
    <xf numFmtId="1" fontId="7" fillId="20" borderId="4" xfId="10" applyNumberFormat="1" applyFont="1" applyFill="1" applyBorder="1" applyAlignment="1" applyProtection="1">
      <alignment horizontal="center" vertical="center" wrapText="1"/>
    </xf>
    <xf numFmtId="0" fontId="5" fillId="0" borderId="0" xfId="21" applyFont="1" applyAlignment="1">
      <alignment vertical="center" wrapText="1"/>
    </xf>
    <xf numFmtId="0" fontId="5" fillId="0" borderId="0" xfId="21" applyFont="1" applyAlignment="1">
      <alignment vertical="center"/>
    </xf>
    <xf numFmtId="0" fontId="3" fillId="0" borderId="0" xfId="21" applyFont="1" applyAlignment="1">
      <alignment vertical="center" wrapText="1"/>
    </xf>
    <xf numFmtId="176" fontId="22" fillId="0" borderId="0" xfId="13" applyNumberFormat="1" applyFont="1" applyFill="1" applyBorder="1" applyAlignment="1">
      <alignment vertical="center"/>
    </xf>
    <xf numFmtId="166" fontId="36" fillId="0" borderId="0" xfId="14" applyFont="1" applyFill="1"/>
    <xf numFmtId="9" fontId="34" fillId="0" borderId="0" xfId="27" applyFont="1" applyFill="1" applyBorder="1" applyAlignment="1">
      <alignment horizontal="center" vertical="center"/>
    </xf>
    <xf numFmtId="9" fontId="22" fillId="0" borderId="0" xfId="27" applyFont="1" applyFill="1"/>
    <xf numFmtId="166" fontId="37" fillId="0" borderId="0" xfId="14" applyFont="1" applyFill="1"/>
    <xf numFmtId="173" fontId="6" fillId="9" borderId="0" xfId="21" applyNumberFormat="1" applyFont="1" applyFill="1" applyAlignment="1">
      <alignment horizontal="left" vertical="center" wrapText="1"/>
    </xf>
    <xf numFmtId="167" fontId="7" fillId="20" borderId="4" xfId="10" applyFont="1" applyFill="1" applyBorder="1" applyAlignment="1" applyProtection="1">
      <alignment horizontal="center" vertical="center" wrapText="1"/>
    </xf>
    <xf numFmtId="0" fontId="7" fillId="9" borderId="27" xfId="21" applyFont="1" applyFill="1" applyBorder="1" applyAlignment="1">
      <alignment vertical="center" wrapText="1"/>
    </xf>
    <xf numFmtId="0" fontId="7" fillId="9" borderId="28" xfId="21" applyFont="1" applyFill="1" applyBorder="1" applyAlignment="1">
      <alignment vertical="center" wrapText="1"/>
    </xf>
    <xf numFmtId="172" fontId="7" fillId="9" borderId="28" xfId="21" applyNumberFormat="1" applyFont="1" applyFill="1" applyBorder="1" applyAlignment="1">
      <alignment vertical="center" wrapText="1"/>
    </xf>
    <xf numFmtId="0" fontId="7" fillId="9" borderId="29" xfId="21" applyFont="1" applyFill="1" applyBorder="1" applyAlignment="1">
      <alignment vertical="center" wrapText="1"/>
    </xf>
    <xf numFmtId="167" fontId="7" fillId="20" borderId="30" xfId="10" applyFont="1" applyFill="1" applyBorder="1" applyAlignment="1" applyProtection="1">
      <alignment horizontal="left" vertical="center" wrapText="1"/>
    </xf>
    <xf numFmtId="167" fontId="7" fillId="20" borderId="8" xfId="10" applyFont="1" applyFill="1" applyBorder="1" applyAlignment="1" applyProtection="1">
      <alignment horizontal="left" vertical="center" wrapText="1"/>
    </xf>
    <xf numFmtId="2" fontId="7" fillId="9" borderId="0" xfId="21" applyNumberFormat="1" applyFont="1" applyFill="1" applyAlignment="1">
      <alignment vertical="center" wrapText="1"/>
    </xf>
    <xf numFmtId="172" fontId="7" fillId="9" borderId="0" xfId="21" applyNumberFormat="1" applyFont="1" applyFill="1" applyAlignment="1">
      <alignment vertical="center" wrapText="1"/>
    </xf>
    <xf numFmtId="0" fontId="7" fillId="9" borderId="30" xfId="21" applyFont="1" applyFill="1" applyBorder="1" applyAlignment="1">
      <alignment vertical="center" wrapText="1"/>
    </xf>
    <xf numFmtId="0" fontId="7" fillId="9" borderId="31" xfId="21" applyFont="1" applyFill="1" applyBorder="1" applyAlignment="1">
      <alignment vertical="center" wrapText="1"/>
    </xf>
    <xf numFmtId="167" fontId="0" fillId="0" borderId="0" xfId="0" applyNumberFormat="1"/>
    <xf numFmtId="2" fontId="0" fillId="20" borderId="4" xfId="0" applyNumberFormat="1" applyFill="1" applyBorder="1" applyAlignment="1">
      <alignment vertical="center" wrapText="1"/>
    </xf>
    <xf numFmtId="9" fontId="35" fillId="10" borderId="4" xfId="27" applyFont="1" applyFill="1" applyBorder="1" applyAlignment="1" applyProtection="1">
      <alignment horizontal="center" vertical="center" wrapText="1"/>
      <protection locked="0"/>
    </xf>
    <xf numFmtId="167" fontId="35" fillId="20" borderId="4" xfId="10" applyFont="1" applyFill="1" applyBorder="1" applyAlignment="1" applyProtection="1">
      <alignment vertical="center" wrapText="1"/>
    </xf>
    <xf numFmtId="9" fontId="35" fillId="10" borderId="13" xfId="27" applyFont="1" applyFill="1" applyBorder="1" applyAlignment="1" applyProtection="1">
      <alignment horizontal="center" vertical="center" wrapText="1"/>
      <protection locked="0"/>
    </xf>
    <xf numFmtId="1" fontId="46" fillId="0" borderId="17" xfId="27" applyNumberFormat="1" applyFont="1" applyFill="1" applyBorder="1" applyAlignment="1" applyProtection="1">
      <alignment horizontal="center" vertical="center" wrapText="1"/>
    </xf>
    <xf numFmtId="1" fontId="46" fillId="0" borderId="17" xfId="27" applyNumberFormat="1" applyFont="1" applyFill="1" applyBorder="1" applyAlignment="1" applyProtection="1">
      <alignment vertical="center" wrapText="1"/>
    </xf>
    <xf numFmtId="0" fontId="29" fillId="0" borderId="0" xfId="0" applyFont="1" applyAlignment="1">
      <alignment horizontal="left" vertical="center"/>
    </xf>
    <xf numFmtId="0" fontId="0" fillId="0" borderId="0" xfId="0" applyAlignment="1">
      <alignment horizontal="left" vertical="center" wrapText="1"/>
    </xf>
    <xf numFmtId="9" fontId="0" fillId="0" borderId="0" xfId="0" applyNumberFormat="1" applyAlignment="1">
      <alignment horizontal="center" vertical="center" wrapText="1"/>
    </xf>
    <xf numFmtId="167" fontId="22" fillId="0" borderId="0" xfId="10" applyFont="1" applyBorder="1" applyAlignment="1">
      <alignment horizontal="center" vertical="center" wrapText="1"/>
    </xf>
    <xf numFmtId="9" fontId="22" fillId="0" borderId="0" xfId="27" applyFont="1" applyFill="1" applyBorder="1" applyAlignment="1">
      <alignment horizontal="center" vertical="center" wrapText="1"/>
    </xf>
    <xf numFmtId="1" fontId="22" fillId="0" borderId="0" xfId="27" applyNumberFormat="1" applyFont="1" applyFill="1" applyBorder="1" applyAlignment="1">
      <alignment horizontal="center" vertical="center"/>
    </xf>
    <xf numFmtId="9" fontId="22" fillId="0" borderId="0" xfId="27" applyFont="1" applyBorder="1" applyAlignment="1">
      <alignment horizontal="center" vertical="center"/>
    </xf>
    <xf numFmtId="167" fontId="22" fillId="0" borderId="0" xfId="10" applyFont="1" applyFill="1" applyBorder="1" applyAlignment="1">
      <alignment horizontal="center" vertical="center"/>
    </xf>
    <xf numFmtId="9" fontId="22" fillId="0" borderId="0" xfId="27" applyFont="1" applyFill="1" applyBorder="1" applyAlignment="1">
      <alignment horizontal="center" vertical="center"/>
    </xf>
    <xf numFmtId="2" fontId="37" fillId="0" borderId="0" xfId="0" applyNumberFormat="1" applyFont="1"/>
    <xf numFmtId="0" fontId="47" fillId="0" borderId="4" xfId="0" applyFont="1" applyBorder="1" applyAlignment="1">
      <alignment vertical="center" wrapText="1"/>
    </xf>
    <xf numFmtId="1" fontId="47" fillId="0" borderId="4" xfId="0" applyNumberFormat="1" applyFont="1" applyBorder="1" applyAlignment="1">
      <alignment vertical="center" wrapText="1"/>
    </xf>
    <xf numFmtId="9" fontId="36" fillId="0" borderId="0" xfId="27" applyFont="1" applyFill="1"/>
    <xf numFmtId="9" fontId="23" fillId="0" borderId="0" xfId="27" applyFont="1"/>
    <xf numFmtId="9" fontId="23" fillId="0" borderId="0" xfId="0" applyNumberFormat="1" applyFont="1"/>
    <xf numFmtId="10" fontId="23" fillId="0" borderId="0" xfId="0" applyNumberFormat="1" applyFont="1"/>
    <xf numFmtId="167" fontId="23" fillId="0" borderId="0" xfId="0" applyNumberFormat="1" applyFont="1"/>
    <xf numFmtId="1" fontId="48" fillId="0" borderId="4" xfId="0" applyNumberFormat="1" applyFont="1" applyBorder="1" applyAlignment="1">
      <alignment vertical="center" wrapText="1"/>
    </xf>
    <xf numFmtId="9" fontId="35" fillId="0" borderId="7" xfId="28" applyFont="1" applyFill="1" applyBorder="1" applyAlignment="1" applyProtection="1">
      <alignment horizontal="center" vertical="center" wrapText="1"/>
      <protection locked="0"/>
    </xf>
    <xf numFmtId="9" fontId="35" fillId="0" borderId="7" xfId="0" applyNumberFormat="1" applyFont="1" applyBorder="1" applyAlignment="1" applyProtection="1">
      <alignment horizontal="center" vertical="center" wrapText="1"/>
      <protection locked="0"/>
    </xf>
    <xf numFmtId="9" fontId="35" fillId="0" borderId="23" xfId="0" applyNumberFormat="1" applyFont="1" applyBorder="1" applyAlignment="1" applyProtection="1">
      <alignment horizontal="center" vertical="center" wrapText="1"/>
      <protection locked="0"/>
    </xf>
    <xf numFmtId="1" fontId="36" fillId="0" borderId="0" xfId="14" applyNumberFormat="1" applyFont="1"/>
    <xf numFmtId="9" fontId="22" fillId="0" borderId="0" xfId="27" applyFont="1" applyBorder="1" applyAlignment="1">
      <alignment vertical="center"/>
    </xf>
    <xf numFmtId="9" fontId="36" fillId="0" borderId="0" xfId="27" applyFont="1"/>
    <xf numFmtId="9" fontId="32" fillId="0" borderId="0" xfId="27" applyFont="1"/>
    <xf numFmtId="1" fontId="49" fillId="0" borderId="4" xfId="0" applyNumberFormat="1" applyFont="1" applyBorder="1" applyAlignment="1">
      <alignment vertical="center" wrapText="1"/>
    </xf>
    <xf numFmtId="167" fontId="47" fillId="0" borderId="0" xfId="10" applyFont="1" applyBorder="1" applyAlignment="1">
      <alignment horizontal="center" vertical="center" wrapText="1"/>
    </xf>
    <xf numFmtId="173" fontId="7" fillId="9" borderId="0" xfId="21" applyNumberFormat="1" applyFont="1" applyFill="1" applyAlignment="1">
      <alignment vertical="center" wrapText="1"/>
    </xf>
    <xf numFmtId="1" fontId="0" fillId="20" borderId="4" xfId="0" applyNumberFormat="1" applyFill="1" applyBorder="1" applyAlignment="1">
      <alignment vertical="center" wrapText="1"/>
    </xf>
    <xf numFmtId="1" fontId="56" fillId="0" borderId="17" xfId="27" applyNumberFormat="1" applyFont="1" applyFill="1" applyBorder="1" applyAlignment="1" applyProtection="1">
      <alignment vertical="center" wrapText="1"/>
    </xf>
    <xf numFmtId="0" fontId="36" fillId="0" borderId="0" xfId="0" applyFont="1" applyAlignment="1">
      <alignment vertical="top" wrapText="1"/>
    </xf>
    <xf numFmtId="167" fontId="7" fillId="20" borderId="4" xfId="10" applyFont="1" applyFill="1" applyBorder="1" applyAlignment="1" applyProtection="1">
      <alignment horizontal="right" vertical="center" wrapText="1"/>
    </xf>
    <xf numFmtId="167" fontId="57" fillId="20" borderId="4" xfId="10" applyFont="1" applyFill="1" applyBorder="1" applyAlignment="1" applyProtection="1">
      <alignment horizontal="center" vertical="center" wrapText="1"/>
    </xf>
    <xf numFmtId="0" fontId="0" fillId="0" borderId="0" xfId="0" applyFill="1"/>
    <xf numFmtId="9" fontId="0" fillId="0" borderId="0" xfId="27" applyFont="1" applyFill="1"/>
    <xf numFmtId="0" fontId="36" fillId="0" borderId="0" xfId="0" applyFont="1" applyFill="1" applyAlignment="1">
      <alignment vertical="top" wrapText="1"/>
    </xf>
    <xf numFmtId="9" fontId="58" fillId="0" borderId="26" xfId="21" applyNumberFormat="1" applyFont="1" applyBorder="1" applyAlignment="1">
      <alignment horizontal="center" vertical="center" wrapText="1"/>
    </xf>
    <xf numFmtId="0" fontId="4" fillId="0" borderId="66" xfId="21" applyFont="1" applyBorder="1" applyAlignment="1">
      <alignment horizontal="center" vertical="center" wrapText="1"/>
    </xf>
    <xf numFmtId="0" fontId="4" fillId="0" borderId="67" xfId="21" applyFont="1" applyBorder="1" applyAlignment="1">
      <alignment horizontal="center" vertical="center" wrapText="1"/>
    </xf>
    <xf numFmtId="0" fontId="4" fillId="0" borderId="68" xfId="21" applyFont="1" applyBorder="1" applyAlignment="1">
      <alignment horizontal="center" vertical="center" wrapText="1"/>
    </xf>
    <xf numFmtId="0" fontId="5" fillId="0" borderId="57" xfId="21" applyFont="1" applyBorder="1" applyAlignment="1">
      <alignment horizontal="center" vertical="center"/>
    </xf>
    <xf numFmtId="0" fontId="5" fillId="0" borderId="1" xfId="21" applyFont="1" applyBorder="1" applyAlignment="1">
      <alignment horizontal="center" vertical="center"/>
    </xf>
    <xf numFmtId="0" fontId="5" fillId="0" borderId="18" xfId="21" applyFont="1" applyBorder="1" applyAlignment="1">
      <alignment horizontal="center" vertical="center"/>
    </xf>
    <xf numFmtId="0" fontId="12" fillId="0" borderId="43" xfId="0" applyFont="1" applyBorder="1" applyAlignment="1">
      <alignment horizontal="left" vertical="center" wrapText="1"/>
    </xf>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5" fillId="0" borderId="2" xfId="21" applyFont="1" applyBorder="1" applyAlignment="1">
      <alignment horizontal="center" vertical="center"/>
    </xf>
    <xf numFmtId="0" fontId="5" fillId="0" borderId="0" xfId="21" applyFont="1" applyAlignment="1">
      <alignment horizontal="center" vertical="center"/>
    </xf>
    <xf numFmtId="0" fontId="5" fillId="0" borderId="19" xfId="21" applyFont="1" applyBorder="1" applyAlignment="1">
      <alignment horizontal="center" vertical="center"/>
    </xf>
    <xf numFmtId="0" fontId="12" fillId="0" borderId="8" xfId="0" applyFont="1" applyBorder="1" applyAlignment="1">
      <alignment horizontal="left" vertical="center" wrapText="1"/>
    </xf>
    <xf numFmtId="0" fontId="12" fillId="0" borderId="4" xfId="0" applyFont="1" applyBorder="1" applyAlignment="1">
      <alignment horizontal="left" vertical="center" wrapText="1"/>
    </xf>
    <xf numFmtId="0" fontId="12" fillId="0" borderId="12" xfId="0" applyFont="1" applyBorder="1" applyAlignment="1">
      <alignment horizontal="left" vertical="center" wrapText="1"/>
    </xf>
    <xf numFmtId="0" fontId="5" fillId="0" borderId="2" xfId="21" applyFont="1" applyBorder="1" applyAlignment="1">
      <alignment horizontal="center" vertical="center" wrapText="1"/>
    </xf>
    <xf numFmtId="0" fontId="5" fillId="0" borderId="0" xfId="21" applyFont="1" applyAlignment="1">
      <alignment horizontal="center" vertical="center" wrapText="1"/>
    </xf>
    <xf numFmtId="0" fontId="5" fillId="0" borderId="19" xfId="21" applyFont="1" applyBorder="1" applyAlignment="1">
      <alignment horizontal="center" vertical="center" wrapText="1"/>
    </xf>
    <xf numFmtId="0" fontId="5" fillId="0" borderId="14" xfId="21" applyFont="1" applyBorder="1" applyAlignment="1">
      <alignment horizontal="center" vertical="center" wrapText="1"/>
    </xf>
    <xf numFmtId="0" fontId="5" fillId="0" borderId="3" xfId="21" applyFont="1" applyBorder="1" applyAlignment="1">
      <alignment horizontal="center" vertical="center" wrapText="1"/>
    </xf>
    <xf numFmtId="0" fontId="5" fillId="0" borderId="20" xfId="21" applyFont="1" applyBorder="1" applyAlignment="1">
      <alignment horizontal="center" vertical="center" wrapText="1"/>
    </xf>
    <xf numFmtId="0" fontId="52" fillId="0" borderId="33" xfId="0" applyFont="1" applyBorder="1" applyAlignment="1">
      <alignment horizontal="left" vertical="center" wrapText="1"/>
    </xf>
    <xf numFmtId="0" fontId="52" fillId="0" borderId="17" xfId="0" applyFont="1" applyBorder="1" applyAlignment="1">
      <alignment horizontal="left" vertical="center" wrapText="1"/>
    </xf>
    <xf numFmtId="0" fontId="52" fillId="0" borderId="69" xfId="0" applyFont="1" applyBorder="1" applyAlignment="1">
      <alignment horizontal="left" vertical="center" wrapText="1"/>
    </xf>
    <xf numFmtId="0" fontId="6" fillId="0" borderId="63" xfId="21" applyFont="1" applyBorder="1" applyAlignment="1">
      <alignment horizontal="center" vertical="center" wrapText="1"/>
    </xf>
    <xf numFmtId="0" fontId="6" fillId="0" borderId="64" xfId="21" applyFont="1" applyBorder="1" applyAlignment="1">
      <alignment horizontal="center" vertical="center" wrapText="1"/>
    </xf>
    <xf numFmtId="0" fontId="6" fillId="0" borderId="60" xfId="21" applyFont="1" applyBorder="1" applyAlignment="1">
      <alignment horizontal="center" vertical="center" wrapText="1"/>
    </xf>
    <xf numFmtId="0" fontId="6" fillId="9" borderId="14" xfId="21" applyFont="1" applyFill="1" applyBorder="1" applyAlignment="1">
      <alignment horizontal="left" vertical="center" wrapText="1"/>
    </xf>
    <xf numFmtId="0" fontId="6" fillId="9" borderId="3" xfId="21" applyFont="1" applyFill="1" applyBorder="1" applyAlignment="1">
      <alignment horizontal="left" vertical="center" wrapText="1"/>
    </xf>
    <xf numFmtId="0" fontId="6" fillId="21" borderId="57" xfId="21" applyFont="1" applyFill="1" applyBorder="1" applyAlignment="1">
      <alignment horizontal="left" vertical="center" wrapText="1"/>
    </xf>
    <xf numFmtId="0" fontId="6" fillId="21" borderId="18" xfId="21" applyFont="1" applyFill="1" applyBorder="1" applyAlignment="1">
      <alignment horizontal="left" vertical="center" wrapText="1"/>
    </xf>
    <xf numFmtId="0" fontId="7" fillId="0" borderId="64" xfId="21" applyFont="1" applyBorder="1" applyAlignment="1">
      <alignment horizontal="center" vertical="center" wrapText="1"/>
    </xf>
    <xf numFmtId="0" fontId="7" fillId="0" borderId="60" xfId="21" applyFont="1" applyBorder="1" applyAlignment="1">
      <alignment horizontal="center" vertical="center" wrapText="1"/>
    </xf>
    <xf numFmtId="0" fontId="6" fillId="9" borderId="0" xfId="21" applyFont="1" applyFill="1" applyAlignment="1">
      <alignment horizontal="center" vertical="center" wrapText="1"/>
    </xf>
    <xf numFmtId="0" fontId="6" fillId="9" borderId="2" xfId="21" applyFont="1" applyFill="1" applyBorder="1" applyAlignment="1">
      <alignment horizontal="center" vertical="center" wrapText="1"/>
    </xf>
    <xf numFmtId="9" fontId="6" fillId="0" borderId="63" xfId="21" applyNumberFormat="1" applyFont="1" applyBorder="1" applyAlignment="1">
      <alignment horizontal="center" vertical="center" wrapText="1"/>
    </xf>
    <xf numFmtId="9" fontId="6" fillId="0" borderId="60" xfId="21" applyNumberFormat="1" applyFont="1" applyBorder="1" applyAlignment="1">
      <alignment horizontal="center" vertical="center" wrapText="1"/>
    </xf>
    <xf numFmtId="0" fontId="47" fillId="0" borderId="65" xfId="0" applyFont="1" applyBorder="1" applyAlignment="1">
      <alignment horizontal="center" vertical="center"/>
    </xf>
    <xf numFmtId="0" fontId="47" fillId="0" borderId="49" xfId="0" applyFont="1" applyBorder="1" applyAlignment="1">
      <alignment horizontal="center" vertical="center"/>
    </xf>
    <xf numFmtId="0" fontId="34" fillId="0" borderId="30" xfId="0" applyFont="1" applyBorder="1" applyAlignment="1">
      <alignment horizontal="center" vertical="center" wrapText="1"/>
    </xf>
    <xf numFmtId="0" fontId="34" fillId="0" borderId="31" xfId="0" applyFont="1" applyBorder="1" applyAlignment="1">
      <alignment horizontal="center" vertical="center" wrapText="1"/>
    </xf>
    <xf numFmtId="0" fontId="47" fillId="0" borderId="30" xfId="0" applyFont="1" applyBorder="1" applyAlignment="1">
      <alignment horizontal="center" vertical="center"/>
    </xf>
    <xf numFmtId="0" fontId="47" fillId="0" borderId="31" xfId="0" applyFont="1" applyBorder="1" applyAlignment="1">
      <alignment horizontal="center" vertical="center"/>
    </xf>
    <xf numFmtId="0" fontId="34" fillId="0" borderId="27" xfId="0" applyFont="1" applyBorder="1" applyAlignment="1">
      <alignment horizontal="center" vertical="center" wrapText="1"/>
    </xf>
    <xf numFmtId="0" fontId="34" fillId="0" borderId="29" xfId="0" applyFont="1" applyBorder="1" applyAlignment="1">
      <alignment horizontal="center" vertical="center" wrapText="1"/>
    </xf>
    <xf numFmtId="0" fontId="47" fillId="0" borderId="27" xfId="0" applyFont="1" applyBorder="1" applyAlignment="1">
      <alignment horizontal="center" vertical="center"/>
    </xf>
    <xf numFmtId="0" fontId="47" fillId="0" borderId="29" xfId="0" applyFont="1" applyBorder="1" applyAlignment="1">
      <alignment horizontal="center" vertical="center"/>
    </xf>
    <xf numFmtId="0" fontId="6" fillId="21" borderId="63" xfId="21" applyFont="1" applyFill="1" applyBorder="1" applyAlignment="1">
      <alignment horizontal="left" vertical="center" wrapText="1"/>
    </xf>
    <xf numFmtId="0" fontId="6" fillId="21" borderId="60" xfId="21" applyFont="1" applyFill="1" applyBorder="1" applyAlignment="1">
      <alignment horizontal="left" vertical="center" wrapText="1"/>
    </xf>
    <xf numFmtId="0" fontId="9" fillId="0" borderId="64" xfId="21" applyFont="1" applyBorder="1" applyAlignment="1">
      <alignment horizontal="center" vertical="center" wrapText="1"/>
    </xf>
    <xf numFmtId="0" fontId="9" fillId="0" borderId="60" xfId="21" applyFont="1" applyBorder="1" applyAlignment="1">
      <alignment horizontal="center" vertical="center" wrapText="1"/>
    </xf>
    <xf numFmtId="0" fontId="6" fillId="21" borderId="63" xfId="21" applyFont="1" applyFill="1" applyBorder="1" applyAlignment="1">
      <alignment horizontal="center" vertical="center" wrapText="1"/>
    </xf>
    <xf numFmtId="0" fontId="6" fillId="21" borderId="64" xfId="21" applyFont="1" applyFill="1" applyBorder="1" applyAlignment="1">
      <alignment horizontal="center" vertical="center" wrapText="1"/>
    </xf>
    <xf numFmtId="0" fontId="6" fillId="21" borderId="60" xfId="21" applyFont="1" applyFill="1" applyBorder="1" applyAlignment="1">
      <alignment horizontal="center" vertical="center" wrapText="1"/>
    </xf>
    <xf numFmtId="0" fontId="6" fillId="0" borderId="22" xfId="21" applyFont="1" applyBorder="1" applyAlignment="1">
      <alignment horizontal="center" vertical="center" wrapText="1"/>
    </xf>
    <xf numFmtId="0" fontId="6" fillId="0" borderId="61" xfId="21" applyFont="1" applyBorder="1" applyAlignment="1">
      <alignment horizontal="center" vertical="center" wrapText="1"/>
    </xf>
    <xf numFmtId="0" fontId="6" fillId="0" borderId="62" xfId="21" applyFont="1" applyBorder="1" applyAlignment="1">
      <alignment horizontal="center" vertical="center" wrapText="1"/>
    </xf>
    <xf numFmtId="0" fontId="6" fillId="21" borderId="2" xfId="21" applyFont="1" applyFill="1" applyBorder="1" applyAlignment="1">
      <alignment horizontal="left" vertical="center" wrapText="1"/>
    </xf>
    <xf numFmtId="0" fontId="6" fillId="21" borderId="19" xfId="21" applyFont="1" applyFill="1" applyBorder="1" applyAlignment="1">
      <alignment horizontal="left" vertical="center" wrapText="1"/>
    </xf>
    <xf numFmtId="0" fontId="6" fillId="21" borderId="14" xfId="21" applyFont="1" applyFill="1" applyBorder="1" applyAlignment="1">
      <alignment horizontal="left" vertical="center" wrapText="1"/>
    </xf>
    <xf numFmtId="0" fontId="6" fillId="21" borderId="20" xfId="21" applyFont="1" applyFill="1" applyBorder="1" applyAlignment="1">
      <alignment horizontal="left" vertical="center" wrapText="1"/>
    </xf>
    <xf numFmtId="0" fontId="6" fillId="0" borderId="57" xfId="21" applyFont="1" applyBorder="1" applyAlignment="1">
      <alignment horizontal="center" vertical="center" wrapText="1"/>
    </xf>
    <xf numFmtId="0" fontId="6" fillId="0" borderId="1" xfId="21" applyFont="1" applyBorder="1" applyAlignment="1">
      <alignment horizontal="center" vertical="center" wrapText="1"/>
    </xf>
    <xf numFmtId="0" fontId="6" fillId="0" borderId="18" xfId="21" applyFont="1" applyBorder="1" applyAlignment="1">
      <alignment horizontal="center" vertical="center" wrapText="1"/>
    </xf>
    <xf numFmtId="0" fontId="6" fillId="0" borderId="2" xfId="21" applyFont="1" applyBorder="1" applyAlignment="1">
      <alignment horizontal="center" vertical="center" wrapText="1"/>
    </xf>
    <xf numFmtId="0" fontId="6" fillId="0" borderId="0" xfId="21" applyFont="1" applyAlignment="1">
      <alignment horizontal="center" vertical="center" wrapText="1"/>
    </xf>
    <xf numFmtId="0" fontId="6" fillId="0" borderId="19" xfId="21" applyFont="1" applyBorder="1" applyAlignment="1">
      <alignment horizontal="center" vertical="center" wrapText="1"/>
    </xf>
    <xf numFmtId="0" fontId="6" fillId="0" borderId="14" xfId="21" applyFont="1" applyBorder="1" applyAlignment="1">
      <alignment horizontal="center" vertical="center" wrapText="1"/>
    </xf>
    <xf numFmtId="0" fontId="6" fillId="0" borderId="3" xfId="21" applyFont="1" applyBorder="1" applyAlignment="1">
      <alignment horizontal="center" vertical="center" wrapText="1"/>
    </xf>
    <xf numFmtId="0" fontId="6" fillId="0" borderId="20" xfId="21" applyFont="1" applyBorder="1" applyAlignment="1">
      <alignment horizontal="center" vertical="center" wrapText="1"/>
    </xf>
    <xf numFmtId="0" fontId="6" fillId="21" borderId="57" xfId="21" applyFont="1" applyFill="1" applyBorder="1" applyAlignment="1">
      <alignment horizontal="center" vertical="center" wrapText="1"/>
    </xf>
    <xf numFmtId="0" fontId="6" fillId="21" borderId="1" xfId="21" applyFont="1" applyFill="1" applyBorder="1" applyAlignment="1">
      <alignment horizontal="center" vertical="center" wrapText="1"/>
    </xf>
    <xf numFmtId="0" fontId="6" fillId="21" borderId="18" xfId="21" applyFont="1" applyFill="1" applyBorder="1" applyAlignment="1">
      <alignment horizontal="center" vertical="center" wrapText="1"/>
    </xf>
    <xf numFmtId="0" fontId="6" fillId="21" borderId="2" xfId="21" applyFont="1" applyFill="1" applyBorder="1" applyAlignment="1">
      <alignment horizontal="center" vertical="center" wrapText="1"/>
    </xf>
    <xf numFmtId="0" fontId="6" fillId="21" borderId="0" xfId="21" applyFont="1" applyFill="1" applyAlignment="1">
      <alignment horizontal="center" vertical="center" wrapText="1"/>
    </xf>
    <xf numFmtId="0" fontId="6" fillId="21" borderId="19" xfId="21" applyFont="1" applyFill="1" applyBorder="1" applyAlignment="1">
      <alignment horizontal="center" vertical="center" wrapText="1"/>
    </xf>
    <xf numFmtId="0" fontId="6" fillId="21" borderId="14" xfId="21" applyFont="1" applyFill="1" applyBorder="1" applyAlignment="1">
      <alignment horizontal="center" vertical="center" wrapText="1"/>
    </xf>
    <xf numFmtId="0" fontId="6" fillId="21" borderId="3" xfId="21" applyFont="1" applyFill="1" applyBorder="1" applyAlignment="1">
      <alignment horizontal="center" vertical="center" wrapText="1"/>
    </xf>
    <xf numFmtId="0" fontId="6" fillId="21" borderId="20" xfId="21" applyFont="1" applyFill="1" applyBorder="1" applyAlignment="1">
      <alignment horizontal="center" vertical="center" wrapText="1"/>
    </xf>
    <xf numFmtId="14" fontId="51" fillId="0" borderId="57" xfId="0" applyNumberFormat="1" applyFont="1" applyBorder="1" applyAlignment="1">
      <alignment horizontal="center" vertical="center"/>
    </xf>
    <xf numFmtId="0" fontId="51" fillId="0" borderId="18" xfId="0" applyFont="1" applyBorder="1" applyAlignment="1">
      <alignment horizontal="center" vertical="center"/>
    </xf>
    <xf numFmtId="0" fontId="51" fillId="0" borderId="2" xfId="0" applyFont="1" applyBorder="1" applyAlignment="1">
      <alignment horizontal="center" vertical="center"/>
    </xf>
    <xf numFmtId="0" fontId="51" fillId="0" borderId="19" xfId="0" applyFont="1" applyBorder="1" applyAlignment="1">
      <alignment horizontal="center" vertical="center"/>
    </xf>
    <xf numFmtId="0" fontId="51" fillId="0" borderId="14" xfId="0" applyFont="1" applyBorder="1" applyAlignment="1">
      <alignment horizontal="center" vertical="center"/>
    </xf>
    <xf numFmtId="0" fontId="51" fillId="0" borderId="20" xfId="0" applyFont="1" applyBorder="1" applyAlignment="1">
      <alignment horizontal="center" vertical="center"/>
    </xf>
    <xf numFmtId="0" fontId="34" fillId="0" borderId="65" xfId="0" applyFont="1" applyBorder="1" applyAlignment="1">
      <alignment horizontal="center" vertical="center" wrapText="1"/>
    </xf>
    <xf numFmtId="0" fontId="34" fillId="0" borderId="49" xfId="0" applyFont="1" applyBorder="1" applyAlignment="1">
      <alignment horizontal="center" vertical="center" wrapText="1"/>
    </xf>
    <xf numFmtId="0" fontId="6" fillId="0" borderId="30" xfId="21" applyFont="1" applyBorder="1" applyAlignment="1">
      <alignment horizontal="center" vertical="center" wrapText="1"/>
    </xf>
    <xf numFmtId="0" fontId="6" fillId="0" borderId="25" xfId="21" applyFont="1" applyBorder="1" applyAlignment="1">
      <alignment horizontal="center" vertical="center" wrapText="1"/>
    </xf>
    <xf numFmtId="0" fontId="6" fillId="0" borderId="8" xfId="21" applyFont="1" applyBorder="1" applyAlignment="1">
      <alignment horizontal="center" vertical="center" wrapText="1"/>
    </xf>
    <xf numFmtId="0" fontId="6" fillId="0" borderId="5" xfId="21" applyFont="1" applyBorder="1" applyAlignment="1">
      <alignment horizontal="center" vertical="center" wrapText="1"/>
    </xf>
    <xf numFmtId="0" fontId="6" fillId="0" borderId="31" xfId="21" applyFont="1" applyBorder="1" applyAlignment="1">
      <alignment horizontal="center" vertical="center" wrapText="1"/>
    </xf>
    <xf numFmtId="173" fontId="6" fillId="0" borderId="27" xfId="16" applyNumberFormat="1" applyFont="1" applyFill="1" applyBorder="1" applyAlignment="1" applyProtection="1">
      <alignment horizontal="center" vertical="center" wrapText="1"/>
    </xf>
    <xf numFmtId="173" fontId="6" fillId="0" borderId="28" xfId="16" applyNumberFormat="1" applyFont="1" applyFill="1" applyBorder="1" applyAlignment="1" applyProtection="1">
      <alignment horizontal="center" vertical="center" wrapText="1"/>
    </xf>
    <xf numFmtId="173" fontId="6" fillId="0" borderId="33" xfId="16" applyNumberFormat="1" applyFont="1" applyFill="1" applyBorder="1" applyAlignment="1" applyProtection="1">
      <alignment horizontal="center" vertical="center" wrapText="1"/>
    </xf>
    <xf numFmtId="173" fontId="6" fillId="0" borderId="32" xfId="16" applyNumberFormat="1" applyFont="1" applyFill="1" applyBorder="1" applyAlignment="1" applyProtection="1">
      <alignment horizontal="center" vertical="center" wrapText="1"/>
    </xf>
    <xf numFmtId="173" fontId="6" fillId="0" borderId="29" xfId="16" applyNumberFormat="1" applyFont="1" applyFill="1" applyBorder="1" applyAlignment="1" applyProtection="1">
      <alignment horizontal="center" vertical="center" wrapText="1"/>
    </xf>
    <xf numFmtId="0" fontId="6" fillId="21" borderId="58" xfId="21" applyFont="1" applyFill="1" applyBorder="1" applyAlignment="1">
      <alignment horizontal="center" vertical="center" wrapText="1"/>
    </xf>
    <xf numFmtId="0" fontId="6" fillId="21" borderId="59" xfId="21" applyFont="1" applyFill="1" applyBorder="1" applyAlignment="1">
      <alignment horizontal="center" vertical="center" wrapText="1"/>
    </xf>
    <xf numFmtId="0" fontId="6" fillId="21" borderId="22" xfId="21" applyFont="1" applyFill="1" applyBorder="1" applyAlignment="1">
      <alignment horizontal="center" vertical="center" wrapText="1"/>
    </xf>
    <xf numFmtId="0" fontId="6" fillId="21" borderId="61" xfId="21" applyFont="1" applyFill="1" applyBorder="1" applyAlignment="1">
      <alignment horizontal="center" vertical="center" wrapText="1"/>
    </xf>
    <xf numFmtId="0" fontId="6" fillId="21" borderId="62" xfId="21" applyFont="1" applyFill="1" applyBorder="1" applyAlignment="1">
      <alignment horizontal="center" vertical="center" wrapText="1"/>
    </xf>
    <xf numFmtId="0" fontId="6" fillId="9" borderId="45" xfId="21" applyFont="1" applyFill="1" applyBorder="1" applyAlignment="1">
      <alignment horizontal="center" vertical="center" wrapText="1"/>
    </xf>
    <xf numFmtId="0" fontId="6" fillId="9" borderId="48" xfId="21" applyFont="1" applyFill="1" applyBorder="1" applyAlignment="1">
      <alignment horizontal="center" vertical="center" wrapText="1"/>
    </xf>
    <xf numFmtId="0" fontId="6" fillId="9" borderId="20" xfId="21" applyFont="1" applyFill="1" applyBorder="1" applyAlignment="1">
      <alignment horizontal="center" vertical="center" wrapText="1"/>
    </xf>
    <xf numFmtId="0" fontId="6" fillId="9" borderId="9" xfId="21" applyFont="1" applyFill="1" applyBorder="1" applyAlignment="1">
      <alignment horizontal="center" vertical="center" wrapText="1"/>
    </xf>
    <xf numFmtId="0" fontId="6" fillId="9" borderId="6" xfId="21" applyFont="1" applyFill="1" applyBorder="1" applyAlignment="1">
      <alignment horizontal="center" vertical="center" wrapText="1"/>
    </xf>
    <xf numFmtId="0" fontId="6" fillId="9" borderId="23" xfId="21" applyFont="1" applyFill="1" applyBorder="1" applyAlignment="1">
      <alignment horizontal="center" vertical="center" wrapText="1"/>
    </xf>
    <xf numFmtId="0" fontId="6" fillId="9" borderId="15" xfId="21" applyFont="1" applyFill="1" applyBorder="1" applyAlignment="1">
      <alignment horizontal="center" vertical="center" wrapText="1"/>
    </xf>
    <xf numFmtId="0" fontId="6" fillId="9" borderId="10" xfId="21" applyFont="1" applyFill="1" applyBorder="1" applyAlignment="1">
      <alignment horizontal="center" vertical="center" wrapText="1"/>
    </xf>
    <xf numFmtId="0" fontId="6" fillId="9" borderId="53" xfId="21" applyFont="1" applyFill="1" applyBorder="1" applyAlignment="1">
      <alignment horizontal="center" vertical="center" wrapText="1"/>
    </xf>
    <xf numFmtId="0" fontId="6" fillId="9" borderId="43" xfId="21" applyFont="1" applyFill="1" applyBorder="1" applyAlignment="1">
      <alignment horizontal="center" vertical="center" wrapText="1"/>
    </xf>
    <xf numFmtId="0" fontId="6" fillId="9" borderId="54" xfId="21" applyFont="1" applyFill="1" applyBorder="1" applyAlignment="1">
      <alignment horizontal="center" vertical="center" wrapText="1"/>
    </xf>
    <xf numFmtId="0" fontId="6" fillId="9" borderId="55" xfId="21" applyFont="1" applyFill="1" applyBorder="1" applyAlignment="1">
      <alignment horizontal="center" vertical="center" wrapText="1"/>
    </xf>
    <xf numFmtId="0" fontId="6" fillId="21" borderId="11" xfId="21" applyFont="1" applyFill="1" applyBorder="1" applyAlignment="1">
      <alignment horizontal="center" vertical="center" wrapText="1"/>
    </xf>
    <xf numFmtId="0" fontId="7" fillId="21" borderId="11" xfId="21" applyFont="1" applyFill="1" applyBorder="1" applyAlignment="1">
      <alignment horizontal="center" vertical="center" wrapText="1"/>
    </xf>
    <xf numFmtId="0" fontId="6" fillId="21" borderId="26" xfId="21" applyFont="1" applyFill="1" applyBorder="1" applyAlignment="1">
      <alignment horizontal="center" vertical="center" wrapText="1"/>
    </xf>
    <xf numFmtId="0" fontId="6" fillId="21" borderId="56" xfId="21" applyFont="1" applyFill="1" applyBorder="1" applyAlignment="1">
      <alignment horizontal="center" vertical="center" wrapText="1"/>
    </xf>
    <xf numFmtId="0" fontId="6" fillId="21" borderId="15" xfId="21" applyFont="1" applyFill="1" applyBorder="1" applyAlignment="1">
      <alignment horizontal="center" vertical="center" wrapText="1"/>
    </xf>
    <xf numFmtId="0" fontId="6" fillId="21" borderId="23" xfId="21" applyFont="1" applyFill="1" applyBorder="1" applyAlignment="1">
      <alignment horizontal="center" vertical="center" wrapText="1"/>
    </xf>
    <xf numFmtId="0" fontId="6" fillId="21" borderId="5" xfId="21" applyFont="1" applyFill="1" applyBorder="1" applyAlignment="1">
      <alignment horizontal="center" vertical="center" wrapText="1"/>
    </xf>
    <xf numFmtId="0" fontId="6" fillId="21" borderId="25" xfId="21" applyFont="1" applyFill="1" applyBorder="1" applyAlignment="1">
      <alignment horizontal="center" vertical="center" wrapText="1"/>
    </xf>
    <xf numFmtId="0" fontId="6" fillId="21" borderId="8" xfId="21" applyFont="1" applyFill="1" applyBorder="1" applyAlignment="1">
      <alignment horizontal="center" vertical="center" wrapText="1"/>
    </xf>
    <xf numFmtId="0" fontId="6" fillId="21" borderId="4" xfId="21" applyFont="1" applyFill="1" applyBorder="1" applyAlignment="1">
      <alignment horizontal="center" vertical="center" wrapText="1"/>
    </xf>
    <xf numFmtId="0" fontId="6" fillId="21" borderId="12" xfId="21" applyFont="1" applyFill="1" applyBorder="1" applyAlignment="1">
      <alignment horizontal="center" vertical="center" wrapText="1"/>
    </xf>
    <xf numFmtId="167" fontId="6" fillId="0" borderId="13" xfId="10" applyFont="1" applyFill="1" applyBorder="1" applyAlignment="1" applyProtection="1">
      <alignment horizontal="center" vertical="center" wrapText="1"/>
    </xf>
    <xf numFmtId="167" fontId="6" fillId="0" borderId="51" xfId="10" applyFont="1" applyFill="1" applyBorder="1" applyAlignment="1" applyProtection="1">
      <alignment horizontal="center" vertical="center" wrapText="1"/>
    </xf>
    <xf numFmtId="0" fontId="7" fillId="0" borderId="4" xfId="21" applyFont="1" applyBorder="1" applyAlignment="1">
      <alignment horizontal="center" vertical="top" wrapText="1"/>
    </xf>
    <xf numFmtId="0" fontId="7" fillId="0" borderId="12" xfId="21" applyFont="1" applyBorder="1" applyAlignment="1">
      <alignment horizontal="center" vertical="top" wrapText="1"/>
    </xf>
    <xf numFmtId="0" fontId="7" fillId="0" borderId="13" xfId="21" applyFont="1" applyBorder="1" applyAlignment="1">
      <alignment horizontal="center" vertical="top" wrapText="1"/>
    </xf>
    <xf numFmtId="0" fontId="7" fillId="0" borderId="52" xfId="21" applyFont="1" applyBorder="1" applyAlignment="1">
      <alignment horizontal="center" vertical="top" wrapText="1"/>
    </xf>
    <xf numFmtId="0" fontId="6" fillId="21" borderId="53" xfId="21" applyFont="1" applyFill="1" applyBorder="1" applyAlignment="1">
      <alignment horizontal="center" vertical="center" wrapText="1"/>
    </xf>
    <xf numFmtId="0" fontId="6" fillId="21" borderId="54" xfId="21" applyFont="1" applyFill="1" applyBorder="1" applyAlignment="1">
      <alignment horizontal="center" vertical="center" wrapText="1"/>
    </xf>
    <xf numFmtId="0" fontId="6" fillId="21" borderId="55" xfId="21" applyFont="1" applyFill="1" applyBorder="1" applyAlignment="1">
      <alignment horizontal="center" vertical="center" wrapText="1"/>
    </xf>
    <xf numFmtId="0" fontId="7" fillId="21" borderId="4" xfId="21" applyFont="1" applyFill="1" applyBorder="1" applyAlignment="1">
      <alignment horizontal="center" vertical="center" wrapText="1"/>
    </xf>
    <xf numFmtId="0" fontId="6" fillId="21" borderId="6" xfId="21" applyFont="1" applyFill="1" applyBorder="1" applyAlignment="1">
      <alignment horizontal="center" vertical="center" wrapText="1"/>
    </xf>
    <xf numFmtId="0" fontId="7" fillId="0" borderId="11" xfId="21" applyFont="1" applyBorder="1" applyAlignment="1">
      <alignment horizontal="left" vertical="center" wrapText="1"/>
    </xf>
    <xf numFmtId="0" fontId="7" fillId="0" borderId="34" xfId="21" applyFont="1" applyBorder="1" applyAlignment="1">
      <alignment horizontal="left" vertical="center" wrapText="1"/>
    </xf>
    <xf numFmtId="3" fontId="6" fillId="0" borderId="26" xfId="21" applyNumberFormat="1" applyFont="1" applyBorder="1" applyAlignment="1">
      <alignment horizontal="center" vertical="center" wrapText="1"/>
    </xf>
    <xf numFmtId="3" fontId="6" fillId="0" borderId="56" xfId="21" applyNumberFormat="1" applyFont="1" applyBorder="1" applyAlignment="1">
      <alignment horizontal="center" vertical="center" wrapText="1"/>
    </xf>
    <xf numFmtId="3" fontId="6" fillId="0" borderId="38" xfId="21" applyNumberFormat="1" applyFont="1" applyBorder="1" applyAlignment="1">
      <alignment horizontal="center" vertical="center" wrapText="1"/>
    </xf>
    <xf numFmtId="3" fontId="6" fillId="0" borderId="47" xfId="21" applyNumberFormat="1" applyFont="1" applyBorder="1" applyAlignment="1">
      <alignment horizontal="center" vertical="center" wrapText="1"/>
    </xf>
    <xf numFmtId="3" fontId="7" fillId="9" borderId="26" xfId="21" applyNumberFormat="1" applyFont="1" applyFill="1" applyBorder="1" applyAlignment="1" applyProtection="1">
      <alignment horizontal="center" vertical="center" wrapText="1"/>
      <protection locked="0"/>
    </xf>
    <xf numFmtId="3" fontId="7" fillId="9" borderId="36" xfId="21" applyNumberFormat="1" applyFont="1" applyFill="1" applyBorder="1" applyAlignment="1" applyProtection="1">
      <alignment horizontal="center" vertical="center" wrapText="1"/>
      <protection locked="0"/>
    </xf>
    <xf numFmtId="3" fontId="7" fillId="9" borderId="56" xfId="21" applyNumberFormat="1" applyFont="1" applyFill="1" applyBorder="1" applyAlignment="1" applyProtection="1">
      <alignment horizontal="center" vertical="center" wrapText="1"/>
      <protection locked="0"/>
    </xf>
    <xf numFmtId="3" fontId="7" fillId="9" borderId="38" xfId="21" applyNumberFormat="1" applyFont="1" applyFill="1" applyBorder="1" applyAlignment="1" applyProtection="1">
      <alignment horizontal="center" vertical="center" wrapText="1"/>
      <protection locked="0"/>
    </xf>
    <xf numFmtId="3" fontId="7" fillId="9" borderId="0" xfId="21" applyNumberFormat="1" applyFont="1" applyFill="1" applyAlignment="1" applyProtection="1">
      <alignment horizontal="center" vertical="center" wrapText="1"/>
      <protection locked="0"/>
    </xf>
    <xf numFmtId="3" fontId="7" fillId="9" borderId="47" xfId="21" applyNumberFormat="1" applyFont="1" applyFill="1" applyBorder="1" applyAlignment="1" applyProtection="1">
      <alignment horizontal="center" vertical="center" wrapText="1"/>
      <protection locked="0"/>
    </xf>
    <xf numFmtId="2" fontId="7" fillId="0" borderId="35" xfId="21" applyNumberFormat="1" applyFont="1" applyBorder="1" applyAlignment="1">
      <alignment vertical="center" wrapText="1"/>
    </xf>
    <xf numFmtId="2" fontId="7" fillId="0" borderId="11" xfId="21" applyNumberFormat="1" applyFont="1" applyBorder="1" applyAlignment="1">
      <alignment vertical="center" wrapText="1"/>
    </xf>
    <xf numFmtId="2" fontId="7" fillId="0" borderId="13" xfId="21" applyNumberFormat="1" applyFont="1" applyBorder="1" applyAlignment="1">
      <alignment horizontal="center" vertical="center" wrapText="1"/>
    </xf>
    <xf numFmtId="2" fontId="7" fillId="0" borderId="7" xfId="21" applyNumberFormat="1" applyFont="1" applyBorder="1" applyAlignment="1">
      <alignment horizontal="center" vertical="center" wrapText="1"/>
    </xf>
    <xf numFmtId="9" fontId="7" fillId="0" borderId="26" xfId="21" applyNumberFormat="1" applyFont="1" applyBorder="1" applyAlignment="1">
      <alignment horizontal="left" vertical="center" wrapText="1"/>
    </xf>
    <xf numFmtId="9" fontId="50" fillId="0" borderId="36" xfId="21" applyNumberFormat="1" applyFont="1" applyBorder="1" applyAlignment="1">
      <alignment horizontal="left" vertical="center" wrapText="1"/>
    </xf>
    <xf numFmtId="9" fontId="50" fillId="0" borderId="37" xfId="21" applyNumberFormat="1" applyFont="1" applyBorder="1" applyAlignment="1">
      <alignment horizontal="left" vertical="center" wrapText="1"/>
    </xf>
    <xf numFmtId="9" fontId="50" fillId="0" borderId="38" xfId="21" applyNumberFormat="1" applyFont="1" applyBorder="1" applyAlignment="1">
      <alignment horizontal="left" vertical="center" wrapText="1"/>
    </xf>
    <xf numFmtId="9" fontId="50" fillId="0" borderId="0" xfId="21" applyNumberFormat="1" applyFont="1" applyAlignment="1">
      <alignment horizontal="left" vertical="center" wrapText="1"/>
    </xf>
    <xf numFmtId="9" fontId="50" fillId="0" borderId="19" xfId="21" applyNumberFormat="1" applyFont="1" applyBorder="1" applyAlignment="1">
      <alignment horizontal="left" vertical="center" wrapText="1"/>
    </xf>
    <xf numFmtId="9" fontId="50" fillId="0" borderId="15" xfId="21" applyNumberFormat="1" applyFont="1" applyBorder="1" applyAlignment="1">
      <alignment horizontal="left" vertical="center" wrapText="1"/>
    </xf>
    <xf numFmtId="9" fontId="50" fillId="0" borderId="6" xfId="21" applyNumberFormat="1" applyFont="1" applyBorder="1" applyAlignment="1">
      <alignment horizontal="left" vertical="center" wrapText="1"/>
    </xf>
    <xf numFmtId="9" fontId="50" fillId="0" borderId="10" xfId="21" applyNumberFormat="1" applyFont="1" applyBorder="1" applyAlignment="1">
      <alignment horizontal="left" vertical="center" wrapText="1"/>
    </xf>
    <xf numFmtId="167" fontId="7" fillId="20" borderId="30" xfId="10" applyFont="1" applyFill="1" applyBorder="1" applyAlignment="1" applyProtection="1">
      <alignment horizontal="left" vertical="center" wrapText="1"/>
    </xf>
    <xf numFmtId="167" fontId="7" fillId="20" borderId="8" xfId="10" applyFont="1" applyFill="1" applyBorder="1" applyAlignment="1" applyProtection="1">
      <alignment horizontal="left" vertical="center" wrapText="1"/>
    </xf>
    <xf numFmtId="9" fontId="7" fillId="0" borderId="36" xfId="21" applyNumberFormat="1" applyFont="1" applyBorder="1" applyAlignment="1">
      <alignment horizontal="left" vertical="center" wrapText="1"/>
    </xf>
    <xf numFmtId="9" fontId="7" fillId="0" borderId="37" xfId="21" applyNumberFormat="1" applyFont="1" applyBorder="1" applyAlignment="1">
      <alignment horizontal="left" vertical="center" wrapText="1"/>
    </xf>
    <xf numFmtId="9" fontId="7" fillId="0" borderId="38" xfId="21" applyNumberFormat="1" applyFont="1" applyBorder="1" applyAlignment="1">
      <alignment horizontal="left" vertical="center" wrapText="1"/>
    </xf>
    <xf numFmtId="9" fontId="7" fillId="0" borderId="0" xfId="21" applyNumberFormat="1" applyFont="1" applyAlignment="1">
      <alignment horizontal="left" vertical="center" wrapText="1"/>
    </xf>
    <xf numFmtId="9" fontId="7" fillId="0" borderId="19" xfId="21" applyNumberFormat="1" applyFont="1" applyBorder="1" applyAlignment="1">
      <alignment horizontal="left" vertical="center" wrapText="1"/>
    </xf>
    <xf numFmtId="9" fontId="7" fillId="0" borderId="15" xfId="21" applyNumberFormat="1" applyFont="1" applyBorder="1" applyAlignment="1">
      <alignment horizontal="left" vertical="center" wrapText="1"/>
    </xf>
    <xf numFmtId="9" fontId="7" fillId="0" borderId="6" xfId="21" applyNumberFormat="1" applyFont="1" applyBorder="1" applyAlignment="1">
      <alignment horizontal="left" vertical="center" wrapText="1"/>
    </xf>
    <xf numFmtId="9" fontId="7" fillId="0" borderId="10" xfId="21" applyNumberFormat="1" applyFont="1" applyBorder="1" applyAlignment="1">
      <alignment horizontal="left" vertical="center" wrapText="1"/>
    </xf>
    <xf numFmtId="0" fontId="6" fillId="21" borderId="10" xfId="21" applyFont="1" applyFill="1" applyBorder="1" applyAlignment="1">
      <alignment horizontal="center" vertical="center" wrapText="1"/>
    </xf>
    <xf numFmtId="9" fontId="7" fillId="0" borderId="32" xfId="29" applyFont="1" applyFill="1" applyBorder="1" applyAlignment="1" applyProtection="1">
      <alignment horizontal="left" vertical="top" wrapText="1"/>
    </xf>
    <xf numFmtId="9" fontId="7" fillId="0" borderId="28" xfId="29" applyFont="1" applyFill="1" applyBorder="1" applyAlignment="1" applyProtection="1">
      <alignment horizontal="left" vertical="top" wrapText="1"/>
    </xf>
    <xf numFmtId="9" fontId="7" fillId="0" borderId="33" xfId="29" applyFont="1" applyFill="1" applyBorder="1" applyAlignment="1" applyProtection="1">
      <alignment horizontal="left" vertical="top" wrapText="1"/>
    </xf>
    <xf numFmtId="9" fontId="7" fillId="0" borderId="29" xfId="29" applyFont="1" applyFill="1" applyBorder="1" applyAlignment="1" applyProtection="1">
      <alignment horizontal="left" vertical="top" wrapText="1"/>
    </xf>
    <xf numFmtId="0" fontId="6" fillId="21" borderId="35" xfId="21" applyFont="1" applyFill="1" applyBorder="1" applyAlignment="1">
      <alignment horizontal="center" vertical="center" wrapText="1"/>
    </xf>
    <xf numFmtId="0" fontId="6" fillId="21" borderId="7" xfId="21" applyFont="1" applyFill="1" applyBorder="1" applyAlignment="1">
      <alignment horizontal="center" vertical="center" wrapText="1"/>
    </xf>
    <xf numFmtId="0" fontId="6" fillId="21" borderId="50" xfId="21" applyFont="1" applyFill="1" applyBorder="1" applyAlignment="1">
      <alignment horizontal="center" vertical="center" wrapText="1"/>
    </xf>
    <xf numFmtId="0" fontId="6" fillId="21" borderId="13" xfId="21" applyFont="1" applyFill="1" applyBorder="1" applyAlignment="1">
      <alignment horizontal="center" vertical="center" wrapText="1"/>
    </xf>
    <xf numFmtId="0" fontId="6" fillId="21" borderId="31" xfId="21" applyFont="1" applyFill="1" applyBorder="1" applyAlignment="1">
      <alignment horizontal="center" vertical="center" wrapText="1"/>
    </xf>
    <xf numFmtId="0" fontId="6" fillId="9" borderId="5" xfId="21" applyFont="1" applyFill="1" applyBorder="1" applyAlignment="1">
      <alignment horizontal="left" vertical="center" wrapText="1"/>
    </xf>
    <xf numFmtId="0" fontId="6" fillId="9" borderId="25" xfId="21" applyFont="1" applyFill="1" applyBorder="1" applyAlignment="1">
      <alignment horizontal="left" vertical="center" wrapText="1"/>
    </xf>
    <xf numFmtId="0" fontId="6" fillId="9" borderId="8" xfId="21" applyFont="1" applyFill="1" applyBorder="1" applyAlignment="1">
      <alignment horizontal="left" vertical="center" wrapText="1"/>
    </xf>
    <xf numFmtId="0" fontId="6" fillId="9" borderId="31" xfId="21" applyFont="1" applyFill="1" applyBorder="1" applyAlignment="1">
      <alignment horizontal="left" vertical="center" wrapText="1"/>
    </xf>
    <xf numFmtId="0" fontId="6" fillId="9" borderId="32" xfId="21" applyFont="1" applyFill="1" applyBorder="1" applyAlignment="1">
      <alignment horizontal="left" vertical="center" wrapText="1"/>
    </xf>
    <xf numFmtId="0" fontId="6" fillId="9" borderId="28" xfId="21" applyFont="1" applyFill="1" applyBorder="1" applyAlignment="1">
      <alignment horizontal="left" vertical="center" wrapText="1"/>
    </xf>
    <xf numFmtId="0" fontId="6" fillId="9" borderId="33" xfId="21" applyFont="1" applyFill="1" applyBorder="1" applyAlignment="1">
      <alignment horizontal="left" vertical="center" wrapText="1"/>
    </xf>
    <xf numFmtId="0" fontId="6" fillId="9" borderId="29" xfId="21" applyFont="1" applyFill="1" applyBorder="1" applyAlignment="1">
      <alignment horizontal="left" vertical="center" wrapText="1"/>
    </xf>
    <xf numFmtId="2" fontId="7" fillId="0" borderId="34" xfId="21" applyNumberFormat="1" applyFont="1" applyBorder="1" applyAlignment="1">
      <alignment horizontal="center" vertical="center" wrapText="1"/>
    </xf>
    <xf numFmtId="2" fontId="7" fillId="0" borderId="35" xfId="21" applyNumberFormat="1" applyFont="1" applyBorder="1" applyAlignment="1">
      <alignment horizontal="center" vertical="center" wrapText="1"/>
    </xf>
    <xf numFmtId="9" fontId="35" fillId="0" borderId="26" xfId="21" applyNumberFormat="1" applyFont="1" applyBorder="1" applyAlignment="1">
      <alignment horizontal="left" vertical="center" wrapText="1"/>
    </xf>
    <xf numFmtId="9" fontId="35" fillId="0" borderId="36" xfId="21" applyNumberFormat="1" applyFont="1" applyBorder="1" applyAlignment="1">
      <alignment horizontal="left" vertical="center" wrapText="1"/>
    </xf>
    <xf numFmtId="9" fontId="35" fillId="0" borderId="37" xfId="21" applyNumberFormat="1" applyFont="1" applyBorder="1" applyAlignment="1">
      <alignment horizontal="left" vertical="center" wrapText="1"/>
    </xf>
    <xf numFmtId="9" fontId="35" fillId="0" borderId="38" xfId="21" applyNumberFormat="1" applyFont="1" applyBorder="1" applyAlignment="1">
      <alignment horizontal="left" vertical="center" wrapText="1"/>
    </xf>
    <xf numFmtId="9" fontId="35" fillId="0" borderId="0" xfId="21" applyNumberFormat="1" applyFont="1" applyAlignment="1">
      <alignment horizontal="left" vertical="center" wrapText="1"/>
    </xf>
    <xf numFmtId="9" fontId="35" fillId="0" borderId="19" xfId="21" applyNumberFormat="1" applyFont="1" applyBorder="1" applyAlignment="1">
      <alignment horizontal="left" vertical="center" wrapText="1"/>
    </xf>
    <xf numFmtId="9" fontId="35" fillId="0" borderId="15" xfId="21" applyNumberFormat="1" applyFont="1" applyBorder="1" applyAlignment="1">
      <alignment horizontal="left" vertical="center" wrapText="1"/>
    </xf>
    <xf numFmtId="9" fontId="35" fillId="0" borderId="6" xfId="21" applyNumberFormat="1" applyFont="1" applyBorder="1" applyAlignment="1">
      <alignment horizontal="left" vertical="center" wrapText="1"/>
    </xf>
    <xf numFmtId="9" fontId="35" fillId="0" borderId="10" xfId="21" applyNumberFormat="1" applyFont="1" applyBorder="1" applyAlignment="1">
      <alignment horizontal="left" vertical="center" wrapText="1"/>
    </xf>
    <xf numFmtId="0" fontId="46" fillId="0" borderId="39" xfId="21" applyFont="1" applyBorder="1" applyAlignment="1">
      <alignment horizontal="center" vertical="center" wrapText="1"/>
    </xf>
    <xf numFmtId="0" fontId="46" fillId="0" borderId="40" xfId="21" applyFont="1" applyBorder="1" applyAlignment="1">
      <alignment horizontal="center" vertical="center" wrapText="1"/>
    </xf>
    <xf numFmtId="0" fontId="46" fillId="0" borderId="21" xfId="21" applyFont="1" applyBorder="1" applyAlignment="1">
      <alignment horizontal="center" vertical="center" wrapText="1"/>
    </xf>
    <xf numFmtId="0" fontId="6" fillId="9" borderId="41" xfId="21" applyFont="1" applyFill="1" applyBorder="1" applyAlignment="1">
      <alignment horizontal="left" vertical="center" wrapText="1"/>
    </xf>
    <xf numFmtId="0" fontId="6" fillId="9" borderId="42" xfId="21" applyFont="1" applyFill="1" applyBorder="1" applyAlignment="1">
      <alignment horizontal="left" vertical="center" wrapText="1"/>
    </xf>
    <xf numFmtId="0" fontId="6" fillId="9" borderId="43" xfId="21" applyFont="1" applyFill="1" applyBorder="1" applyAlignment="1">
      <alignment horizontal="left" vertical="center" wrapText="1"/>
    </xf>
    <xf numFmtId="0" fontId="6" fillId="0" borderId="44" xfId="21" applyFont="1" applyBorder="1" applyAlignment="1">
      <alignment horizontal="center" vertical="center" wrapText="1"/>
    </xf>
    <xf numFmtId="0" fontId="6" fillId="0" borderId="38" xfId="21" applyFont="1" applyBorder="1" applyAlignment="1">
      <alignment horizontal="center" vertical="center" wrapText="1"/>
    </xf>
    <xf numFmtId="0" fontId="6" fillId="0" borderId="45" xfId="21" applyFont="1" applyBorder="1" applyAlignment="1">
      <alignment horizontal="center" vertical="center" wrapText="1"/>
    </xf>
    <xf numFmtId="0" fontId="6" fillId="9" borderId="44" xfId="21" applyFont="1" applyFill="1" applyBorder="1" applyAlignment="1">
      <alignment horizontal="center" vertical="center" wrapText="1"/>
    </xf>
    <xf numFmtId="0" fontId="6" fillId="9" borderId="1" xfId="21" applyFont="1" applyFill="1" applyBorder="1" applyAlignment="1">
      <alignment horizontal="center" vertical="center" wrapText="1"/>
    </xf>
    <xf numFmtId="0" fontId="6" fillId="9" borderId="46" xfId="21" applyFont="1" applyFill="1" applyBorder="1" applyAlignment="1">
      <alignment horizontal="center" vertical="center" wrapText="1"/>
    </xf>
    <xf numFmtId="0" fontId="6" fillId="9" borderId="38" xfId="21" applyFont="1" applyFill="1" applyBorder="1" applyAlignment="1">
      <alignment horizontal="center" vertical="center" wrapText="1"/>
    </xf>
    <xf numFmtId="0" fontId="6" fillId="9" borderId="47" xfId="21" applyFont="1" applyFill="1" applyBorder="1" applyAlignment="1">
      <alignment horizontal="center" vertical="center" wrapText="1"/>
    </xf>
    <xf numFmtId="0" fontId="6" fillId="9" borderId="3" xfId="21" applyFont="1" applyFill="1" applyBorder="1" applyAlignment="1">
      <alignment horizontal="center" vertical="center" wrapText="1"/>
    </xf>
    <xf numFmtId="0" fontId="6" fillId="9" borderId="49" xfId="21" applyFont="1" applyFill="1" applyBorder="1" applyAlignment="1">
      <alignment horizontal="left" vertical="center" wrapText="1"/>
    </xf>
    <xf numFmtId="0" fontId="7" fillId="0" borderId="4" xfId="21" applyFont="1" applyBorder="1" applyAlignment="1">
      <alignment horizontal="center" vertical="center" wrapText="1"/>
    </xf>
    <xf numFmtId="0" fontId="7" fillId="0" borderId="12" xfId="21" applyFont="1" applyBorder="1" applyAlignment="1">
      <alignment horizontal="center" vertical="center" wrapText="1"/>
    </xf>
    <xf numFmtId="0" fontId="7" fillId="0" borderId="13" xfId="21" applyFont="1" applyBorder="1" applyAlignment="1">
      <alignment horizontal="center" vertical="center" wrapText="1"/>
    </xf>
    <xf numFmtId="0" fontId="7" fillId="0" borderId="52" xfId="21" applyFont="1" applyBorder="1" applyAlignment="1">
      <alignment horizontal="center" vertical="center" wrapText="1"/>
    </xf>
    <xf numFmtId="9" fontId="16" fillId="0" borderId="32" xfId="29" applyFont="1" applyFill="1" applyBorder="1" applyAlignment="1" applyProtection="1">
      <alignment horizontal="left" vertical="top" wrapText="1"/>
    </xf>
    <xf numFmtId="9" fontId="16" fillId="0" borderId="28" xfId="29" applyFont="1" applyFill="1" applyBorder="1" applyAlignment="1" applyProtection="1">
      <alignment horizontal="left" vertical="top" wrapText="1"/>
    </xf>
    <xf numFmtId="9" fontId="16" fillId="0" borderId="33" xfId="29" applyFont="1" applyFill="1" applyBorder="1" applyAlignment="1" applyProtection="1">
      <alignment horizontal="left" vertical="top" wrapText="1"/>
    </xf>
    <xf numFmtId="9" fontId="50" fillId="0" borderId="32" xfId="29" applyFont="1" applyFill="1" applyBorder="1" applyAlignment="1" applyProtection="1">
      <alignment horizontal="center" vertical="top" wrapText="1"/>
    </xf>
    <xf numFmtId="9" fontId="50" fillId="0" borderId="28" xfId="29" applyFont="1" applyFill="1" applyBorder="1" applyAlignment="1" applyProtection="1">
      <alignment horizontal="center" vertical="top" wrapText="1"/>
    </xf>
    <xf numFmtId="9" fontId="50" fillId="0" borderId="33" xfId="29" applyFont="1" applyFill="1" applyBorder="1" applyAlignment="1" applyProtection="1">
      <alignment horizontal="center" vertical="top" wrapText="1"/>
    </xf>
    <xf numFmtId="2" fontId="7" fillId="0" borderId="51" xfId="21" applyNumberFormat="1" applyFont="1" applyBorder="1" applyAlignment="1">
      <alignment horizontal="center" vertical="center" wrapText="1"/>
    </xf>
    <xf numFmtId="167" fontId="7" fillId="20" borderId="5" xfId="10" applyFont="1" applyFill="1" applyBorder="1" applyAlignment="1" applyProtection="1">
      <alignment horizontal="center" vertical="center" wrapText="1"/>
    </xf>
    <xf numFmtId="167" fontId="7" fillId="20" borderId="25" xfId="10" applyFont="1" applyFill="1" applyBorder="1" applyAlignment="1" applyProtection="1">
      <alignment horizontal="center" vertical="center" wrapText="1"/>
    </xf>
    <xf numFmtId="167" fontId="7" fillId="20" borderId="8" xfId="10" applyFont="1" applyFill="1" applyBorder="1" applyAlignment="1" applyProtection="1">
      <alignment horizontal="center" vertical="center" wrapText="1"/>
    </xf>
    <xf numFmtId="0" fontId="36" fillId="0" borderId="0" xfId="0" applyFont="1" applyAlignment="1">
      <alignment horizontal="left" vertical="top" wrapText="1"/>
    </xf>
    <xf numFmtId="2" fontId="7" fillId="0" borderId="34" xfId="21" applyNumberFormat="1" applyFont="1" applyBorder="1" applyAlignment="1">
      <alignment vertical="center" wrapText="1"/>
    </xf>
    <xf numFmtId="0" fontId="6" fillId="21" borderId="43" xfId="21" applyFont="1" applyFill="1" applyBorder="1" applyAlignment="1">
      <alignment horizontal="center" vertical="center" wrapText="1"/>
    </xf>
    <xf numFmtId="9" fontId="35" fillId="0" borderId="32" xfId="29" applyFont="1" applyFill="1" applyBorder="1" applyAlignment="1" applyProtection="1">
      <alignment horizontal="left" vertical="top" wrapText="1"/>
    </xf>
    <xf numFmtId="9" fontId="35" fillId="0" borderId="28" xfId="29" applyFont="1" applyFill="1" applyBorder="1" applyAlignment="1" applyProtection="1">
      <alignment horizontal="left" vertical="top" wrapText="1"/>
    </xf>
    <xf numFmtId="9" fontId="35" fillId="0" borderId="33" xfId="29" applyFont="1" applyFill="1" applyBorder="1" applyAlignment="1" applyProtection="1">
      <alignment horizontal="left" vertical="top" wrapText="1"/>
    </xf>
    <xf numFmtId="9" fontId="35" fillId="0" borderId="32" xfId="29" applyFont="1" applyFill="1" applyBorder="1" applyAlignment="1" applyProtection="1">
      <alignment horizontal="center" vertical="top" wrapText="1"/>
    </xf>
    <xf numFmtId="9" fontId="35" fillId="0" borderId="28" xfId="29" applyFont="1" applyFill="1" applyBorder="1" applyAlignment="1" applyProtection="1">
      <alignment horizontal="center" vertical="top" wrapText="1"/>
    </xf>
    <xf numFmtId="9" fontId="35" fillId="0" borderId="33" xfId="29" applyFont="1" applyFill="1" applyBorder="1" applyAlignment="1" applyProtection="1">
      <alignment horizontal="center" vertical="top" wrapText="1"/>
    </xf>
    <xf numFmtId="9" fontId="7" fillId="0" borderId="28" xfId="29" applyFont="1" applyFill="1" applyBorder="1" applyAlignment="1" applyProtection="1">
      <alignment horizontal="center" vertical="top" wrapText="1"/>
    </xf>
    <xf numFmtId="9" fontId="7" fillId="0" borderId="29" xfId="29" applyFont="1" applyFill="1" applyBorder="1" applyAlignment="1" applyProtection="1">
      <alignment horizontal="center" vertical="top" wrapText="1"/>
    </xf>
    <xf numFmtId="0" fontId="6" fillId="2" borderId="2" xfId="21" applyFont="1" applyFill="1" applyBorder="1" applyAlignment="1">
      <alignment horizontal="center" vertical="center" wrapText="1"/>
    </xf>
    <xf numFmtId="0" fontId="35" fillId="0" borderId="4" xfId="21" applyFont="1" applyBorder="1" applyAlignment="1">
      <alignment horizontal="center" vertical="center" wrapText="1"/>
    </xf>
    <xf numFmtId="0" fontId="35" fillId="0" borderId="12" xfId="21" applyFont="1" applyBorder="1" applyAlignment="1">
      <alignment horizontal="center" vertical="center" wrapText="1"/>
    </xf>
    <xf numFmtId="0" fontId="35" fillId="0" borderId="13" xfId="21" applyFont="1" applyBorder="1" applyAlignment="1">
      <alignment horizontal="center" vertical="center" wrapText="1"/>
    </xf>
    <xf numFmtId="0" fontId="35" fillId="0" borderId="52" xfId="21" applyFont="1" applyBorder="1" applyAlignment="1">
      <alignment horizontal="center" vertical="center" wrapText="1"/>
    </xf>
    <xf numFmtId="9" fontId="7" fillId="0" borderId="32" xfId="29" applyFont="1" applyFill="1" applyBorder="1" applyAlignment="1" applyProtection="1">
      <alignment horizontal="center" vertical="top" wrapText="1"/>
    </xf>
    <xf numFmtId="9" fontId="16" fillId="0" borderId="4" xfId="21" applyNumberFormat="1" applyFont="1" applyBorder="1" applyAlignment="1">
      <alignment horizontal="left" vertical="center" wrapText="1"/>
    </xf>
    <xf numFmtId="9" fontId="16" fillId="0" borderId="26" xfId="21" applyNumberFormat="1" applyFont="1" applyBorder="1" applyAlignment="1">
      <alignment horizontal="left" vertical="center" wrapText="1"/>
    </xf>
    <xf numFmtId="9" fontId="16" fillId="0" borderId="36" xfId="21" applyNumberFormat="1" applyFont="1" applyBorder="1" applyAlignment="1">
      <alignment horizontal="left" vertical="center" wrapText="1"/>
    </xf>
    <xf numFmtId="9" fontId="16" fillId="0" borderId="37" xfId="21" applyNumberFormat="1" applyFont="1" applyBorder="1" applyAlignment="1">
      <alignment horizontal="left" vertical="center" wrapText="1"/>
    </xf>
    <xf numFmtId="9" fontId="16" fillId="0" borderId="38" xfId="21" applyNumberFormat="1" applyFont="1" applyBorder="1" applyAlignment="1">
      <alignment horizontal="left" vertical="center" wrapText="1"/>
    </xf>
    <xf numFmtId="9" fontId="16" fillId="0" borderId="0" xfId="21" applyNumberFormat="1" applyFont="1" applyAlignment="1">
      <alignment horizontal="left" vertical="center" wrapText="1"/>
    </xf>
    <xf numFmtId="9" fontId="16" fillId="0" borderId="19" xfId="21" applyNumberFormat="1" applyFont="1" applyBorder="1" applyAlignment="1">
      <alignment horizontal="left" vertical="center" wrapText="1"/>
    </xf>
    <xf numFmtId="9" fontId="16" fillId="0" borderId="15" xfId="21" applyNumberFormat="1" applyFont="1" applyBorder="1" applyAlignment="1">
      <alignment horizontal="left" vertical="center" wrapText="1"/>
    </xf>
    <xf numFmtId="9" fontId="16" fillId="0" borderId="6" xfId="21" applyNumberFormat="1" applyFont="1" applyBorder="1" applyAlignment="1">
      <alignment horizontal="left" vertical="center" wrapText="1"/>
    </xf>
    <xf numFmtId="9" fontId="16" fillId="0" borderId="10" xfId="21" applyNumberFormat="1" applyFont="1" applyBorder="1" applyAlignment="1">
      <alignment horizontal="left" vertical="center" wrapText="1"/>
    </xf>
    <xf numFmtId="2" fontId="35" fillId="0" borderId="11" xfId="21" applyNumberFormat="1" applyFont="1" applyBorder="1" applyAlignment="1">
      <alignment vertical="center" wrapText="1"/>
    </xf>
    <xf numFmtId="9" fontId="59" fillId="0" borderId="26" xfId="21" applyNumberFormat="1" applyFont="1" applyFill="1" applyBorder="1" applyAlignment="1">
      <alignment horizontal="left" vertical="center" wrapText="1"/>
    </xf>
    <xf numFmtId="9" fontId="59" fillId="0" borderId="36" xfId="21" applyNumberFormat="1" applyFont="1" applyFill="1" applyBorder="1" applyAlignment="1">
      <alignment horizontal="left" vertical="center" wrapText="1"/>
    </xf>
    <xf numFmtId="9" fontId="59" fillId="0" borderId="37" xfId="21" applyNumberFormat="1" applyFont="1" applyFill="1" applyBorder="1" applyAlignment="1">
      <alignment horizontal="left" vertical="center" wrapText="1"/>
    </xf>
    <xf numFmtId="9" fontId="59" fillId="0" borderId="38" xfId="21" applyNumberFormat="1" applyFont="1" applyFill="1" applyBorder="1" applyAlignment="1">
      <alignment horizontal="left" vertical="center" wrapText="1"/>
    </xf>
    <xf numFmtId="9" fontId="59" fillId="0" borderId="0" xfId="21" applyNumberFormat="1" applyFont="1" applyFill="1" applyAlignment="1">
      <alignment horizontal="left" vertical="center" wrapText="1"/>
    </xf>
    <xf numFmtId="9" fontId="59" fillId="0" borderId="19" xfId="21" applyNumberFormat="1" applyFont="1" applyFill="1" applyBorder="1" applyAlignment="1">
      <alignment horizontal="left" vertical="center" wrapText="1"/>
    </xf>
    <xf numFmtId="9" fontId="59" fillId="0" borderId="15" xfId="21" applyNumberFormat="1" applyFont="1" applyFill="1" applyBorder="1" applyAlignment="1">
      <alignment horizontal="left" vertical="center" wrapText="1"/>
    </xf>
    <xf numFmtId="9" fontId="59" fillId="0" borderId="6" xfId="21" applyNumberFormat="1" applyFont="1" applyFill="1" applyBorder="1" applyAlignment="1">
      <alignment horizontal="left" vertical="center" wrapText="1"/>
    </xf>
    <xf numFmtId="9" fontId="59" fillId="0" borderId="10" xfId="21" applyNumberFormat="1" applyFont="1" applyFill="1" applyBorder="1" applyAlignment="1">
      <alignment horizontal="left" vertical="center" wrapText="1"/>
    </xf>
    <xf numFmtId="9" fontId="7" fillId="0" borderId="32" xfId="29" applyFont="1" applyFill="1" applyBorder="1" applyAlignment="1" applyProtection="1">
      <alignment vertical="top" wrapText="1"/>
    </xf>
    <xf numFmtId="9" fontId="7" fillId="0" borderId="28" xfId="29" applyFont="1" applyFill="1" applyBorder="1" applyAlignment="1" applyProtection="1">
      <alignment vertical="top" wrapText="1"/>
    </xf>
    <xf numFmtId="9" fontId="7" fillId="0" borderId="33" xfId="29" applyFont="1" applyFill="1" applyBorder="1" applyAlignment="1" applyProtection="1">
      <alignment vertical="top" wrapText="1"/>
    </xf>
    <xf numFmtId="9" fontId="50" fillId="0" borderId="28" xfId="29" applyFont="1" applyFill="1" applyBorder="1" applyAlignment="1" applyProtection="1">
      <alignment vertical="top" wrapText="1"/>
    </xf>
    <xf numFmtId="9" fontId="50" fillId="0" borderId="33" xfId="29" applyFont="1" applyFill="1" applyBorder="1" applyAlignment="1" applyProtection="1">
      <alignment vertical="top" wrapText="1"/>
    </xf>
    <xf numFmtId="9" fontId="7" fillId="0" borderId="29" xfId="29" applyFont="1" applyFill="1" applyBorder="1" applyAlignment="1" applyProtection="1">
      <alignment vertical="top" wrapText="1"/>
    </xf>
    <xf numFmtId="0" fontId="29" fillId="0" borderId="35" xfId="0" applyFont="1" applyBorder="1" applyAlignment="1">
      <alignment vertical="center" wrapText="1"/>
    </xf>
    <xf numFmtId="2" fontId="35" fillId="0" borderId="34" xfId="21" applyNumberFormat="1" applyFont="1" applyBorder="1" applyAlignment="1">
      <alignment vertical="center" wrapText="1"/>
    </xf>
    <xf numFmtId="0" fontId="0" fillId="0" borderId="35" xfId="0" applyBorder="1" applyAlignment="1">
      <alignment vertical="center" wrapText="1"/>
    </xf>
    <xf numFmtId="2" fontId="35" fillId="0" borderId="35" xfId="21" applyNumberFormat="1" applyFont="1" applyBorder="1" applyAlignment="1">
      <alignment vertical="center" wrapText="1"/>
    </xf>
    <xf numFmtId="0" fontId="47" fillId="0" borderId="4" xfId="0" applyFont="1" applyBorder="1" applyAlignment="1">
      <alignment horizontal="center" vertical="center" wrapText="1"/>
    </xf>
    <xf numFmtId="0" fontId="48" fillId="0" borderId="4" xfId="0" applyFont="1" applyBorder="1" applyAlignment="1">
      <alignment horizontal="center" vertical="center" wrapText="1"/>
    </xf>
    <xf numFmtId="0" fontId="0" fillId="9" borderId="5" xfId="0" applyFill="1" applyBorder="1" applyAlignment="1">
      <alignment horizontal="left" vertical="center" wrapText="1"/>
    </xf>
    <xf numFmtId="0" fontId="0" fillId="9" borderId="8" xfId="0" applyFill="1" applyBorder="1" applyAlignment="1">
      <alignment horizontal="left" vertical="center" wrapText="1"/>
    </xf>
    <xf numFmtId="0" fontId="41" fillId="24" borderId="13" xfId="0" applyFont="1" applyFill="1" applyBorder="1" applyAlignment="1">
      <alignment horizontal="left" vertical="center" wrapText="1"/>
    </xf>
    <xf numFmtId="0" fontId="41" fillId="24" borderId="7" xfId="0" applyFont="1" applyFill="1" applyBorder="1" applyAlignment="1">
      <alignment horizontal="left" vertical="center" wrapText="1"/>
    </xf>
    <xf numFmtId="0" fontId="40" fillId="22" borderId="4" xfId="21" applyFont="1" applyFill="1" applyBorder="1" applyAlignment="1">
      <alignment horizontal="center" vertical="center" wrapText="1"/>
    </xf>
    <xf numFmtId="0" fontId="34" fillId="10" borderId="4" xfId="0" applyFont="1" applyFill="1" applyBorder="1" applyAlignment="1">
      <alignment horizontal="center" vertical="center" wrapText="1"/>
    </xf>
    <xf numFmtId="0" fontId="5" fillId="0" borderId="4" xfId="21" applyFont="1" applyBorder="1" applyAlignment="1">
      <alignment horizontal="center" vertical="center"/>
    </xf>
    <xf numFmtId="0" fontId="34" fillId="10" borderId="25" xfId="0" applyFont="1" applyFill="1" applyBorder="1" applyAlignment="1">
      <alignment horizontal="center" vertical="center" wrapText="1"/>
    </xf>
    <xf numFmtId="0" fontId="34" fillId="10" borderId="8" xfId="0" applyFont="1" applyFill="1" applyBorder="1" applyAlignment="1">
      <alignment horizontal="center" vertical="center" wrapText="1"/>
    </xf>
    <xf numFmtId="0" fontId="34" fillId="10" borderId="4" xfId="0" applyFont="1" applyFill="1" applyBorder="1" applyAlignment="1">
      <alignment horizontal="center"/>
    </xf>
    <xf numFmtId="0" fontId="34" fillId="10" borderId="7" xfId="0" applyFont="1" applyFill="1" applyBorder="1" applyAlignment="1">
      <alignment horizontal="center" vertical="center" wrapText="1"/>
    </xf>
    <xf numFmtId="0" fontId="52" fillId="0" borderId="56" xfId="0" applyFont="1" applyBorder="1" applyAlignment="1">
      <alignment horizontal="left" vertical="center" wrapText="1"/>
    </xf>
    <xf numFmtId="0" fontId="52" fillId="0" borderId="13" xfId="0" applyFont="1" applyBorder="1" applyAlignment="1">
      <alignment horizontal="left" vertical="center" wrapText="1"/>
    </xf>
    <xf numFmtId="0" fontId="52" fillId="0" borderId="52" xfId="0" applyFont="1" applyBorder="1" applyAlignment="1">
      <alignment horizontal="left" vertical="center" wrapText="1"/>
    </xf>
    <xf numFmtId="0" fontId="5" fillId="0" borderId="4" xfId="21" applyFont="1" applyBorder="1" applyAlignment="1">
      <alignment horizontal="center" vertical="center" wrapText="1"/>
    </xf>
    <xf numFmtId="0" fontId="34" fillId="10" borderId="5" xfId="0" applyFont="1" applyFill="1" applyBorder="1" applyAlignment="1">
      <alignment horizontal="center" vertical="center" wrapText="1"/>
    </xf>
    <xf numFmtId="0" fontId="34" fillId="10" borderId="26" xfId="0" applyFont="1" applyFill="1" applyBorder="1" applyAlignment="1">
      <alignment horizontal="center" vertical="center" wrapText="1"/>
    </xf>
    <xf numFmtId="0" fontId="34" fillId="10" borderId="56" xfId="0" applyFont="1" applyFill="1" applyBorder="1" applyAlignment="1">
      <alignment horizontal="center" vertical="center" wrapText="1"/>
    </xf>
    <xf numFmtId="0" fontId="53" fillId="0" borderId="4" xfId="0" applyFont="1" applyBorder="1" applyAlignment="1">
      <alignment horizontal="center" vertical="center"/>
    </xf>
    <xf numFmtId="0" fontId="43" fillId="23" borderId="5" xfId="0" applyFont="1" applyFill="1" applyBorder="1" applyAlignment="1">
      <alignment horizontal="center" vertical="center" wrapText="1"/>
    </xf>
    <xf numFmtId="0" fontId="43" fillId="23" borderId="25" xfId="0" applyFont="1" applyFill="1" applyBorder="1" applyAlignment="1">
      <alignment horizontal="center" vertical="center" wrapText="1"/>
    </xf>
    <xf numFmtId="0" fontId="43" fillId="23" borderId="8" xfId="0" applyFont="1" applyFill="1" applyBorder="1" applyAlignment="1">
      <alignment horizontal="center" vertical="center" wrapText="1"/>
    </xf>
    <xf numFmtId="0" fontId="53" fillId="0" borderId="25" xfId="0" applyFont="1" applyBorder="1" applyAlignment="1">
      <alignment horizontal="center" vertical="center"/>
    </xf>
    <xf numFmtId="0" fontId="53" fillId="0" borderId="8" xfId="0" applyFont="1" applyBorder="1" applyAlignment="1">
      <alignment horizontal="center" vertical="center"/>
    </xf>
    <xf numFmtId="0" fontId="0" fillId="14" borderId="4" xfId="0" applyFill="1" applyBorder="1" applyAlignment="1">
      <alignment horizontal="center"/>
    </xf>
    <xf numFmtId="0" fontId="0" fillId="0" borderId="47"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57" xfId="0" applyBorder="1" applyAlignment="1">
      <alignment horizontal="center"/>
    </xf>
    <xf numFmtId="0" fontId="0" fillId="0" borderId="1" xfId="0" applyBorder="1" applyAlignment="1">
      <alignment horizontal="center"/>
    </xf>
    <xf numFmtId="0" fontId="0" fillId="0" borderId="18" xfId="0" applyBorder="1" applyAlignment="1">
      <alignment horizontal="center"/>
    </xf>
    <xf numFmtId="0" fontId="0" fillId="19" borderId="47" xfId="0" applyFill="1" applyBorder="1" applyAlignment="1">
      <alignment horizontal="center"/>
    </xf>
  </cellXfs>
  <cellStyles count="33">
    <cellStyle name="20% - Énfasis6 2" xfId="1"/>
    <cellStyle name="BodyStyle" xfId="2"/>
    <cellStyle name="Borde de la tabla derecha" xfId="3"/>
    <cellStyle name="Borde de la tabla izquierda" xfId="4"/>
    <cellStyle name="Encabezado 1 2" xfId="5"/>
    <cellStyle name="Encabezado 2" xfId="6"/>
    <cellStyle name="Énfasis6 2" xfId="7"/>
    <cellStyle name="Fecha" xfId="8"/>
    <cellStyle name="HeaderStyle" xfId="9"/>
    <cellStyle name="Millares [0]" xfId="10" builtinId="6"/>
    <cellStyle name="Millares [0] 2" xfId="11"/>
    <cellStyle name="Millares 2" xfId="12"/>
    <cellStyle name="Moneda" xfId="13" builtinId="4"/>
    <cellStyle name="Moneda [0]" xfId="14" builtinId="7"/>
    <cellStyle name="Moneda 130" xfId="15"/>
    <cellStyle name="Moneda 2" xfId="16"/>
    <cellStyle name="Moneda 2 2" xfId="17"/>
    <cellStyle name="Moneda 23" xfId="18"/>
    <cellStyle name="Moneda 3" xfId="19"/>
    <cellStyle name="Neutral 2" xfId="20"/>
    <cellStyle name="Normal" xfId="0" builtinId="0"/>
    <cellStyle name="Normal 2" xfId="21"/>
    <cellStyle name="Normal 2 2" xfId="22"/>
    <cellStyle name="Normal 2 3" xfId="23"/>
    <cellStyle name="Normal 3" xfId="24"/>
    <cellStyle name="Normal 3 2" xfId="25"/>
    <cellStyle name="Normal 6 2" xfId="26"/>
    <cellStyle name="Porcentaje" xfId="27" builtinId="5"/>
    <cellStyle name="Porcentaje 2" xfId="28"/>
    <cellStyle name="Porcentual 2" xfId="29"/>
    <cellStyle name="Texto de inicio" xfId="30"/>
    <cellStyle name="Texto de la columna A" xfId="31"/>
    <cellStyle name="Título 4" xfId="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342900</xdr:colOff>
      <xdr:row>0</xdr:row>
      <xdr:rowOff>66675</xdr:rowOff>
    </xdr:from>
    <xdr:to>
      <xdr:col>0</xdr:col>
      <xdr:colOff>1752600</xdr:colOff>
      <xdr:row>3</xdr:row>
      <xdr:rowOff>114300</xdr:rowOff>
    </xdr:to>
    <xdr:pic>
      <xdr:nvPicPr>
        <xdr:cNvPr id="118432" name="Picture 47">
          <a:extLst>
            <a:ext uri="{FF2B5EF4-FFF2-40B4-BE49-F238E27FC236}">
              <a16:creationId xmlns:a16="http://schemas.microsoft.com/office/drawing/2014/main" id="{2ED1004D-B65A-4E31-8874-416C80D86E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66675"/>
          <a:ext cx="14097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28222</xdr:colOff>
      <xdr:row>43</xdr:row>
      <xdr:rowOff>155222</xdr:rowOff>
    </xdr:from>
    <xdr:to>
      <xdr:col>2</xdr:col>
      <xdr:colOff>1082322</xdr:colOff>
      <xdr:row>43</xdr:row>
      <xdr:rowOff>777522</xdr:rowOff>
    </xdr:to>
    <xdr:pic>
      <xdr:nvPicPr>
        <xdr:cNvPr id="2" name="Imagen 1">
          <a:extLst>
            <a:ext uri="{FF2B5EF4-FFF2-40B4-BE49-F238E27FC236}">
              <a16:creationId xmlns:a16="http://schemas.microsoft.com/office/drawing/2014/main" id="{D4DCB424-7973-E145-AA1A-3EAB7E7EF66B}"/>
            </a:ext>
          </a:extLst>
        </xdr:cNvPr>
        <xdr:cNvPicPr>
          <a:picLocks noChangeAspect="1"/>
        </xdr:cNvPicPr>
      </xdr:nvPicPr>
      <xdr:blipFill>
        <a:blip xmlns:r="http://schemas.openxmlformats.org/officeDocument/2006/relationships" r:embed="rId2"/>
        <a:stretch>
          <a:fillRect/>
        </a:stretch>
      </xdr:blipFill>
      <xdr:spPr>
        <a:xfrm>
          <a:off x="4360333" y="18993555"/>
          <a:ext cx="1054100" cy="622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0</xdr:row>
      <xdr:rowOff>66675</xdr:rowOff>
    </xdr:from>
    <xdr:to>
      <xdr:col>0</xdr:col>
      <xdr:colOff>1752600</xdr:colOff>
      <xdr:row>3</xdr:row>
      <xdr:rowOff>114300</xdr:rowOff>
    </xdr:to>
    <xdr:pic>
      <xdr:nvPicPr>
        <xdr:cNvPr id="121900" name="Picture 47">
          <a:extLst>
            <a:ext uri="{FF2B5EF4-FFF2-40B4-BE49-F238E27FC236}">
              <a16:creationId xmlns:a16="http://schemas.microsoft.com/office/drawing/2014/main" id="{ADFD7883-F12C-42E7-80BD-7EB361A09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66675"/>
          <a:ext cx="14097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342900</xdr:colOff>
      <xdr:row>0</xdr:row>
      <xdr:rowOff>66675</xdr:rowOff>
    </xdr:from>
    <xdr:to>
      <xdr:col>0</xdr:col>
      <xdr:colOff>1752600</xdr:colOff>
      <xdr:row>3</xdr:row>
      <xdr:rowOff>114300</xdr:rowOff>
    </xdr:to>
    <xdr:pic>
      <xdr:nvPicPr>
        <xdr:cNvPr id="119174" name="Picture 47">
          <a:extLst>
            <a:ext uri="{FF2B5EF4-FFF2-40B4-BE49-F238E27FC236}">
              <a16:creationId xmlns:a16="http://schemas.microsoft.com/office/drawing/2014/main" id="{81AB37AC-A46B-4C97-B195-8B76B5FD1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66675"/>
          <a:ext cx="14097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0</xdr:row>
      <xdr:rowOff>66675</xdr:rowOff>
    </xdr:from>
    <xdr:to>
      <xdr:col>0</xdr:col>
      <xdr:colOff>1752600</xdr:colOff>
      <xdr:row>3</xdr:row>
      <xdr:rowOff>114300</xdr:rowOff>
    </xdr:to>
    <xdr:pic>
      <xdr:nvPicPr>
        <xdr:cNvPr id="122920" name="Picture 47">
          <a:extLst>
            <a:ext uri="{FF2B5EF4-FFF2-40B4-BE49-F238E27FC236}">
              <a16:creationId xmlns:a16="http://schemas.microsoft.com/office/drawing/2014/main" id="{1C8A11E1-AEEB-454F-9DEA-0B5C8CCCF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66675"/>
          <a:ext cx="14097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0</xdr:row>
      <xdr:rowOff>66675</xdr:rowOff>
    </xdr:from>
    <xdr:to>
      <xdr:col>0</xdr:col>
      <xdr:colOff>1752600</xdr:colOff>
      <xdr:row>3</xdr:row>
      <xdr:rowOff>114300</xdr:rowOff>
    </xdr:to>
    <xdr:pic>
      <xdr:nvPicPr>
        <xdr:cNvPr id="120198" name="Picture 47">
          <a:extLst>
            <a:ext uri="{FF2B5EF4-FFF2-40B4-BE49-F238E27FC236}">
              <a16:creationId xmlns:a16="http://schemas.microsoft.com/office/drawing/2014/main" id="{5ED8C6EB-836C-4903-9150-050FA1490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66675"/>
          <a:ext cx="14097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0</xdr:row>
      <xdr:rowOff>66675</xdr:rowOff>
    </xdr:from>
    <xdr:to>
      <xdr:col>0</xdr:col>
      <xdr:colOff>1752600</xdr:colOff>
      <xdr:row>3</xdr:row>
      <xdr:rowOff>114300</xdr:rowOff>
    </xdr:to>
    <xdr:pic>
      <xdr:nvPicPr>
        <xdr:cNvPr id="121222" name="Picture 47">
          <a:extLst>
            <a:ext uri="{FF2B5EF4-FFF2-40B4-BE49-F238E27FC236}">
              <a16:creationId xmlns:a16="http://schemas.microsoft.com/office/drawing/2014/main" id="{44F42EEA-27C6-4F57-A544-D0975A656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66675"/>
          <a:ext cx="14097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I55"/>
  <sheetViews>
    <sheetView topLeftCell="A35" zoomScale="90" zoomScaleNormal="90" workbookViewId="0">
      <selection activeCell="E50" sqref="E50"/>
    </sheetView>
  </sheetViews>
  <sheetFormatPr baseColWidth="10" defaultColWidth="8.85546875" defaultRowHeight="15"/>
  <cols>
    <col min="1" max="1" width="38.42578125" customWidth="1"/>
    <col min="2" max="2" width="18.28515625" customWidth="1"/>
    <col min="3" max="3" width="17.42578125" customWidth="1"/>
    <col min="4" max="4" width="7.42578125" customWidth="1"/>
    <col min="5" max="6" width="7" customWidth="1"/>
    <col min="7" max="15" width="7.7109375" customWidth="1"/>
    <col min="16" max="16" width="12.7109375" customWidth="1"/>
    <col min="17" max="17" width="11.42578125" customWidth="1"/>
    <col min="18" max="18" width="7.42578125" customWidth="1"/>
    <col min="19" max="19" width="11.42578125" customWidth="1"/>
    <col min="20" max="20" width="9" customWidth="1"/>
    <col min="21" max="21" width="10.28515625" customWidth="1"/>
    <col min="22" max="22" width="6.7109375" customWidth="1"/>
    <col min="23" max="24" width="9.140625" customWidth="1"/>
    <col min="25" max="25" width="9.7109375" customWidth="1"/>
    <col min="26" max="26" width="12.7109375" customWidth="1"/>
    <col min="27" max="27" width="6.28515625" customWidth="1"/>
    <col min="28" max="29" width="15.7109375" customWidth="1"/>
    <col min="30" max="30" width="7" hidden="1" customWidth="1"/>
    <col min="31" max="31" width="4.7109375" customWidth="1"/>
    <col min="32" max="32" width="23" bestFit="1" customWidth="1"/>
    <col min="33" max="33" width="11.42578125" customWidth="1"/>
    <col min="34" max="34" width="18.42578125" bestFit="1" customWidth="1"/>
    <col min="35" max="35" width="16.140625" customWidth="1"/>
    <col min="36" max="256" width="11.42578125" customWidth="1"/>
  </cols>
  <sheetData>
    <row r="1" spans="1:28" ht="32.25" customHeight="1">
      <c r="A1" s="236"/>
      <c r="B1" s="239" t="s">
        <v>0</v>
      </c>
      <c r="C1" s="240"/>
      <c r="D1" s="240"/>
      <c r="E1" s="240"/>
      <c r="F1" s="240"/>
      <c r="G1" s="240"/>
      <c r="H1" s="240"/>
      <c r="I1" s="240"/>
      <c r="J1" s="240"/>
      <c r="K1" s="240"/>
      <c r="L1" s="240"/>
      <c r="M1" s="240"/>
      <c r="N1" s="240"/>
      <c r="O1" s="240"/>
      <c r="P1" s="240"/>
      <c r="Q1" s="240"/>
      <c r="R1" s="240"/>
      <c r="S1" s="240"/>
      <c r="T1" s="240"/>
      <c r="U1" s="240"/>
      <c r="V1" s="240"/>
      <c r="W1" s="240"/>
      <c r="X1" s="240"/>
      <c r="Y1" s="241"/>
      <c r="Z1" s="242" t="s">
        <v>1</v>
      </c>
      <c r="AA1" s="243"/>
      <c r="AB1" s="244"/>
    </row>
    <row r="2" spans="1:28" ht="30.75" customHeight="1">
      <c r="A2" s="237"/>
      <c r="B2" s="245" t="s">
        <v>2</v>
      </c>
      <c r="C2" s="246"/>
      <c r="D2" s="246"/>
      <c r="E2" s="246"/>
      <c r="F2" s="246"/>
      <c r="G2" s="246"/>
      <c r="H2" s="246"/>
      <c r="I2" s="246"/>
      <c r="J2" s="246"/>
      <c r="K2" s="246"/>
      <c r="L2" s="246"/>
      <c r="M2" s="246"/>
      <c r="N2" s="246"/>
      <c r="O2" s="246"/>
      <c r="P2" s="246"/>
      <c r="Q2" s="246"/>
      <c r="R2" s="246"/>
      <c r="S2" s="246"/>
      <c r="T2" s="246"/>
      <c r="U2" s="246"/>
      <c r="V2" s="246"/>
      <c r="W2" s="246"/>
      <c r="X2" s="246"/>
      <c r="Y2" s="247"/>
      <c r="Z2" s="248" t="s">
        <v>3</v>
      </c>
      <c r="AA2" s="249"/>
      <c r="AB2" s="250"/>
    </row>
    <row r="3" spans="1:28" ht="24" customHeight="1">
      <c r="A3" s="237"/>
      <c r="B3" s="251" t="s">
        <v>4</v>
      </c>
      <c r="C3" s="252"/>
      <c r="D3" s="252"/>
      <c r="E3" s="252"/>
      <c r="F3" s="252"/>
      <c r="G3" s="252"/>
      <c r="H3" s="252"/>
      <c r="I3" s="252"/>
      <c r="J3" s="252"/>
      <c r="K3" s="252"/>
      <c r="L3" s="252"/>
      <c r="M3" s="252"/>
      <c r="N3" s="252"/>
      <c r="O3" s="252"/>
      <c r="P3" s="252"/>
      <c r="Q3" s="252"/>
      <c r="R3" s="252"/>
      <c r="S3" s="252"/>
      <c r="T3" s="252"/>
      <c r="U3" s="252"/>
      <c r="V3" s="252"/>
      <c r="W3" s="252"/>
      <c r="X3" s="252"/>
      <c r="Y3" s="253"/>
      <c r="Z3" s="248" t="s">
        <v>5</v>
      </c>
      <c r="AA3" s="249"/>
      <c r="AB3" s="250"/>
    </row>
    <row r="4" spans="1:28" ht="15.75" customHeight="1" thickBot="1">
      <c r="A4" s="238"/>
      <c r="B4" s="254"/>
      <c r="C4" s="255"/>
      <c r="D4" s="255"/>
      <c r="E4" s="255"/>
      <c r="F4" s="255"/>
      <c r="G4" s="255"/>
      <c r="H4" s="255"/>
      <c r="I4" s="255"/>
      <c r="J4" s="255"/>
      <c r="K4" s="255"/>
      <c r="L4" s="255"/>
      <c r="M4" s="255"/>
      <c r="N4" s="255"/>
      <c r="O4" s="255"/>
      <c r="P4" s="255"/>
      <c r="Q4" s="255"/>
      <c r="R4" s="255"/>
      <c r="S4" s="255"/>
      <c r="T4" s="255"/>
      <c r="U4" s="255"/>
      <c r="V4" s="255"/>
      <c r="W4" s="255"/>
      <c r="X4" s="255"/>
      <c r="Y4" s="256"/>
      <c r="Z4" s="257" t="s">
        <v>6</v>
      </c>
      <c r="AA4" s="258"/>
      <c r="AB4" s="259"/>
    </row>
    <row r="5" spans="1:28" ht="9" customHeight="1" thickBot="1">
      <c r="A5" s="95"/>
      <c r="B5" s="93"/>
      <c r="C5" s="94"/>
      <c r="D5" s="7"/>
      <c r="E5" s="7"/>
      <c r="F5" s="7"/>
      <c r="G5" s="7"/>
      <c r="H5" s="7"/>
      <c r="I5" s="7"/>
      <c r="J5" s="7"/>
      <c r="K5" s="7"/>
      <c r="L5" s="7"/>
      <c r="M5" s="7"/>
      <c r="N5" s="7"/>
      <c r="O5" s="7"/>
      <c r="P5" s="7"/>
      <c r="Q5" s="7"/>
      <c r="R5" s="7"/>
      <c r="S5" s="7"/>
      <c r="T5" s="7"/>
      <c r="U5" s="7"/>
      <c r="V5" s="7"/>
      <c r="W5" s="7"/>
      <c r="X5" s="8"/>
      <c r="Y5" s="7"/>
      <c r="Z5" s="9"/>
      <c r="AA5" s="2"/>
      <c r="AB5" s="96"/>
    </row>
    <row r="6" spans="1:28" ht="9" customHeight="1" thickBot="1">
      <c r="A6" s="6"/>
      <c r="B6" s="7"/>
      <c r="C6" s="7"/>
      <c r="D6" s="7"/>
      <c r="E6" s="7"/>
      <c r="F6" s="7"/>
      <c r="G6" s="7"/>
      <c r="H6" s="7"/>
      <c r="I6" s="7"/>
      <c r="J6" s="7"/>
      <c r="K6" s="7"/>
      <c r="L6" s="7"/>
      <c r="M6" s="7"/>
      <c r="N6" s="7"/>
      <c r="O6" s="7"/>
      <c r="P6" s="7"/>
      <c r="Q6" s="7"/>
      <c r="R6" s="7"/>
      <c r="S6" s="7"/>
      <c r="T6" s="7"/>
      <c r="U6" s="7"/>
      <c r="V6" s="7"/>
      <c r="W6" s="7"/>
      <c r="X6" s="8"/>
      <c r="Y6" s="7"/>
      <c r="Z6" s="7"/>
      <c r="AA6" s="4"/>
      <c r="AB6" s="97"/>
    </row>
    <row r="7" spans="1:28" ht="15" customHeight="1">
      <c r="A7" s="265" t="s">
        <v>7</v>
      </c>
      <c r="B7" s="266"/>
      <c r="C7" s="297" t="s">
        <v>8</v>
      </c>
      <c r="D7" s="298"/>
      <c r="E7" s="298"/>
      <c r="F7" s="298"/>
      <c r="G7" s="298"/>
      <c r="H7" s="298"/>
      <c r="I7" s="298"/>
      <c r="J7" s="298"/>
      <c r="K7" s="299"/>
      <c r="L7" s="100"/>
      <c r="M7" s="90"/>
      <c r="N7" s="90"/>
      <c r="O7" s="90"/>
      <c r="P7" s="90"/>
      <c r="Q7" s="91"/>
      <c r="R7" s="306" t="s">
        <v>9</v>
      </c>
      <c r="S7" s="307"/>
      <c r="T7" s="308"/>
      <c r="U7" s="315">
        <v>44564</v>
      </c>
      <c r="V7" s="316"/>
      <c r="W7" s="306" t="s">
        <v>10</v>
      </c>
      <c r="X7" s="308"/>
      <c r="Y7" s="321" t="s">
        <v>11</v>
      </c>
      <c r="Z7" s="322"/>
      <c r="AA7" s="273"/>
      <c r="AB7" s="274"/>
    </row>
    <row r="8" spans="1:28" ht="15" customHeight="1">
      <c r="A8" s="293"/>
      <c r="B8" s="294"/>
      <c r="C8" s="300"/>
      <c r="D8" s="301"/>
      <c r="E8" s="301"/>
      <c r="F8" s="301"/>
      <c r="G8" s="301"/>
      <c r="H8" s="301"/>
      <c r="I8" s="301"/>
      <c r="J8" s="301"/>
      <c r="K8" s="302"/>
      <c r="L8" s="100"/>
      <c r="M8" s="90"/>
      <c r="N8" s="90"/>
      <c r="O8" s="90"/>
      <c r="P8" s="90"/>
      <c r="Q8" s="91"/>
      <c r="R8" s="309"/>
      <c r="S8" s="310"/>
      <c r="T8" s="311"/>
      <c r="U8" s="317"/>
      <c r="V8" s="318"/>
      <c r="W8" s="309"/>
      <c r="X8" s="311"/>
      <c r="Y8" s="275" t="s">
        <v>12</v>
      </c>
      <c r="Z8" s="276"/>
      <c r="AA8" s="277"/>
      <c r="AB8" s="278"/>
    </row>
    <row r="9" spans="1:28" ht="15" customHeight="1" thickBot="1">
      <c r="A9" s="295"/>
      <c r="B9" s="296"/>
      <c r="C9" s="303"/>
      <c r="D9" s="304"/>
      <c r="E9" s="304"/>
      <c r="F9" s="304"/>
      <c r="G9" s="304"/>
      <c r="H9" s="304"/>
      <c r="I9" s="304"/>
      <c r="J9" s="304"/>
      <c r="K9" s="305"/>
      <c r="L9" s="100"/>
      <c r="M9" s="90"/>
      <c r="N9" s="90"/>
      <c r="O9" s="90"/>
      <c r="P9" s="90"/>
      <c r="Q9" s="91"/>
      <c r="R9" s="312"/>
      <c r="S9" s="313"/>
      <c r="T9" s="314"/>
      <c r="U9" s="319"/>
      <c r="V9" s="320"/>
      <c r="W9" s="312"/>
      <c r="X9" s="314"/>
      <c r="Y9" s="279" t="s">
        <v>13</v>
      </c>
      <c r="Z9" s="280"/>
      <c r="AA9" s="281" t="s">
        <v>14</v>
      </c>
      <c r="AB9" s="282"/>
    </row>
    <row r="10" spans="1:28" ht="9" customHeight="1" thickBot="1">
      <c r="A10" s="92"/>
      <c r="B10" s="101"/>
      <c r="C10" s="13"/>
      <c r="D10" s="13"/>
      <c r="E10" s="13"/>
      <c r="F10" s="13"/>
      <c r="G10" s="13"/>
      <c r="H10" s="13"/>
      <c r="I10" s="13"/>
      <c r="J10" s="13"/>
      <c r="K10" s="13"/>
      <c r="L10" s="13"/>
      <c r="M10" s="108"/>
      <c r="N10" s="108"/>
      <c r="O10" s="108"/>
      <c r="P10" s="108"/>
      <c r="Q10" s="108"/>
      <c r="R10" s="106"/>
      <c r="S10" s="106"/>
      <c r="T10" s="106"/>
      <c r="U10" s="106"/>
      <c r="V10" s="106"/>
      <c r="W10" s="103"/>
      <c r="X10" s="103"/>
      <c r="Y10" s="103"/>
      <c r="Z10" s="103"/>
      <c r="AA10" s="103"/>
      <c r="AB10" s="104"/>
    </row>
    <row r="11" spans="1:28" ht="39" customHeight="1" thickBot="1">
      <c r="A11" s="283" t="s">
        <v>15</v>
      </c>
      <c r="B11" s="284"/>
      <c r="C11" s="260" t="s">
        <v>16</v>
      </c>
      <c r="D11" s="285"/>
      <c r="E11" s="285"/>
      <c r="F11" s="285"/>
      <c r="G11" s="285"/>
      <c r="H11" s="285"/>
      <c r="I11" s="285"/>
      <c r="J11" s="285"/>
      <c r="K11" s="286"/>
      <c r="L11" s="66"/>
      <c r="M11" s="287" t="s">
        <v>17</v>
      </c>
      <c r="N11" s="288"/>
      <c r="O11" s="288"/>
      <c r="P11" s="288"/>
      <c r="Q11" s="289"/>
      <c r="R11" s="290" t="s">
        <v>18</v>
      </c>
      <c r="S11" s="291"/>
      <c r="T11" s="291"/>
      <c r="U11" s="291"/>
      <c r="V11" s="292"/>
      <c r="W11" s="287" t="s">
        <v>19</v>
      </c>
      <c r="X11" s="289"/>
      <c r="Y11" s="260" t="s">
        <v>20</v>
      </c>
      <c r="Z11" s="261"/>
      <c r="AA11" s="261"/>
      <c r="AB11" s="262"/>
    </row>
    <row r="12" spans="1:28" ht="9" customHeight="1" thickBot="1">
      <c r="A12" s="73"/>
      <c r="B12" s="105"/>
      <c r="C12" s="263"/>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5"/>
      <c r="AB12" s="98"/>
    </row>
    <row r="13" spans="1:28" s="1" customFormat="1" ht="37.5" customHeight="1" thickBot="1">
      <c r="A13" s="265" t="s">
        <v>21</v>
      </c>
      <c r="B13" s="266"/>
      <c r="C13" s="260" t="s">
        <v>22</v>
      </c>
      <c r="D13" s="267"/>
      <c r="E13" s="267"/>
      <c r="F13" s="267"/>
      <c r="G13" s="267"/>
      <c r="H13" s="267"/>
      <c r="I13" s="267"/>
      <c r="J13" s="267"/>
      <c r="K13" s="267"/>
      <c r="L13" s="267"/>
      <c r="M13" s="267"/>
      <c r="N13" s="267"/>
      <c r="O13" s="267"/>
      <c r="P13" s="267"/>
      <c r="Q13" s="268"/>
      <c r="R13" s="7"/>
      <c r="S13" s="269" t="s">
        <v>23</v>
      </c>
      <c r="T13" s="269"/>
      <c r="U13" s="125">
        <v>8230</v>
      </c>
      <c r="V13" s="270" t="s">
        <v>24</v>
      </c>
      <c r="W13" s="269"/>
      <c r="X13" s="269"/>
      <c r="Y13" s="269"/>
      <c r="Z13" s="7"/>
      <c r="AA13" s="271">
        <v>0.18</v>
      </c>
      <c r="AB13" s="272"/>
    </row>
    <row r="14" spans="1:28" ht="16.5" customHeight="1" thickBot="1">
      <c r="A14" s="10"/>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99"/>
    </row>
    <row r="15" spans="1:28" ht="24" customHeight="1" thickBot="1">
      <c r="A15" s="265" t="s">
        <v>25</v>
      </c>
      <c r="B15" s="266"/>
      <c r="C15" s="109" t="s">
        <v>26</v>
      </c>
      <c r="D15" s="333" t="s">
        <v>27</v>
      </c>
      <c r="E15" s="334"/>
      <c r="F15" s="333" t="s">
        <v>28</v>
      </c>
      <c r="G15" s="334"/>
      <c r="H15" s="333" t="s">
        <v>29</v>
      </c>
      <c r="I15" s="289"/>
      <c r="J15" s="108"/>
      <c r="K15" s="65"/>
      <c r="L15" s="108"/>
      <c r="M15" s="4"/>
      <c r="N15" s="4"/>
      <c r="O15" s="4"/>
      <c r="P15" s="4"/>
      <c r="Q15" s="335" t="s">
        <v>30</v>
      </c>
      <c r="R15" s="336"/>
      <c r="S15" s="336"/>
      <c r="T15" s="336"/>
      <c r="U15" s="336"/>
      <c r="V15" s="336"/>
      <c r="W15" s="336"/>
      <c r="X15" s="336"/>
      <c r="Y15" s="336"/>
      <c r="Z15" s="336"/>
      <c r="AA15" s="336"/>
      <c r="AB15" s="337"/>
    </row>
    <row r="16" spans="1:28" ht="35.25" customHeight="1" thickBot="1">
      <c r="A16" s="295"/>
      <c r="B16" s="296"/>
      <c r="C16" s="102"/>
      <c r="D16" s="338"/>
      <c r="E16" s="339"/>
      <c r="F16" s="338"/>
      <c r="G16" s="339"/>
      <c r="H16" s="338" t="s">
        <v>31</v>
      </c>
      <c r="I16" s="340"/>
      <c r="J16" s="108"/>
      <c r="K16" s="108"/>
      <c r="L16" s="108"/>
      <c r="M16" s="4"/>
      <c r="N16" s="4"/>
      <c r="O16" s="4"/>
      <c r="P16" s="4"/>
      <c r="Q16" s="341" t="s">
        <v>32</v>
      </c>
      <c r="R16" s="342"/>
      <c r="S16" s="342"/>
      <c r="T16" s="342"/>
      <c r="U16" s="342"/>
      <c r="V16" s="343"/>
      <c r="W16" s="344" t="s">
        <v>33</v>
      </c>
      <c r="X16" s="342"/>
      <c r="Y16" s="342"/>
      <c r="Z16" s="342"/>
      <c r="AA16" s="342"/>
      <c r="AB16" s="345"/>
    </row>
    <row r="17" spans="1:35" ht="27" customHeight="1">
      <c r="A17" s="3"/>
      <c r="B17" s="4"/>
      <c r="C17" s="4"/>
      <c r="D17" s="12"/>
      <c r="E17" s="12"/>
      <c r="F17" s="12"/>
      <c r="G17" s="12"/>
      <c r="H17" s="12"/>
      <c r="I17" s="12"/>
      <c r="J17" s="12"/>
      <c r="K17" s="12"/>
      <c r="L17" s="12"/>
      <c r="M17" s="4"/>
      <c r="N17" s="4"/>
      <c r="O17" s="4"/>
      <c r="P17" s="4"/>
      <c r="Q17" s="323" t="s">
        <v>34</v>
      </c>
      <c r="R17" s="324"/>
      <c r="S17" s="325"/>
      <c r="T17" s="326" t="s">
        <v>35</v>
      </c>
      <c r="U17" s="324"/>
      <c r="V17" s="325"/>
      <c r="W17" s="326" t="s">
        <v>34</v>
      </c>
      <c r="X17" s="324"/>
      <c r="Y17" s="325"/>
      <c r="Z17" s="326" t="s">
        <v>35</v>
      </c>
      <c r="AA17" s="324"/>
      <c r="AB17" s="327"/>
      <c r="AC17" s="17"/>
    </row>
    <row r="18" spans="1:35" ht="18" customHeight="1" thickBot="1">
      <c r="A18" s="6"/>
      <c r="B18" s="7"/>
      <c r="C18" s="12"/>
      <c r="D18" s="12"/>
      <c r="E18" s="12"/>
      <c r="F18" s="12"/>
      <c r="G18" s="72"/>
      <c r="H18" s="72"/>
      <c r="I18" s="72"/>
      <c r="J18" s="72"/>
      <c r="K18" s="72"/>
      <c r="L18" s="72"/>
      <c r="M18" s="12"/>
      <c r="N18" s="12"/>
      <c r="O18" s="12"/>
      <c r="P18" s="12"/>
      <c r="Q18" s="328">
        <f>22742.0268245935-22742.0268245935</f>
        <v>0</v>
      </c>
      <c r="R18" s="329"/>
      <c r="S18" s="330"/>
      <c r="T18" s="331">
        <v>0</v>
      </c>
      <c r="U18" s="329"/>
      <c r="V18" s="330"/>
      <c r="W18" s="331">
        <v>1139870190</v>
      </c>
      <c r="X18" s="329"/>
      <c r="Y18" s="330"/>
      <c r="Z18" s="331">
        <v>1135031858</v>
      </c>
      <c r="AA18" s="329"/>
      <c r="AB18" s="332"/>
      <c r="AC18" s="18"/>
    </row>
    <row r="19" spans="1:35" ht="7.5" customHeight="1" thickBot="1">
      <c r="A19" s="6"/>
      <c r="B19" s="7"/>
      <c r="C19" s="12"/>
      <c r="D19" s="12"/>
      <c r="E19" s="12"/>
      <c r="F19" s="12"/>
      <c r="G19" s="12"/>
      <c r="H19" s="12"/>
      <c r="I19" s="12"/>
      <c r="J19" s="12"/>
      <c r="K19" s="12"/>
      <c r="L19" s="12"/>
      <c r="M19" s="12"/>
      <c r="N19" s="12"/>
      <c r="O19" s="12"/>
      <c r="P19" s="12"/>
      <c r="Q19" s="12"/>
      <c r="R19" s="12"/>
      <c r="S19" s="12"/>
      <c r="T19" s="12"/>
      <c r="U19" s="12"/>
      <c r="V19" s="12"/>
      <c r="W19" s="12"/>
      <c r="X19" s="12"/>
      <c r="Y19" s="12"/>
      <c r="Z19" s="12"/>
      <c r="AA19" s="4"/>
      <c r="AB19" s="97"/>
    </row>
    <row r="20" spans="1:35" ht="17.25" customHeight="1">
      <c r="A20" s="346" t="s">
        <v>36</v>
      </c>
      <c r="B20" s="347"/>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9"/>
    </row>
    <row r="21" spans="1:35" ht="15" customHeight="1">
      <c r="A21" s="350" t="s">
        <v>37</v>
      </c>
      <c r="B21" s="352" t="s">
        <v>38</v>
      </c>
      <c r="C21" s="353"/>
      <c r="D21" s="356" t="s">
        <v>39</v>
      </c>
      <c r="E21" s="357"/>
      <c r="F21" s="357"/>
      <c r="G21" s="357"/>
      <c r="H21" s="357"/>
      <c r="I21" s="357"/>
      <c r="J21" s="357"/>
      <c r="K21" s="357"/>
      <c r="L21" s="357"/>
      <c r="M21" s="357"/>
      <c r="N21" s="357"/>
      <c r="O21" s="358"/>
      <c r="P21" s="359" t="s">
        <v>40</v>
      </c>
      <c r="Q21" s="359" t="s">
        <v>41</v>
      </c>
      <c r="R21" s="359"/>
      <c r="S21" s="359"/>
      <c r="T21" s="359"/>
      <c r="U21" s="359"/>
      <c r="V21" s="359"/>
      <c r="W21" s="359"/>
      <c r="X21" s="359"/>
      <c r="Y21" s="359"/>
      <c r="Z21" s="359"/>
      <c r="AA21" s="359"/>
      <c r="AB21" s="360"/>
    </row>
    <row r="22" spans="1:35" ht="27" customHeight="1">
      <c r="A22" s="351"/>
      <c r="B22" s="354"/>
      <c r="C22" s="355"/>
      <c r="D22" s="356" t="s">
        <v>26</v>
      </c>
      <c r="E22" s="357"/>
      <c r="F22" s="358"/>
      <c r="G22" s="356" t="s">
        <v>27</v>
      </c>
      <c r="H22" s="357"/>
      <c r="I22" s="358"/>
      <c r="J22" s="356" t="s">
        <v>28</v>
      </c>
      <c r="K22" s="357"/>
      <c r="L22" s="358"/>
      <c r="M22" s="356" t="s">
        <v>29</v>
      </c>
      <c r="N22" s="357"/>
      <c r="O22" s="358"/>
      <c r="P22" s="358"/>
      <c r="Q22" s="359"/>
      <c r="R22" s="359"/>
      <c r="S22" s="359"/>
      <c r="T22" s="359"/>
      <c r="U22" s="359"/>
      <c r="V22" s="359"/>
      <c r="W22" s="359"/>
      <c r="X22" s="359"/>
      <c r="Y22" s="359"/>
      <c r="Z22" s="359"/>
      <c r="AA22" s="359"/>
      <c r="AB22" s="360"/>
    </row>
    <row r="23" spans="1:35">
      <c r="A23" s="372" t="str">
        <f>C13</f>
        <v xml:space="preserve">1. Vincular 20249 mujeres a procesos de información, sensibilización y campañas de difusión de sus derechos </v>
      </c>
      <c r="B23" s="374" t="s">
        <v>42</v>
      </c>
      <c r="C23" s="375"/>
      <c r="D23" s="378"/>
      <c r="E23" s="379"/>
      <c r="F23" s="380"/>
      <c r="G23" s="378"/>
      <c r="H23" s="379"/>
      <c r="I23" s="380"/>
      <c r="J23" s="378"/>
      <c r="K23" s="379"/>
      <c r="L23" s="380"/>
      <c r="M23" s="378"/>
      <c r="N23" s="379"/>
      <c r="O23" s="380"/>
      <c r="P23" s="361"/>
      <c r="Q23" s="363" t="s">
        <v>43</v>
      </c>
      <c r="R23" s="363"/>
      <c r="S23" s="363"/>
      <c r="T23" s="363"/>
      <c r="U23" s="363"/>
      <c r="V23" s="363"/>
      <c r="W23" s="363"/>
      <c r="X23" s="363"/>
      <c r="Y23" s="363"/>
      <c r="Z23" s="363"/>
      <c r="AA23" s="363"/>
      <c r="AB23" s="364"/>
    </row>
    <row r="24" spans="1:35">
      <c r="A24" s="372"/>
      <c r="B24" s="376"/>
      <c r="C24" s="377"/>
      <c r="D24" s="381"/>
      <c r="E24" s="382"/>
      <c r="F24" s="383"/>
      <c r="G24" s="381"/>
      <c r="H24" s="382"/>
      <c r="I24" s="383"/>
      <c r="J24" s="381"/>
      <c r="K24" s="382"/>
      <c r="L24" s="383"/>
      <c r="M24" s="381"/>
      <c r="N24" s="382"/>
      <c r="O24" s="383"/>
      <c r="P24" s="362"/>
      <c r="Q24" s="363"/>
      <c r="R24" s="363"/>
      <c r="S24" s="363"/>
      <c r="T24" s="363"/>
      <c r="U24" s="363"/>
      <c r="V24" s="363"/>
      <c r="W24" s="363"/>
      <c r="X24" s="363"/>
      <c r="Y24" s="363"/>
      <c r="Z24" s="363"/>
      <c r="AA24" s="363"/>
      <c r="AB24" s="364"/>
    </row>
    <row r="25" spans="1:35">
      <c r="A25" s="372"/>
      <c r="B25" s="376"/>
      <c r="C25" s="377"/>
      <c r="D25" s="381"/>
      <c r="E25" s="382"/>
      <c r="F25" s="383"/>
      <c r="G25" s="381"/>
      <c r="H25" s="382"/>
      <c r="I25" s="383"/>
      <c r="J25" s="381"/>
      <c r="K25" s="382"/>
      <c r="L25" s="383"/>
      <c r="M25" s="381"/>
      <c r="N25" s="382"/>
      <c r="O25" s="383"/>
      <c r="P25" s="362"/>
      <c r="Q25" s="363"/>
      <c r="R25" s="363"/>
      <c r="S25" s="363"/>
      <c r="T25" s="363"/>
      <c r="U25" s="363"/>
      <c r="V25" s="363"/>
      <c r="W25" s="363"/>
      <c r="X25" s="363"/>
      <c r="Y25" s="363"/>
      <c r="Z25" s="363"/>
      <c r="AA25" s="363"/>
      <c r="AB25" s="364"/>
    </row>
    <row r="26" spans="1:35" ht="30.75" customHeight="1" thickBot="1">
      <c r="A26" s="373"/>
      <c r="B26" s="376"/>
      <c r="C26" s="377"/>
      <c r="D26" s="381"/>
      <c r="E26" s="382"/>
      <c r="F26" s="383"/>
      <c r="G26" s="381"/>
      <c r="H26" s="382"/>
      <c r="I26" s="383"/>
      <c r="J26" s="381"/>
      <c r="K26" s="382"/>
      <c r="L26" s="383"/>
      <c r="M26" s="381"/>
      <c r="N26" s="382"/>
      <c r="O26" s="383"/>
      <c r="P26" s="362"/>
      <c r="Q26" s="365"/>
      <c r="R26" s="365"/>
      <c r="S26" s="365"/>
      <c r="T26" s="365"/>
      <c r="U26" s="365"/>
      <c r="V26" s="365"/>
      <c r="W26" s="365"/>
      <c r="X26" s="365"/>
      <c r="Y26" s="365"/>
      <c r="Z26" s="365"/>
      <c r="AA26" s="365"/>
      <c r="AB26" s="366"/>
    </row>
    <row r="27" spans="1:35" ht="26.1" customHeight="1">
      <c r="A27" s="367"/>
      <c r="B27" s="368"/>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9"/>
    </row>
    <row r="28" spans="1:35" ht="36.75" customHeight="1">
      <c r="A28" s="350" t="s">
        <v>37</v>
      </c>
      <c r="B28" s="359" t="s">
        <v>44</v>
      </c>
      <c r="C28" s="359" t="s">
        <v>38</v>
      </c>
      <c r="D28" s="359" t="s">
        <v>45</v>
      </c>
      <c r="E28" s="359"/>
      <c r="F28" s="359"/>
      <c r="G28" s="359"/>
      <c r="H28" s="359"/>
      <c r="I28" s="359"/>
      <c r="J28" s="359"/>
      <c r="K28" s="359"/>
      <c r="L28" s="359"/>
      <c r="M28" s="359"/>
      <c r="N28" s="359"/>
      <c r="O28" s="359"/>
      <c r="P28" s="359"/>
      <c r="Q28" s="359" t="s">
        <v>46</v>
      </c>
      <c r="R28" s="359"/>
      <c r="S28" s="359"/>
      <c r="T28" s="359"/>
      <c r="U28" s="359"/>
      <c r="V28" s="359"/>
      <c r="W28" s="359"/>
      <c r="X28" s="359"/>
      <c r="Y28" s="359"/>
      <c r="Z28" s="359"/>
      <c r="AA28" s="359"/>
      <c r="AB28" s="359"/>
      <c r="AD28" s="87"/>
      <c r="AE28" s="87"/>
      <c r="AF28" s="87"/>
      <c r="AG28" s="87"/>
      <c r="AH28" s="87"/>
      <c r="AI28" s="86"/>
    </row>
    <row r="29" spans="1:35" ht="25.5" customHeight="1">
      <c r="A29" s="350"/>
      <c r="B29" s="359"/>
      <c r="C29" s="370"/>
      <c r="D29" s="107" t="s">
        <v>47</v>
      </c>
      <c r="E29" s="107" t="s">
        <v>48</v>
      </c>
      <c r="F29" s="107" t="s">
        <v>49</v>
      </c>
      <c r="G29" s="107" t="s">
        <v>50</v>
      </c>
      <c r="H29" s="107" t="s">
        <v>51</v>
      </c>
      <c r="I29" s="107" t="s">
        <v>52</v>
      </c>
      <c r="J29" s="107" t="s">
        <v>53</v>
      </c>
      <c r="K29" s="107" t="s">
        <v>54</v>
      </c>
      <c r="L29" s="107" t="s">
        <v>55</v>
      </c>
      <c r="M29" s="107" t="s">
        <v>56</v>
      </c>
      <c r="N29" s="107" t="s">
        <v>57</v>
      </c>
      <c r="O29" s="107" t="s">
        <v>58</v>
      </c>
      <c r="P29" s="107" t="s">
        <v>40</v>
      </c>
      <c r="Q29" s="354" t="s">
        <v>59</v>
      </c>
      <c r="R29" s="371"/>
      <c r="S29" s="371"/>
      <c r="T29" s="355"/>
      <c r="U29" s="354" t="s">
        <v>60</v>
      </c>
      <c r="V29" s="371"/>
      <c r="W29" s="371"/>
      <c r="X29" s="355"/>
      <c r="Y29" s="354" t="s">
        <v>61</v>
      </c>
      <c r="Z29" s="371"/>
      <c r="AA29" s="371"/>
      <c r="AB29" s="407"/>
      <c r="AD29" s="87"/>
      <c r="AE29" s="87"/>
      <c r="AF29" s="87"/>
      <c r="AG29" s="87"/>
      <c r="AH29" s="87"/>
      <c r="AI29" s="86"/>
    </row>
    <row r="30" spans="1:35" ht="387" customHeight="1" thickBot="1">
      <c r="A30" s="84" t="str">
        <f>C13</f>
        <v xml:space="preserve">1. Vincular 20249 mujeres a procesos de información, sensibilización y campañas de difusión de sus derechos </v>
      </c>
      <c r="B30" s="85">
        <f>AA13</f>
        <v>0.18</v>
      </c>
      <c r="C30" s="124">
        <v>8230</v>
      </c>
      <c r="D30" s="110">
        <f>D36+D39+D42</f>
        <v>616</v>
      </c>
      <c r="E30" s="110">
        <f>E36+E39+E42</f>
        <v>1485</v>
      </c>
      <c r="F30" s="110">
        <f>F36+F39+F42</f>
        <v>2129</v>
      </c>
      <c r="G30" s="197">
        <f>G36+G39+G42</f>
        <v>3049</v>
      </c>
      <c r="H30" s="197">
        <f>H36+H39+H42</f>
        <v>1843</v>
      </c>
      <c r="I30" s="110">
        <v>0</v>
      </c>
      <c r="J30" s="110">
        <v>0</v>
      </c>
      <c r="K30" s="110">
        <v>0</v>
      </c>
      <c r="L30" s="110">
        <v>0</v>
      </c>
      <c r="M30" s="110">
        <v>0</v>
      </c>
      <c r="N30" s="110">
        <v>0</v>
      </c>
      <c r="O30" s="110">
        <v>0</v>
      </c>
      <c r="P30" s="110">
        <f>SUM(D30:O30)</f>
        <v>9122</v>
      </c>
      <c r="Q30" s="408" t="s">
        <v>62</v>
      </c>
      <c r="R30" s="409"/>
      <c r="S30" s="409"/>
      <c r="T30" s="410"/>
      <c r="U30" s="408"/>
      <c r="V30" s="409"/>
      <c r="W30" s="409"/>
      <c r="X30" s="410"/>
      <c r="Y30" s="408" t="s">
        <v>63</v>
      </c>
      <c r="Z30" s="409"/>
      <c r="AA30" s="409"/>
      <c r="AB30" s="411"/>
      <c r="AC30" s="83"/>
      <c r="AD30" s="220">
        <f>4444+9122</f>
        <v>13566</v>
      </c>
      <c r="AE30" s="87"/>
      <c r="AF30" s="87"/>
      <c r="AG30" s="87"/>
      <c r="AH30" s="87"/>
      <c r="AI30" s="86"/>
    </row>
    <row r="31" spans="1:35" ht="18.75">
      <c r="A31" s="412"/>
      <c r="B31" s="355"/>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413"/>
      <c r="AA31" s="413"/>
      <c r="AB31" s="414"/>
      <c r="AD31" s="87"/>
      <c r="AE31" s="87"/>
      <c r="AF31" s="87"/>
      <c r="AG31" s="87"/>
      <c r="AH31" s="87"/>
      <c r="AI31" s="86"/>
    </row>
    <row r="32" spans="1:35" ht="15" customHeight="1">
      <c r="A32" s="350" t="s">
        <v>64</v>
      </c>
      <c r="B32" s="415" t="s">
        <v>65</v>
      </c>
      <c r="C32" s="359" t="s">
        <v>66</v>
      </c>
      <c r="D32" s="359"/>
      <c r="E32" s="359"/>
      <c r="F32" s="359"/>
      <c r="G32" s="359"/>
      <c r="H32" s="359"/>
      <c r="I32" s="359"/>
      <c r="J32" s="359"/>
      <c r="K32" s="359"/>
      <c r="L32" s="359"/>
      <c r="M32" s="359"/>
      <c r="N32" s="359"/>
      <c r="O32" s="359"/>
      <c r="P32" s="359"/>
      <c r="Q32" s="356" t="s">
        <v>67</v>
      </c>
      <c r="R32" s="357"/>
      <c r="S32" s="357"/>
      <c r="T32" s="357"/>
      <c r="U32" s="357"/>
      <c r="V32" s="357"/>
      <c r="W32" s="357"/>
      <c r="X32" s="357"/>
      <c r="Y32" s="357"/>
      <c r="Z32" s="357"/>
      <c r="AA32" s="357"/>
      <c r="AB32" s="416"/>
      <c r="AD32" s="87"/>
      <c r="AE32" s="87"/>
      <c r="AF32" s="87"/>
      <c r="AG32" s="87"/>
      <c r="AH32" s="87"/>
      <c r="AI32" s="86"/>
    </row>
    <row r="33" spans="1:35" ht="25.5" customHeight="1">
      <c r="A33" s="350"/>
      <c r="B33" s="413"/>
      <c r="C33" s="107" t="s">
        <v>68</v>
      </c>
      <c r="D33" s="107" t="s">
        <v>69</v>
      </c>
      <c r="E33" s="107" t="s">
        <v>70</v>
      </c>
      <c r="F33" s="107" t="s">
        <v>71</v>
      </c>
      <c r="G33" s="107" t="s">
        <v>72</v>
      </c>
      <c r="H33" s="107" t="s">
        <v>73</v>
      </c>
      <c r="I33" s="107" t="s">
        <v>74</v>
      </c>
      <c r="J33" s="107" t="s">
        <v>75</v>
      </c>
      <c r="K33" s="107" t="s">
        <v>76</v>
      </c>
      <c r="L33" s="107" t="s">
        <v>77</v>
      </c>
      <c r="M33" s="107" t="s">
        <v>78</v>
      </c>
      <c r="N33" s="107" t="s">
        <v>79</v>
      </c>
      <c r="O33" s="107" t="s">
        <v>80</v>
      </c>
      <c r="P33" s="107" t="s">
        <v>81</v>
      </c>
      <c r="Q33" s="356" t="s">
        <v>82</v>
      </c>
      <c r="R33" s="357"/>
      <c r="S33" s="357"/>
      <c r="T33" s="357"/>
      <c r="U33" s="357"/>
      <c r="V33" s="357"/>
      <c r="W33" s="357"/>
      <c r="X33" s="357"/>
      <c r="Y33" s="357"/>
      <c r="Z33" s="357"/>
      <c r="AA33" s="357"/>
      <c r="AB33" s="416"/>
      <c r="AD33" s="88"/>
      <c r="AE33" s="88"/>
      <c r="AF33" s="88"/>
      <c r="AG33" s="88"/>
      <c r="AH33" s="88"/>
      <c r="AI33" s="86"/>
    </row>
    <row r="34" spans="1:35" ht="28.5" customHeight="1">
      <c r="A34" s="384" t="s">
        <v>83</v>
      </c>
      <c r="B34" s="386">
        <v>9</v>
      </c>
      <c r="C34" s="74" t="s">
        <v>84</v>
      </c>
      <c r="D34" s="75">
        <v>7.0000000000000007E-2</v>
      </c>
      <c r="E34" s="75">
        <v>0.08</v>
      </c>
      <c r="F34" s="75">
        <v>0.09</v>
      </c>
      <c r="G34" s="75">
        <v>0.64</v>
      </c>
      <c r="H34" s="75">
        <v>0.12</v>
      </c>
      <c r="I34" s="217">
        <v>0</v>
      </c>
      <c r="J34" s="217">
        <v>0</v>
      </c>
      <c r="K34" s="217">
        <v>0</v>
      </c>
      <c r="L34" s="217">
        <v>0</v>
      </c>
      <c r="M34" s="217">
        <v>0</v>
      </c>
      <c r="N34" s="217">
        <v>0</v>
      </c>
      <c r="O34" s="217">
        <v>0</v>
      </c>
      <c r="P34" s="76">
        <f>SUM(D34:O34)</f>
        <v>1</v>
      </c>
      <c r="Q34" s="388" t="s">
        <v>85</v>
      </c>
      <c r="R34" s="389"/>
      <c r="S34" s="389"/>
      <c r="T34" s="389"/>
      <c r="U34" s="389"/>
      <c r="V34" s="389"/>
      <c r="W34" s="389"/>
      <c r="X34" s="389"/>
      <c r="Y34" s="389"/>
      <c r="Z34" s="389"/>
      <c r="AA34" s="389"/>
      <c r="AB34" s="390"/>
      <c r="AC34" s="64"/>
      <c r="AD34" s="208"/>
      <c r="AE34" s="89"/>
      <c r="AF34" s="89"/>
      <c r="AG34" s="89"/>
      <c r="AH34" s="89"/>
      <c r="AI34" s="86"/>
    </row>
    <row r="35" spans="1:35" ht="28.5" customHeight="1">
      <c r="A35" s="385"/>
      <c r="B35" s="387"/>
      <c r="C35" s="69" t="s">
        <v>86</v>
      </c>
      <c r="D35" s="14">
        <v>0.01</v>
      </c>
      <c r="E35" s="14">
        <v>0.04</v>
      </c>
      <c r="F35" s="14">
        <v>0.06</v>
      </c>
      <c r="G35" s="14">
        <v>0.77</v>
      </c>
      <c r="H35" s="14">
        <v>0.22</v>
      </c>
      <c r="I35" s="194">
        <v>0</v>
      </c>
      <c r="J35" s="194">
        <v>0</v>
      </c>
      <c r="K35" s="194">
        <v>0</v>
      </c>
      <c r="L35" s="194">
        <v>0</v>
      </c>
      <c r="M35" s="194">
        <v>0</v>
      </c>
      <c r="N35" s="194">
        <v>0</v>
      </c>
      <c r="O35" s="194">
        <v>0</v>
      </c>
      <c r="P35" s="16">
        <f t="shared" ref="P35:P41" si="0">SUM(D35:O35)</f>
        <v>1.1000000000000001</v>
      </c>
      <c r="Q35" s="391"/>
      <c r="R35" s="392"/>
      <c r="S35" s="392"/>
      <c r="T35" s="392"/>
      <c r="U35" s="392"/>
      <c r="V35" s="392"/>
      <c r="W35" s="392"/>
      <c r="X35" s="392"/>
      <c r="Y35" s="392"/>
      <c r="Z35" s="392"/>
      <c r="AA35" s="392"/>
      <c r="AB35" s="393"/>
      <c r="AC35" s="64"/>
      <c r="AD35" s="86"/>
      <c r="AE35" s="86"/>
      <c r="AF35" s="86"/>
      <c r="AG35" s="86"/>
      <c r="AH35" s="86"/>
      <c r="AI35" s="86"/>
    </row>
    <row r="36" spans="1:35" ht="63.95" customHeight="1">
      <c r="A36" s="397" t="s">
        <v>87</v>
      </c>
      <c r="B36" s="398"/>
      <c r="C36" s="69"/>
      <c r="D36" s="71">
        <v>289</v>
      </c>
      <c r="E36" s="171">
        <v>861</v>
      </c>
      <c r="F36" s="71">
        <v>1356</v>
      </c>
      <c r="G36" s="195">
        <v>2014</v>
      </c>
      <c r="H36" s="71">
        <v>1119</v>
      </c>
      <c r="I36" s="195">
        <v>0</v>
      </c>
      <c r="J36" s="195">
        <v>0</v>
      </c>
      <c r="K36" s="195">
        <v>0</v>
      </c>
      <c r="L36" s="195">
        <v>0</v>
      </c>
      <c r="M36" s="195">
        <v>0</v>
      </c>
      <c r="N36" s="195">
        <v>0</v>
      </c>
      <c r="O36" s="195">
        <v>0</v>
      </c>
      <c r="P36" s="193">
        <f>SUM(D36:O36)</f>
        <v>5639</v>
      </c>
      <c r="Q36" s="394"/>
      <c r="R36" s="395"/>
      <c r="S36" s="395"/>
      <c r="T36" s="395"/>
      <c r="U36" s="395"/>
      <c r="V36" s="395"/>
      <c r="W36" s="395"/>
      <c r="X36" s="395"/>
      <c r="Y36" s="395"/>
      <c r="Z36" s="395"/>
      <c r="AA36" s="395"/>
      <c r="AB36" s="396"/>
      <c r="AC36" s="64"/>
      <c r="AD36" s="86"/>
      <c r="AE36" s="86"/>
      <c r="AF36" s="86"/>
      <c r="AG36" s="86"/>
      <c r="AH36" s="86"/>
      <c r="AI36" s="86"/>
    </row>
    <row r="37" spans="1:35" ht="47.1" customHeight="1">
      <c r="A37" s="385" t="s">
        <v>88</v>
      </c>
      <c r="B37" s="386">
        <v>5</v>
      </c>
      <c r="C37" s="68" t="s">
        <v>84</v>
      </c>
      <c r="D37" s="75">
        <v>7.0000000000000007E-2</v>
      </c>
      <c r="E37" s="75">
        <v>0.08</v>
      </c>
      <c r="F37" s="75">
        <v>0.09</v>
      </c>
      <c r="G37" s="75">
        <v>0.65</v>
      </c>
      <c r="H37" s="75">
        <v>0.11</v>
      </c>
      <c r="I37" s="218">
        <v>0</v>
      </c>
      <c r="J37" s="219">
        <v>0</v>
      </c>
      <c r="K37" s="219">
        <v>0</v>
      </c>
      <c r="L37" s="219">
        <v>0</v>
      </c>
      <c r="M37" s="219">
        <v>0</v>
      </c>
      <c r="N37" s="219">
        <v>0</v>
      </c>
      <c r="O37" s="219">
        <v>0</v>
      </c>
      <c r="P37" s="16">
        <f>SUM(D37:O37)</f>
        <v>1</v>
      </c>
      <c r="Q37" s="388" t="s">
        <v>89</v>
      </c>
      <c r="R37" s="399"/>
      <c r="S37" s="399"/>
      <c r="T37" s="399"/>
      <c r="U37" s="399"/>
      <c r="V37" s="399"/>
      <c r="W37" s="399"/>
      <c r="X37" s="399"/>
      <c r="Y37" s="399"/>
      <c r="Z37" s="399"/>
      <c r="AA37" s="399"/>
      <c r="AB37" s="400"/>
      <c r="AC37" s="64"/>
      <c r="AD37" s="192"/>
      <c r="AH37" s="86"/>
      <c r="AI37" s="86"/>
    </row>
    <row r="38" spans="1:35" ht="49.35" customHeight="1">
      <c r="A38" s="385"/>
      <c r="B38" s="387"/>
      <c r="C38" s="69" t="s">
        <v>86</v>
      </c>
      <c r="D38" s="14">
        <v>0.05</v>
      </c>
      <c r="E38" s="14">
        <v>0.11</v>
      </c>
      <c r="F38" s="14">
        <v>0.11</v>
      </c>
      <c r="G38" s="14">
        <v>0.62</v>
      </c>
      <c r="H38" s="14">
        <v>0.23</v>
      </c>
      <c r="I38" s="194">
        <v>0</v>
      </c>
      <c r="J38" s="194">
        <v>0</v>
      </c>
      <c r="K38" s="194">
        <v>0</v>
      </c>
      <c r="L38" s="194">
        <v>0</v>
      </c>
      <c r="M38" s="194">
        <v>0</v>
      </c>
      <c r="N38" s="194">
        <v>0</v>
      </c>
      <c r="O38" s="194">
        <v>0</v>
      </c>
      <c r="P38" s="16">
        <f t="shared" si="0"/>
        <v>1.1200000000000001</v>
      </c>
      <c r="Q38" s="401"/>
      <c r="R38" s="402"/>
      <c r="S38" s="402"/>
      <c r="T38" s="402"/>
      <c r="U38" s="402"/>
      <c r="V38" s="402"/>
      <c r="W38" s="402"/>
      <c r="X38" s="402"/>
      <c r="Y38" s="402"/>
      <c r="Z38" s="402"/>
      <c r="AA38" s="402"/>
      <c r="AB38" s="403"/>
      <c r="AC38" s="64"/>
      <c r="AH38" s="86"/>
      <c r="AI38" s="86"/>
    </row>
    <row r="39" spans="1:35" ht="96" customHeight="1">
      <c r="A39" s="397" t="s">
        <v>90</v>
      </c>
      <c r="B39" s="398"/>
      <c r="C39" s="69"/>
      <c r="D39" s="71">
        <v>281</v>
      </c>
      <c r="E39" s="71">
        <v>614</v>
      </c>
      <c r="F39" s="71">
        <v>595</v>
      </c>
      <c r="G39" s="195">
        <v>542</v>
      </c>
      <c r="H39" s="71">
        <v>535</v>
      </c>
      <c r="I39" s="195">
        <v>0</v>
      </c>
      <c r="J39" s="195">
        <v>0</v>
      </c>
      <c r="K39" s="195">
        <v>0</v>
      </c>
      <c r="L39" s="195">
        <v>0</v>
      </c>
      <c r="M39" s="195">
        <v>0</v>
      </c>
      <c r="N39" s="195">
        <v>0</v>
      </c>
      <c r="O39" s="195">
        <v>0</v>
      </c>
      <c r="P39" s="71">
        <f t="shared" si="0"/>
        <v>2567</v>
      </c>
      <c r="Q39" s="404"/>
      <c r="R39" s="405"/>
      <c r="S39" s="405"/>
      <c r="T39" s="405"/>
      <c r="U39" s="405"/>
      <c r="V39" s="405"/>
      <c r="W39" s="405"/>
      <c r="X39" s="405"/>
      <c r="Y39" s="405"/>
      <c r="Z39" s="405"/>
      <c r="AA39" s="405"/>
      <c r="AB39" s="406"/>
      <c r="AC39" s="64"/>
      <c r="AH39" s="89"/>
      <c r="AI39" s="86"/>
    </row>
    <row r="40" spans="1:35" ht="21.95" customHeight="1">
      <c r="A40" s="425" t="s">
        <v>91</v>
      </c>
      <c r="B40" s="386">
        <v>4</v>
      </c>
      <c r="C40" s="68" t="s">
        <v>84</v>
      </c>
      <c r="D40" s="75">
        <v>7.0000000000000007E-2</v>
      </c>
      <c r="E40" s="75">
        <v>0.08</v>
      </c>
      <c r="F40" s="75">
        <v>0.09</v>
      </c>
      <c r="G40" s="75">
        <v>0.66</v>
      </c>
      <c r="H40" s="75">
        <v>0.1</v>
      </c>
      <c r="I40" s="218">
        <v>0</v>
      </c>
      <c r="J40" s="219">
        <v>0</v>
      </c>
      <c r="K40" s="219">
        <v>0</v>
      </c>
      <c r="L40" s="219">
        <v>0</v>
      </c>
      <c r="M40" s="219">
        <v>0</v>
      </c>
      <c r="N40" s="219">
        <v>0</v>
      </c>
      <c r="O40" s="219">
        <v>0</v>
      </c>
      <c r="P40" s="16">
        <f>SUM(D40:O40)</f>
        <v>1</v>
      </c>
      <c r="Q40" s="427" t="s">
        <v>92</v>
      </c>
      <c r="R40" s="428"/>
      <c r="S40" s="428"/>
      <c r="T40" s="428"/>
      <c r="U40" s="428"/>
      <c r="V40" s="428"/>
      <c r="W40" s="428"/>
      <c r="X40" s="428"/>
      <c r="Y40" s="428"/>
      <c r="Z40" s="428"/>
      <c r="AA40" s="428"/>
      <c r="AB40" s="429"/>
      <c r="AC40" s="64"/>
      <c r="AD40" s="192"/>
    </row>
    <row r="41" spans="1:35" ht="21" customHeight="1">
      <c r="A41" s="426"/>
      <c r="B41" s="387"/>
      <c r="C41" s="69" t="s">
        <v>86</v>
      </c>
      <c r="D41" s="14">
        <v>0.01</v>
      </c>
      <c r="E41" s="14">
        <v>0.01</v>
      </c>
      <c r="F41" s="14">
        <v>0.04</v>
      </c>
      <c r="G41" s="14">
        <v>0.84</v>
      </c>
      <c r="H41" s="14">
        <v>0.23</v>
      </c>
      <c r="I41" s="194">
        <v>0</v>
      </c>
      <c r="J41" s="194">
        <v>0</v>
      </c>
      <c r="K41" s="194">
        <v>0</v>
      </c>
      <c r="L41" s="194">
        <v>0</v>
      </c>
      <c r="M41" s="194">
        <v>0</v>
      </c>
      <c r="N41" s="194">
        <v>0</v>
      </c>
      <c r="O41" s="194">
        <v>0</v>
      </c>
      <c r="P41" s="16">
        <f t="shared" si="0"/>
        <v>1.1299999999999999</v>
      </c>
      <c r="Q41" s="430"/>
      <c r="R41" s="431"/>
      <c r="S41" s="431"/>
      <c r="T41" s="431"/>
      <c r="U41" s="431"/>
      <c r="V41" s="431"/>
      <c r="W41" s="431"/>
      <c r="X41" s="431"/>
      <c r="Y41" s="431"/>
      <c r="Z41" s="431"/>
      <c r="AA41" s="431"/>
      <c r="AB41" s="432"/>
      <c r="AC41" s="64"/>
      <c r="AI41" s="86"/>
    </row>
    <row r="42" spans="1:35" ht="72" customHeight="1">
      <c r="A42" s="397" t="s">
        <v>93</v>
      </c>
      <c r="B42" s="398"/>
      <c r="C42" s="69"/>
      <c r="D42" s="71">
        <v>46</v>
      </c>
      <c r="E42" s="71">
        <v>10</v>
      </c>
      <c r="F42" s="71">
        <v>178</v>
      </c>
      <c r="G42" s="195">
        <v>493</v>
      </c>
      <c r="H42" s="71">
        <v>189</v>
      </c>
      <c r="I42" s="195">
        <v>0</v>
      </c>
      <c r="J42" s="195">
        <v>0</v>
      </c>
      <c r="K42" s="195">
        <v>0</v>
      </c>
      <c r="L42" s="195">
        <v>0</v>
      </c>
      <c r="M42" s="195">
        <v>0</v>
      </c>
      <c r="N42" s="195">
        <v>0</v>
      </c>
      <c r="O42" s="195">
        <v>0</v>
      </c>
      <c r="P42" s="77">
        <f>SUM(D42:O42)</f>
        <v>916</v>
      </c>
      <c r="Q42" s="433"/>
      <c r="R42" s="434"/>
      <c r="S42" s="434"/>
      <c r="T42" s="434"/>
      <c r="U42" s="434"/>
      <c r="V42" s="434"/>
      <c r="W42" s="434"/>
      <c r="X42" s="434"/>
      <c r="Y42" s="434"/>
      <c r="Z42" s="434"/>
      <c r="AA42" s="434"/>
      <c r="AB42" s="435"/>
      <c r="AC42" s="64"/>
    </row>
    <row r="43" spans="1:35" ht="0.95" customHeight="1" thickBot="1">
      <c r="A43" s="3"/>
      <c r="B43" s="188"/>
      <c r="C43" s="188"/>
      <c r="D43" s="4"/>
      <c r="E43" s="4"/>
      <c r="F43" s="4"/>
      <c r="G43" s="4"/>
      <c r="H43" s="4"/>
      <c r="I43" s="4"/>
      <c r="J43" s="4"/>
      <c r="K43" s="4"/>
      <c r="L43" s="4"/>
      <c r="M43" s="4"/>
      <c r="N43" s="4"/>
      <c r="O43" s="4"/>
      <c r="P43" s="4"/>
      <c r="Q43" s="4"/>
      <c r="R43" s="4"/>
      <c r="S43" s="4"/>
      <c r="T43" s="4"/>
      <c r="U43" s="4"/>
      <c r="V43" s="4"/>
      <c r="W43" s="4"/>
      <c r="X43" s="189"/>
      <c r="Y43" s="4"/>
      <c r="Z43" s="4"/>
      <c r="AA43" s="4"/>
      <c r="AB43" s="97"/>
    </row>
    <row r="44" spans="1:35" ht="66.95" customHeight="1">
      <c r="A44" s="436" t="s">
        <v>94</v>
      </c>
      <c r="B44" s="439" t="s">
        <v>95</v>
      </c>
      <c r="C44" s="440"/>
      <c r="D44" s="440"/>
      <c r="E44" s="440"/>
      <c r="F44" s="440"/>
      <c r="G44" s="441"/>
      <c r="H44" s="442" t="s">
        <v>96</v>
      </c>
      <c r="I44" s="298"/>
      <c r="J44" s="298"/>
      <c r="K44" s="298"/>
      <c r="L44" s="298"/>
      <c r="M44" s="298"/>
      <c r="N44" s="439" t="s">
        <v>95</v>
      </c>
      <c r="O44" s="440"/>
      <c r="P44" s="440"/>
      <c r="Q44" s="440"/>
      <c r="R44" s="440"/>
      <c r="S44" s="441"/>
      <c r="T44" s="445" t="s">
        <v>97</v>
      </c>
      <c r="U44" s="446"/>
      <c r="V44" s="446"/>
      <c r="W44" s="447"/>
      <c r="X44" s="439" t="s">
        <v>98</v>
      </c>
      <c r="Y44" s="440"/>
      <c r="Z44" s="440"/>
      <c r="AA44" s="440"/>
      <c r="AB44" s="451"/>
    </row>
    <row r="45" spans="1:35" ht="27" customHeight="1">
      <c r="A45" s="437"/>
      <c r="B45" s="417" t="s">
        <v>99</v>
      </c>
      <c r="C45" s="418"/>
      <c r="D45" s="418"/>
      <c r="E45" s="418"/>
      <c r="F45" s="418"/>
      <c r="G45" s="419"/>
      <c r="H45" s="443"/>
      <c r="I45" s="301"/>
      <c r="J45" s="301"/>
      <c r="K45" s="301"/>
      <c r="L45" s="301"/>
      <c r="M45" s="301"/>
      <c r="N45" s="417" t="s">
        <v>100</v>
      </c>
      <c r="O45" s="418"/>
      <c r="P45" s="418"/>
      <c r="Q45" s="418"/>
      <c r="R45" s="418"/>
      <c r="S45" s="419"/>
      <c r="T45" s="448"/>
      <c r="U45" s="269"/>
      <c r="V45" s="269"/>
      <c r="W45" s="449"/>
      <c r="X45" s="417" t="s">
        <v>101</v>
      </c>
      <c r="Y45" s="418"/>
      <c r="Z45" s="418"/>
      <c r="AA45" s="418"/>
      <c r="AB45" s="420"/>
    </row>
    <row r="46" spans="1:35" ht="27" customHeight="1" thickBot="1">
      <c r="A46" s="438"/>
      <c r="B46" s="421" t="s">
        <v>102</v>
      </c>
      <c r="C46" s="422"/>
      <c r="D46" s="422"/>
      <c r="E46" s="422"/>
      <c r="F46" s="422"/>
      <c r="G46" s="423"/>
      <c r="H46" s="444"/>
      <c r="I46" s="304"/>
      <c r="J46" s="304"/>
      <c r="K46" s="304"/>
      <c r="L46" s="304"/>
      <c r="M46" s="304"/>
      <c r="N46" s="421" t="s">
        <v>103</v>
      </c>
      <c r="O46" s="422"/>
      <c r="P46" s="422"/>
      <c r="Q46" s="422"/>
      <c r="R46" s="422"/>
      <c r="S46" s="423"/>
      <c r="T46" s="338"/>
      <c r="U46" s="450"/>
      <c r="V46" s="450"/>
      <c r="W46" s="339"/>
      <c r="X46" s="421" t="s">
        <v>104</v>
      </c>
      <c r="Y46" s="422"/>
      <c r="Z46" s="422"/>
      <c r="AA46" s="422"/>
      <c r="AB46" s="424"/>
    </row>
    <row r="47" spans="1:35">
      <c r="G47" s="78"/>
    </row>
    <row r="48" spans="1:35">
      <c r="B48" s="163"/>
      <c r="F48" s="81"/>
      <c r="G48" s="79"/>
    </row>
    <row r="49" spans="7:12">
      <c r="G49" s="137"/>
      <c r="H49" s="212">
        <f>H42/807</f>
        <v>0.2342007434944238</v>
      </c>
      <c r="I49" s="137"/>
      <c r="J49" s="212">
        <f>916/807</f>
        <v>1.1350681536555143</v>
      </c>
      <c r="K49" s="137"/>
      <c r="L49" s="137"/>
    </row>
    <row r="50" spans="7:12">
      <c r="G50" s="137"/>
      <c r="H50" s="137"/>
      <c r="I50" s="137"/>
      <c r="J50" s="212">
        <f>2567/2282</f>
        <v>1.1248904469763366</v>
      </c>
      <c r="K50" s="137"/>
      <c r="L50" s="137"/>
    </row>
    <row r="51" spans="7:12">
      <c r="G51" s="137"/>
      <c r="H51" s="212">
        <f>+H39/2282</f>
        <v>0.23444347063978965</v>
      </c>
      <c r="I51" s="137"/>
      <c r="J51" s="212">
        <f>5639/5141</f>
        <v>1.0968683135576736</v>
      </c>
      <c r="K51" s="137"/>
      <c r="L51" s="137"/>
    </row>
    <row r="52" spans="7:12">
      <c r="G52" s="137"/>
      <c r="H52" s="137"/>
      <c r="I52" s="137"/>
      <c r="J52" s="213">
        <f>SUM(J49:J51)</f>
        <v>3.3568269141895248</v>
      </c>
      <c r="K52" s="137"/>
      <c r="L52" s="137"/>
    </row>
    <row r="53" spans="7:12">
      <c r="G53" s="137"/>
      <c r="H53" s="137"/>
      <c r="I53" s="137"/>
      <c r="J53" s="214">
        <f>+J52-300%</f>
        <v>0.35682691418952484</v>
      </c>
      <c r="K53" s="212"/>
      <c r="L53" s="137"/>
    </row>
    <row r="54" spans="7:12">
      <c r="G54" s="137"/>
      <c r="H54" s="137"/>
      <c r="I54" s="137"/>
      <c r="J54" s="212">
        <f>+P30/8230</f>
        <v>1.1083839611178614</v>
      </c>
      <c r="K54" s="137"/>
      <c r="L54" s="137"/>
    </row>
    <row r="55" spans="7:12">
      <c r="G55" s="137"/>
      <c r="H55" s="137"/>
      <c r="I55" s="137"/>
      <c r="J55" s="137"/>
      <c r="K55" s="137"/>
      <c r="L55" s="137"/>
    </row>
  </sheetData>
  <mergeCells count="109">
    <mergeCell ref="B45:G45"/>
    <mergeCell ref="N45:S45"/>
    <mergeCell ref="X45:AB45"/>
    <mergeCell ref="B46:G46"/>
    <mergeCell ref="N46:S46"/>
    <mergeCell ref="X46:AB46"/>
    <mergeCell ref="A40:A41"/>
    <mergeCell ref="B40:B41"/>
    <mergeCell ref="Q40:AB42"/>
    <mergeCell ref="A42:B42"/>
    <mergeCell ref="A44:A46"/>
    <mergeCell ref="B44:G44"/>
    <mergeCell ref="H44:M46"/>
    <mergeCell ref="N44:S44"/>
    <mergeCell ref="T44:W46"/>
    <mergeCell ref="X44:AB44"/>
    <mergeCell ref="A34:A35"/>
    <mergeCell ref="B34:B35"/>
    <mergeCell ref="Q34:AB36"/>
    <mergeCell ref="A36:B36"/>
    <mergeCell ref="A37:A38"/>
    <mergeCell ref="B37:B38"/>
    <mergeCell ref="Q37:AB39"/>
    <mergeCell ref="A39:B39"/>
    <mergeCell ref="Y29:AB29"/>
    <mergeCell ref="Q30:T30"/>
    <mergeCell ref="U30:X30"/>
    <mergeCell ref="Y30:AB30"/>
    <mergeCell ref="A31:AB31"/>
    <mergeCell ref="A32:A33"/>
    <mergeCell ref="B32:B33"/>
    <mergeCell ref="C32:P32"/>
    <mergeCell ref="Q32:AB32"/>
    <mergeCell ref="Q33:AB33"/>
    <mergeCell ref="P23:P26"/>
    <mergeCell ref="Q23:AB26"/>
    <mergeCell ref="A27:AB27"/>
    <mergeCell ref="A28:A29"/>
    <mergeCell ref="B28:B29"/>
    <mergeCell ref="C28:C29"/>
    <mergeCell ref="D28:P28"/>
    <mergeCell ref="Q28:AB28"/>
    <mergeCell ref="Q29:T29"/>
    <mergeCell ref="U29:X29"/>
    <mergeCell ref="A23:A26"/>
    <mergeCell ref="B23:C26"/>
    <mergeCell ref="D23:F26"/>
    <mergeCell ref="G23:I26"/>
    <mergeCell ref="J23:L26"/>
    <mergeCell ref="M23:O26"/>
    <mergeCell ref="A20:AB20"/>
    <mergeCell ref="A21:A22"/>
    <mergeCell ref="B21:C22"/>
    <mergeCell ref="D21:O21"/>
    <mergeCell ref="P21:P22"/>
    <mergeCell ref="Q21:AB22"/>
    <mergeCell ref="D22:F22"/>
    <mergeCell ref="G22:I22"/>
    <mergeCell ref="J22:L22"/>
    <mergeCell ref="M22:O22"/>
    <mergeCell ref="Q17:S17"/>
    <mergeCell ref="T17:V17"/>
    <mergeCell ref="W17:Y17"/>
    <mergeCell ref="Z17:AB17"/>
    <mergeCell ref="Q18:S18"/>
    <mergeCell ref="T18:V18"/>
    <mergeCell ref="W18:Y18"/>
    <mergeCell ref="Z18:AB18"/>
    <mergeCell ref="A15:B16"/>
    <mergeCell ref="D15:E15"/>
    <mergeCell ref="F15:G15"/>
    <mergeCell ref="H15:I15"/>
    <mergeCell ref="Q15:AB15"/>
    <mergeCell ref="D16:E16"/>
    <mergeCell ref="F16:G16"/>
    <mergeCell ref="H16:I16"/>
    <mergeCell ref="Q16:V16"/>
    <mergeCell ref="W16:AB16"/>
    <mergeCell ref="C12:Z12"/>
    <mergeCell ref="A13:B13"/>
    <mergeCell ref="C13:Q13"/>
    <mergeCell ref="S13:T13"/>
    <mergeCell ref="V13:Y13"/>
    <mergeCell ref="AA13:AB13"/>
    <mergeCell ref="AA7:AB7"/>
    <mergeCell ref="Y8:Z8"/>
    <mergeCell ref="AA8:AB8"/>
    <mergeCell ref="Y9:Z9"/>
    <mergeCell ref="AA9:AB9"/>
    <mergeCell ref="A11:B11"/>
    <mergeCell ref="C11:K11"/>
    <mergeCell ref="M11:Q11"/>
    <mergeCell ref="R11:V11"/>
    <mergeCell ref="W11:X11"/>
    <mergeCell ref="A7:B9"/>
    <mergeCell ref="C7:K9"/>
    <mergeCell ref="R7:T9"/>
    <mergeCell ref="U7:V9"/>
    <mergeCell ref="W7:X9"/>
    <mergeCell ref="Y7:Z7"/>
    <mergeCell ref="A1:A4"/>
    <mergeCell ref="B1:Y1"/>
    <mergeCell ref="Z1:AB1"/>
    <mergeCell ref="B2:Y2"/>
    <mergeCell ref="Z2:AB2"/>
    <mergeCell ref="B3:Y4"/>
    <mergeCell ref="Z3:AB3"/>
    <mergeCell ref="Z4:AB4"/>
    <mergeCell ref="Y11:AB11"/>
  </mergeCells>
  <dataValidations count="3">
    <dataValidation type="textLength" operator="lessThanOrEqual" allowBlank="1" showInputMessage="1" showErrorMessage="1" errorTitle="Máximo 1.000 caracteres" error="Máximo 1.000 caracteres" sqref="U30:X30">
      <formula1>1000</formula1>
    </dataValidation>
    <dataValidation type="textLength" operator="lessThanOrEqual" allowBlank="1" showInputMessage="1" showErrorMessage="1" errorTitle="Máximo 2.000 caracteres" error="Máximo 2.000 caracteres" sqref="Q30:T30 Q34:AB42">
      <formula1>2000</formula1>
    </dataValidation>
    <dataValidation type="textLength" operator="lessThanOrEqual" allowBlank="1" showInputMessage="1" showErrorMessage="1" errorTitle="Máximo 2.000 caracteres" error="Máximo 2.000 caracteres" promptTitle="2.000 caracteres" sqref="Q23:AB26">
      <formula1>2000</formula1>
    </dataValidation>
  </dataValidations>
  <pageMargins left="0" right="0" top="0" bottom="0" header="0" footer="0"/>
  <pageSetup paperSize="41" scale="37"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N43"/>
  <sheetViews>
    <sheetView topLeftCell="B30" zoomScale="110" zoomScaleNormal="110" workbookViewId="0">
      <selection activeCell="P35" sqref="P35"/>
    </sheetView>
  </sheetViews>
  <sheetFormatPr baseColWidth="10" defaultColWidth="8.85546875" defaultRowHeight="15"/>
  <cols>
    <col min="1" max="1" width="38.42578125" customWidth="1"/>
    <col min="2" max="2" width="18.28515625" customWidth="1"/>
    <col min="3" max="3" width="17.42578125" customWidth="1"/>
    <col min="4" max="6" width="7" customWidth="1"/>
    <col min="7" max="15" width="7.7109375" customWidth="1"/>
    <col min="16" max="16" width="11.140625" customWidth="1"/>
    <col min="17" max="17" width="11.42578125" customWidth="1"/>
    <col min="18" max="18" width="7.42578125" customWidth="1"/>
    <col min="19" max="20" width="11.42578125" customWidth="1"/>
    <col min="21" max="21" width="13" customWidth="1"/>
    <col min="22" max="22" width="7.7109375" customWidth="1"/>
    <col min="23" max="23" width="9.140625" customWidth="1"/>
    <col min="24" max="24" width="11.42578125" customWidth="1"/>
    <col min="25" max="25" width="9.7109375" customWidth="1"/>
    <col min="26" max="26" width="12.7109375" customWidth="1"/>
    <col min="27" max="27" width="6.28515625" customWidth="1"/>
    <col min="28" max="28" width="7.7109375" customWidth="1"/>
    <col min="29" max="29" width="6.28515625" bestFit="1" customWidth="1"/>
    <col min="30" max="30" width="22.7109375" hidden="1" customWidth="1"/>
    <col min="31" max="31" width="18.42578125" hidden="1" customWidth="1"/>
    <col min="32" max="32" width="8.42578125" customWidth="1"/>
    <col min="33" max="33" width="18.42578125" bestFit="1" customWidth="1"/>
    <col min="34" max="34" width="5.7109375" customWidth="1"/>
    <col min="35" max="35" width="18.42578125" bestFit="1" customWidth="1"/>
    <col min="36" max="36" width="4.7109375" customWidth="1"/>
    <col min="37" max="37" width="23" bestFit="1" customWidth="1"/>
    <col min="38" max="38" width="11.42578125" customWidth="1"/>
    <col min="39" max="39" width="18.42578125" bestFit="1" customWidth="1"/>
    <col min="40" max="40" width="16.140625" customWidth="1"/>
    <col min="41" max="256" width="11.42578125" customWidth="1"/>
  </cols>
  <sheetData>
    <row r="1" spans="1:30" ht="32.25" customHeight="1">
      <c r="A1" s="236"/>
      <c r="B1" s="239" t="s">
        <v>0</v>
      </c>
      <c r="C1" s="240"/>
      <c r="D1" s="240"/>
      <c r="E1" s="240"/>
      <c r="F1" s="240"/>
      <c r="G1" s="240"/>
      <c r="H1" s="240"/>
      <c r="I1" s="240"/>
      <c r="J1" s="240"/>
      <c r="K1" s="240"/>
      <c r="L1" s="240"/>
      <c r="M1" s="240"/>
      <c r="N1" s="240"/>
      <c r="O1" s="240"/>
      <c r="P1" s="240"/>
      <c r="Q1" s="240"/>
      <c r="R1" s="240"/>
      <c r="S1" s="240"/>
      <c r="T1" s="240"/>
      <c r="U1" s="240"/>
      <c r="V1" s="240"/>
      <c r="W1" s="240"/>
      <c r="X1" s="240"/>
      <c r="Y1" s="241"/>
      <c r="Z1" s="242" t="s">
        <v>1</v>
      </c>
      <c r="AA1" s="243"/>
      <c r="AB1" s="244"/>
    </row>
    <row r="2" spans="1:30" ht="30.75" customHeight="1">
      <c r="A2" s="237"/>
      <c r="B2" s="245" t="s">
        <v>2</v>
      </c>
      <c r="C2" s="246"/>
      <c r="D2" s="246"/>
      <c r="E2" s="246"/>
      <c r="F2" s="246"/>
      <c r="G2" s="246"/>
      <c r="H2" s="246"/>
      <c r="I2" s="246"/>
      <c r="J2" s="246"/>
      <c r="K2" s="246"/>
      <c r="L2" s="246"/>
      <c r="M2" s="246"/>
      <c r="N2" s="246"/>
      <c r="O2" s="246"/>
      <c r="P2" s="246"/>
      <c r="Q2" s="246"/>
      <c r="R2" s="246"/>
      <c r="S2" s="246"/>
      <c r="T2" s="246"/>
      <c r="U2" s="246"/>
      <c r="V2" s="246"/>
      <c r="W2" s="246"/>
      <c r="X2" s="246"/>
      <c r="Y2" s="247"/>
      <c r="Z2" s="248" t="s">
        <v>3</v>
      </c>
      <c r="AA2" s="249"/>
      <c r="AB2" s="250"/>
    </row>
    <row r="3" spans="1:30" ht="24" customHeight="1">
      <c r="A3" s="237"/>
      <c r="B3" s="251" t="s">
        <v>4</v>
      </c>
      <c r="C3" s="252"/>
      <c r="D3" s="252"/>
      <c r="E3" s="252"/>
      <c r="F3" s="252"/>
      <c r="G3" s="252"/>
      <c r="H3" s="252"/>
      <c r="I3" s="252"/>
      <c r="J3" s="252"/>
      <c r="K3" s="252"/>
      <c r="L3" s="252"/>
      <c r="M3" s="252"/>
      <c r="N3" s="252"/>
      <c r="O3" s="252"/>
      <c r="P3" s="252"/>
      <c r="Q3" s="252"/>
      <c r="R3" s="252"/>
      <c r="S3" s="252"/>
      <c r="T3" s="252"/>
      <c r="U3" s="252"/>
      <c r="V3" s="252"/>
      <c r="W3" s="252"/>
      <c r="X3" s="252"/>
      <c r="Y3" s="253"/>
      <c r="Z3" s="248" t="s">
        <v>5</v>
      </c>
      <c r="AA3" s="249"/>
      <c r="AB3" s="250"/>
    </row>
    <row r="4" spans="1:30" ht="15.75" customHeight="1" thickBot="1">
      <c r="A4" s="238"/>
      <c r="B4" s="254"/>
      <c r="C4" s="255"/>
      <c r="D4" s="255"/>
      <c r="E4" s="255"/>
      <c r="F4" s="255"/>
      <c r="G4" s="255"/>
      <c r="H4" s="255"/>
      <c r="I4" s="255"/>
      <c r="J4" s="255"/>
      <c r="K4" s="255"/>
      <c r="L4" s="255"/>
      <c r="M4" s="255"/>
      <c r="N4" s="255"/>
      <c r="O4" s="255"/>
      <c r="P4" s="255"/>
      <c r="Q4" s="255"/>
      <c r="R4" s="255"/>
      <c r="S4" s="255"/>
      <c r="T4" s="255"/>
      <c r="U4" s="255"/>
      <c r="V4" s="255"/>
      <c r="W4" s="255"/>
      <c r="X4" s="255"/>
      <c r="Y4" s="256"/>
      <c r="Z4" s="257" t="s">
        <v>6</v>
      </c>
      <c r="AA4" s="258"/>
      <c r="AB4" s="259"/>
    </row>
    <row r="5" spans="1:30" ht="9" customHeight="1" thickBot="1">
      <c r="A5" s="95"/>
      <c r="B5" s="93"/>
      <c r="C5" s="94"/>
      <c r="D5" s="7"/>
      <c r="E5" s="7"/>
      <c r="F5" s="7"/>
      <c r="G5" s="7"/>
      <c r="H5" s="7"/>
      <c r="I5" s="7"/>
      <c r="J5" s="7"/>
      <c r="K5" s="7"/>
      <c r="L5" s="7"/>
      <c r="M5" s="7"/>
      <c r="N5" s="7"/>
      <c r="O5" s="7"/>
      <c r="P5" s="7"/>
      <c r="Q5" s="7"/>
      <c r="R5" s="7"/>
      <c r="S5" s="7"/>
      <c r="T5" s="7"/>
      <c r="U5" s="7"/>
      <c r="V5" s="7"/>
      <c r="W5" s="7"/>
      <c r="X5" s="8"/>
      <c r="Y5" s="7"/>
      <c r="Z5" s="9"/>
      <c r="AA5" s="2"/>
      <c r="AB5" s="96"/>
    </row>
    <row r="6" spans="1:30" ht="9" customHeight="1">
      <c r="A6" s="6"/>
      <c r="B6" s="7"/>
      <c r="C6" s="7"/>
      <c r="D6" s="7"/>
      <c r="E6" s="7"/>
      <c r="F6" s="7"/>
      <c r="G6" s="7"/>
      <c r="H6" s="7"/>
      <c r="I6" s="7"/>
      <c r="J6" s="7"/>
      <c r="K6" s="7"/>
      <c r="L6" s="7"/>
      <c r="M6" s="7"/>
      <c r="N6" s="7"/>
      <c r="O6" s="7"/>
      <c r="P6" s="7"/>
      <c r="Q6" s="7"/>
      <c r="R6" s="7"/>
      <c r="S6" s="7"/>
      <c r="T6" s="7"/>
      <c r="U6" s="7"/>
      <c r="V6" s="7"/>
      <c r="W6" s="7"/>
      <c r="X6" s="8"/>
      <c r="Y6" s="7"/>
      <c r="Z6" s="7"/>
      <c r="AA6" s="4"/>
      <c r="AB6" s="97"/>
    </row>
    <row r="7" spans="1:30" ht="15" customHeight="1">
      <c r="A7" s="265" t="s">
        <v>7</v>
      </c>
      <c r="B7" s="266"/>
      <c r="C7" s="297" t="s">
        <v>105</v>
      </c>
      <c r="D7" s="298"/>
      <c r="E7" s="298"/>
      <c r="F7" s="298"/>
      <c r="G7" s="298"/>
      <c r="H7" s="298"/>
      <c r="I7" s="298"/>
      <c r="J7" s="298"/>
      <c r="K7" s="299"/>
      <c r="L7" s="100"/>
      <c r="M7" s="90"/>
      <c r="N7" s="90"/>
      <c r="O7" s="90"/>
      <c r="P7" s="90"/>
      <c r="Q7" s="91"/>
      <c r="R7" s="306" t="s">
        <v>9</v>
      </c>
      <c r="S7" s="307"/>
      <c r="T7" s="308"/>
      <c r="U7" s="315">
        <v>44564</v>
      </c>
      <c r="V7" s="316"/>
      <c r="W7" s="306" t="s">
        <v>10</v>
      </c>
      <c r="X7" s="308"/>
      <c r="Y7" s="321" t="s">
        <v>11</v>
      </c>
      <c r="Z7" s="322"/>
      <c r="AA7" s="273"/>
      <c r="AB7" s="274"/>
    </row>
    <row r="8" spans="1:30" ht="15" customHeight="1">
      <c r="A8" s="293"/>
      <c r="B8" s="294"/>
      <c r="C8" s="300"/>
      <c r="D8" s="301"/>
      <c r="E8" s="301"/>
      <c r="F8" s="301"/>
      <c r="G8" s="301"/>
      <c r="H8" s="301"/>
      <c r="I8" s="301"/>
      <c r="J8" s="301"/>
      <c r="K8" s="302"/>
      <c r="L8" s="100"/>
      <c r="M8" s="90"/>
      <c r="N8" s="90"/>
      <c r="O8" s="90"/>
      <c r="P8" s="90"/>
      <c r="Q8" s="91"/>
      <c r="R8" s="309"/>
      <c r="S8" s="310"/>
      <c r="T8" s="311"/>
      <c r="U8" s="317"/>
      <c r="V8" s="318"/>
      <c r="W8" s="309"/>
      <c r="X8" s="311"/>
      <c r="Y8" s="275" t="s">
        <v>12</v>
      </c>
      <c r="Z8" s="276"/>
      <c r="AA8" s="277"/>
      <c r="AB8" s="278"/>
    </row>
    <row r="9" spans="1:30" ht="15" customHeight="1">
      <c r="A9" s="295"/>
      <c r="B9" s="296"/>
      <c r="C9" s="303"/>
      <c r="D9" s="304"/>
      <c r="E9" s="304"/>
      <c r="F9" s="304"/>
      <c r="G9" s="304"/>
      <c r="H9" s="304"/>
      <c r="I9" s="304"/>
      <c r="J9" s="304"/>
      <c r="K9" s="305"/>
      <c r="L9" s="100"/>
      <c r="M9" s="90"/>
      <c r="N9" s="90"/>
      <c r="O9" s="90"/>
      <c r="P9" s="90"/>
      <c r="Q9" s="91"/>
      <c r="R9" s="312"/>
      <c r="S9" s="313"/>
      <c r="T9" s="314"/>
      <c r="U9" s="319"/>
      <c r="V9" s="320"/>
      <c r="W9" s="312"/>
      <c r="X9" s="314"/>
      <c r="Y9" s="279" t="s">
        <v>13</v>
      </c>
      <c r="Z9" s="280"/>
      <c r="AA9" s="281" t="s">
        <v>14</v>
      </c>
      <c r="AB9" s="282"/>
    </row>
    <row r="10" spans="1:30" ht="9" customHeight="1">
      <c r="A10" s="92"/>
      <c r="B10" s="101"/>
      <c r="C10" s="13"/>
      <c r="D10" s="13"/>
      <c r="E10" s="13"/>
      <c r="F10" s="13"/>
      <c r="G10" s="13"/>
      <c r="H10" s="13"/>
      <c r="I10" s="13"/>
      <c r="J10" s="13"/>
      <c r="K10" s="13"/>
      <c r="L10" s="13"/>
      <c r="M10" s="108"/>
      <c r="N10" s="108"/>
      <c r="O10" s="108"/>
      <c r="P10" s="108"/>
      <c r="Q10" s="108"/>
      <c r="R10" s="106"/>
      <c r="S10" s="106"/>
      <c r="T10" s="106"/>
      <c r="U10" s="106"/>
      <c r="V10" s="106"/>
      <c r="W10" s="103"/>
      <c r="X10" s="103"/>
      <c r="Y10" s="103"/>
      <c r="Z10" s="103"/>
      <c r="AA10" s="103"/>
      <c r="AB10" s="104"/>
    </row>
    <row r="11" spans="1:30" ht="39" customHeight="1" thickBot="1">
      <c r="A11" s="283" t="s">
        <v>15</v>
      </c>
      <c r="B11" s="284"/>
      <c r="C11" s="260" t="s">
        <v>16</v>
      </c>
      <c r="D11" s="285"/>
      <c r="E11" s="285"/>
      <c r="F11" s="285"/>
      <c r="G11" s="285"/>
      <c r="H11" s="285"/>
      <c r="I11" s="285"/>
      <c r="J11" s="285"/>
      <c r="K11" s="286"/>
      <c r="L11" s="66"/>
      <c r="M11" s="287" t="s">
        <v>17</v>
      </c>
      <c r="N11" s="288"/>
      <c r="O11" s="288"/>
      <c r="P11" s="288"/>
      <c r="Q11" s="289"/>
      <c r="R11" s="290" t="s">
        <v>18</v>
      </c>
      <c r="S11" s="291"/>
      <c r="T11" s="291"/>
      <c r="U11" s="291"/>
      <c r="V11" s="292"/>
      <c r="W11" s="287" t="s">
        <v>19</v>
      </c>
      <c r="X11" s="289"/>
      <c r="Y11" s="260" t="s">
        <v>20</v>
      </c>
      <c r="Z11" s="261"/>
      <c r="AA11" s="261"/>
      <c r="AB11" s="262"/>
    </row>
    <row r="12" spans="1:30" ht="9" customHeight="1" thickBot="1">
      <c r="A12" s="73"/>
      <c r="B12" s="105"/>
      <c r="C12" s="263"/>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5"/>
      <c r="AB12" s="98"/>
    </row>
    <row r="13" spans="1:30" s="1" customFormat="1" ht="37.5" customHeight="1" thickBot="1">
      <c r="A13" s="265" t="s">
        <v>21</v>
      </c>
      <c r="B13" s="266"/>
      <c r="C13" s="260" t="s">
        <v>106</v>
      </c>
      <c r="D13" s="267"/>
      <c r="E13" s="267"/>
      <c r="F13" s="267"/>
      <c r="G13" s="267"/>
      <c r="H13" s="267"/>
      <c r="I13" s="267"/>
      <c r="J13" s="267"/>
      <c r="K13" s="267"/>
      <c r="L13" s="267"/>
      <c r="M13" s="267"/>
      <c r="N13" s="267"/>
      <c r="O13" s="267"/>
      <c r="P13" s="267"/>
      <c r="Q13" s="268"/>
      <c r="R13" s="7"/>
      <c r="S13" s="269" t="s">
        <v>23</v>
      </c>
      <c r="T13" s="269"/>
      <c r="U13" s="125">
        <v>5030</v>
      </c>
      <c r="V13" s="270" t="s">
        <v>24</v>
      </c>
      <c r="W13" s="269"/>
      <c r="X13" s="269"/>
      <c r="Y13" s="269"/>
      <c r="Z13" s="7"/>
      <c r="AA13" s="271">
        <v>0.18</v>
      </c>
      <c r="AB13" s="272"/>
      <c r="AD13" s="136"/>
    </row>
    <row r="14" spans="1:30" ht="16.5" customHeight="1" thickBot="1">
      <c r="A14" s="10"/>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99"/>
    </row>
    <row r="15" spans="1:30" ht="24" customHeight="1" thickBot="1">
      <c r="A15" s="265" t="s">
        <v>25</v>
      </c>
      <c r="B15" s="266"/>
      <c r="C15" s="109" t="s">
        <v>26</v>
      </c>
      <c r="D15" s="333" t="s">
        <v>27</v>
      </c>
      <c r="E15" s="334"/>
      <c r="F15" s="333" t="s">
        <v>28</v>
      </c>
      <c r="G15" s="334"/>
      <c r="H15" s="333" t="s">
        <v>29</v>
      </c>
      <c r="I15" s="289"/>
      <c r="J15" s="108"/>
      <c r="K15" s="65"/>
      <c r="L15" s="108"/>
      <c r="M15" s="4"/>
      <c r="N15" s="4"/>
      <c r="O15" s="4"/>
      <c r="P15" s="4"/>
      <c r="Q15" s="335" t="s">
        <v>30</v>
      </c>
      <c r="R15" s="336"/>
      <c r="S15" s="336"/>
      <c r="T15" s="336"/>
      <c r="U15" s="336"/>
      <c r="V15" s="336"/>
      <c r="W15" s="336"/>
      <c r="X15" s="336"/>
      <c r="Y15" s="336"/>
      <c r="Z15" s="336"/>
      <c r="AA15" s="336"/>
      <c r="AB15" s="337"/>
    </row>
    <row r="16" spans="1:30" ht="35.25" customHeight="1" thickBot="1">
      <c r="A16" s="295"/>
      <c r="B16" s="296"/>
      <c r="C16" s="102"/>
      <c r="D16" s="338"/>
      <c r="E16" s="339"/>
      <c r="F16" s="338"/>
      <c r="G16" s="339"/>
      <c r="H16" s="338" t="s">
        <v>31</v>
      </c>
      <c r="I16" s="340"/>
      <c r="J16" s="108"/>
      <c r="K16" s="108"/>
      <c r="L16" s="108"/>
      <c r="M16" s="4"/>
      <c r="N16" s="4"/>
      <c r="O16" s="4"/>
      <c r="P16" s="4"/>
      <c r="Q16" s="341" t="s">
        <v>32</v>
      </c>
      <c r="R16" s="342"/>
      <c r="S16" s="342"/>
      <c r="T16" s="342"/>
      <c r="U16" s="342"/>
      <c r="V16" s="343"/>
      <c r="W16" s="344" t="s">
        <v>33</v>
      </c>
      <c r="X16" s="342"/>
      <c r="Y16" s="342"/>
      <c r="Z16" s="342"/>
      <c r="AA16" s="342"/>
      <c r="AB16" s="345"/>
    </row>
    <row r="17" spans="1:40" ht="27" customHeight="1">
      <c r="A17" s="3"/>
      <c r="B17" s="4"/>
      <c r="C17" s="4"/>
      <c r="D17" s="12"/>
      <c r="E17" s="12"/>
      <c r="F17" s="12"/>
      <c r="G17" s="12"/>
      <c r="H17" s="12"/>
      <c r="I17" s="12"/>
      <c r="J17" s="12"/>
      <c r="K17" s="12"/>
      <c r="L17" s="12"/>
      <c r="M17" s="4"/>
      <c r="N17" s="4"/>
      <c r="O17" s="4"/>
      <c r="P17" s="4"/>
      <c r="Q17" s="323" t="s">
        <v>34</v>
      </c>
      <c r="R17" s="324"/>
      <c r="S17" s="325"/>
      <c r="T17" s="326" t="s">
        <v>35</v>
      </c>
      <c r="U17" s="324"/>
      <c r="V17" s="325"/>
      <c r="W17" s="326" t="s">
        <v>34</v>
      </c>
      <c r="X17" s="324"/>
      <c r="Y17" s="325"/>
      <c r="Z17" s="326" t="s">
        <v>35</v>
      </c>
      <c r="AA17" s="324"/>
      <c r="AB17" s="327"/>
      <c r="AC17" s="17"/>
      <c r="AD17" s="17"/>
    </row>
    <row r="18" spans="1:40" ht="18" customHeight="1" thickBot="1">
      <c r="A18" s="6"/>
      <c r="B18" s="7"/>
      <c r="C18" s="12"/>
      <c r="D18" s="12"/>
      <c r="E18" s="12"/>
      <c r="F18" s="12"/>
      <c r="G18" s="72"/>
      <c r="H18" s="72"/>
      <c r="I18" s="72"/>
      <c r="J18" s="72"/>
      <c r="K18" s="72"/>
      <c r="L18" s="72"/>
      <c r="M18" s="12"/>
      <c r="N18" s="12"/>
      <c r="O18" s="12"/>
      <c r="P18" s="12"/>
      <c r="Q18" s="328">
        <f>12377989.3599133-17989.3599133491</f>
        <v>12359999.999999952</v>
      </c>
      <c r="R18" s="329"/>
      <c r="S18" s="330"/>
      <c r="T18" s="331">
        <v>12360000</v>
      </c>
      <c r="U18" s="329"/>
      <c r="V18" s="330"/>
      <c r="W18" s="331">
        <v>1060802814</v>
      </c>
      <c r="X18" s="329"/>
      <c r="Y18" s="330"/>
      <c r="Z18" s="331">
        <v>1059518420</v>
      </c>
      <c r="AA18" s="329"/>
      <c r="AB18" s="332"/>
      <c r="AC18" s="18"/>
      <c r="AD18" s="18"/>
    </row>
    <row r="19" spans="1:40" ht="7.5" customHeight="1" thickBot="1">
      <c r="A19" s="6"/>
      <c r="B19" s="7"/>
      <c r="C19" s="12"/>
      <c r="D19" s="12"/>
      <c r="E19" s="12"/>
      <c r="F19" s="12"/>
      <c r="G19" s="12"/>
      <c r="H19" s="12"/>
      <c r="I19" s="12"/>
      <c r="J19" s="12"/>
      <c r="K19" s="12"/>
      <c r="L19" s="12"/>
      <c r="M19" s="12"/>
      <c r="N19" s="12"/>
      <c r="O19" s="12"/>
      <c r="P19" s="12"/>
      <c r="Q19" s="12"/>
      <c r="R19" s="12"/>
      <c r="S19" s="12"/>
      <c r="T19" s="12"/>
      <c r="U19" s="12"/>
      <c r="V19" s="12"/>
      <c r="W19" s="12"/>
      <c r="X19" s="12"/>
      <c r="Y19" s="12"/>
      <c r="Z19" s="12"/>
      <c r="AA19" s="4"/>
      <c r="AB19" s="97"/>
    </row>
    <row r="20" spans="1:40" ht="17.25" customHeight="1">
      <c r="A20" s="346" t="s">
        <v>36</v>
      </c>
      <c r="B20" s="347"/>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9"/>
    </row>
    <row r="21" spans="1:40" ht="15" customHeight="1">
      <c r="A21" s="350" t="s">
        <v>37</v>
      </c>
      <c r="B21" s="352" t="s">
        <v>38</v>
      </c>
      <c r="C21" s="353"/>
      <c r="D21" s="356" t="s">
        <v>39</v>
      </c>
      <c r="E21" s="357"/>
      <c r="F21" s="357"/>
      <c r="G21" s="357"/>
      <c r="H21" s="357"/>
      <c r="I21" s="357"/>
      <c r="J21" s="357"/>
      <c r="K21" s="357"/>
      <c r="L21" s="357"/>
      <c r="M21" s="357"/>
      <c r="N21" s="357"/>
      <c r="O21" s="358"/>
      <c r="P21" s="359" t="s">
        <v>40</v>
      </c>
      <c r="Q21" s="359" t="s">
        <v>41</v>
      </c>
      <c r="R21" s="359"/>
      <c r="S21" s="359"/>
      <c r="T21" s="359"/>
      <c r="U21" s="359"/>
      <c r="V21" s="359"/>
      <c r="W21" s="359"/>
      <c r="X21" s="359"/>
      <c r="Y21" s="359"/>
      <c r="Z21" s="359"/>
      <c r="AA21" s="359"/>
      <c r="AB21" s="360"/>
    </row>
    <row r="22" spans="1:40" ht="27" customHeight="1">
      <c r="A22" s="351"/>
      <c r="B22" s="354"/>
      <c r="C22" s="355"/>
      <c r="D22" s="356" t="s">
        <v>26</v>
      </c>
      <c r="E22" s="357"/>
      <c r="F22" s="358"/>
      <c r="G22" s="356" t="s">
        <v>27</v>
      </c>
      <c r="H22" s="357"/>
      <c r="I22" s="358"/>
      <c r="J22" s="356" t="s">
        <v>28</v>
      </c>
      <c r="K22" s="357"/>
      <c r="L22" s="358"/>
      <c r="M22" s="356" t="s">
        <v>29</v>
      </c>
      <c r="N22" s="357"/>
      <c r="O22" s="358"/>
      <c r="P22" s="358"/>
      <c r="Q22" s="359"/>
      <c r="R22" s="359"/>
      <c r="S22" s="359"/>
      <c r="T22" s="359"/>
      <c r="U22" s="359"/>
      <c r="V22" s="359"/>
      <c r="W22" s="359"/>
      <c r="X22" s="359"/>
      <c r="Y22" s="359"/>
      <c r="Z22" s="359"/>
      <c r="AA22" s="359"/>
      <c r="AB22" s="360"/>
    </row>
    <row r="23" spans="1:40">
      <c r="A23" s="372" t="str">
        <f>C13</f>
        <v>2. Realizar 14.123 orientaciones y acompañamientos psicosociales a mujeres</v>
      </c>
      <c r="B23" s="374" t="s">
        <v>42</v>
      </c>
      <c r="C23" s="375"/>
      <c r="D23" s="378"/>
      <c r="E23" s="379"/>
      <c r="F23" s="380"/>
      <c r="G23" s="378"/>
      <c r="H23" s="379"/>
      <c r="I23" s="380"/>
      <c r="J23" s="378"/>
      <c r="K23" s="379"/>
      <c r="L23" s="380"/>
      <c r="M23" s="378"/>
      <c r="N23" s="379"/>
      <c r="O23" s="380"/>
      <c r="P23" s="361"/>
      <c r="Q23" s="452" t="s">
        <v>107</v>
      </c>
      <c r="R23" s="452"/>
      <c r="S23" s="452"/>
      <c r="T23" s="452"/>
      <c r="U23" s="452"/>
      <c r="V23" s="452"/>
      <c r="W23" s="452"/>
      <c r="X23" s="452"/>
      <c r="Y23" s="452"/>
      <c r="Z23" s="452"/>
      <c r="AA23" s="452"/>
      <c r="AB23" s="453"/>
    </row>
    <row r="24" spans="1:40">
      <c r="A24" s="372"/>
      <c r="B24" s="376"/>
      <c r="C24" s="377"/>
      <c r="D24" s="381"/>
      <c r="E24" s="382"/>
      <c r="F24" s="383"/>
      <c r="G24" s="381"/>
      <c r="H24" s="382"/>
      <c r="I24" s="383"/>
      <c r="J24" s="381"/>
      <c r="K24" s="382"/>
      <c r="L24" s="383"/>
      <c r="M24" s="381"/>
      <c r="N24" s="382"/>
      <c r="O24" s="383"/>
      <c r="P24" s="362"/>
      <c r="Q24" s="452"/>
      <c r="R24" s="452"/>
      <c r="S24" s="452"/>
      <c r="T24" s="452"/>
      <c r="U24" s="452"/>
      <c r="V24" s="452"/>
      <c r="W24" s="452"/>
      <c r="X24" s="452"/>
      <c r="Y24" s="452"/>
      <c r="Z24" s="452"/>
      <c r="AA24" s="452"/>
      <c r="AB24" s="453"/>
    </row>
    <row r="25" spans="1:40">
      <c r="A25" s="372"/>
      <c r="B25" s="376"/>
      <c r="C25" s="377"/>
      <c r="D25" s="381"/>
      <c r="E25" s="382"/>
      <c r="F25" s="383"/>
      <c r="G25" s="381"/>
      <c r="H25" s="382"/>
      <c r="I25" s="383"/>
      <c r="J25" s="381"/>
      <c r="K25" s="382"/>
      <c r="L25" s="383"/>
      <c r="M25" s="381"/>
      <c r="N25" s="382"/>
      <c r="O25" s="383"/>
      <c r="P25" s="362"/>
      <c r="Q25" s="452"/>
      <c r="R25" s="452"/>
      <c r="S25" s="452"/>
      <c r="T25" s="452"/>
      <c r="U25" s="452"/>
      <c r="V25" s="452"/>
      <c r="W25" s="452"/>
      <c r="X25" s="452"/>
      <c r="Y25" s="452"/>
      <c r="Z25" s="452"/>
      <c r="AA25" s="452"/>
      <c r="AB25" s="453"/>
    </row>
    <row r="26" spans="1:40" ht="15.75" thickBot="1">
      <c r="A26" s="373"/>
      <c r="B26" s="376"/>
      <c r="C26" s="377"/>
      <c r="D26" s="381"/>
      <c r="E26" s="382"/>
      <c r="F26" s="383"/>
      <c r="G26" s="381"/>
      <c r="H26" s="382"/>
      <c r="I26" s="383"/>
      <c r="J26" s="381"/>
      <c r="K26" s="382"/>
      <c r="L26" s="383"/>
      <c r="M26" s="381"/>
      <c r="N26" s="382"/>
      <c r="O26" s="383"/>
      <c r="P26" s="362"/>
      <c r="Q26" s="454"/>
      <c r="R26" s="454"/>
      <c r="S26" s="454"/>
      <c r="T26" s="454"/>
      <c r="U26" s="454"/>
      <c r="V26" s="454"/>
      <c r="W26" s="454"/>
      <c r="X26" s="454"/>
      <c r="Y26" s="454"/>
      <c r="Z26" s="454"/>
      <c r="AA26" s="454"/>
      <c r="AB26" s="455"/>
    </row>
    <row r="27" spans="1:40" ht="51.75" customHeight="1">
      <c r="A27" s="367"/>
      <c r="B27" s="368"/>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9"/>
    </row>
    <row r="28" spans="1:40" ht="36.75" customHeight="1">
      <c r="A28" s="350" t="s">
        <v>37</v>
      </c>
      <c r="B28" s="359" t="s">
        <v>44</v>
      </c>
      <c r="C28" s="359" t="s">
        <v>38</v>
      </c>
      <c r="D28" s="359" t="s">
        <v>45</v>
      </c>
      <c r="E28" s="359"/>
      <c r="F28" s="359"/>
      <c r="G28" s="359"/>
      <c r="H28" s="359"/>
      <c r="I28" s="359"/>
      <c r="J28" s="359"/>
      <c r="K28" s="359"/>
      <c r="L28" s="359"/>
      <c r="M28" s="359"/>
      <c r="N28" s="359"/>
      <c r="O28" s="359"/>
      <c r="P28" s="359"/>
      <c r="Q28" s="359" t="s">
        <v>46</v>
      </c>
      <c r="R28" s="359"/>
      <c r="S28" s="359"/>
      <c r="T28" s="359"/>
      <c r="U28" s="359"/>
      <c r="V28" s="359"/>
      <c r="W28" s="359"/>
      <c r="X28" s="359"/>
      <c r="Y28" s="359"/>
      <c r="Z28" s="359"/>
      <c r="AA28" s="359"/>
      <c r="AB28" s="359"/>
      <c r="AE28" s="87"/>
      <c r="AF28" s="87"/>
      <c r="AG28" s="87"/>
      <c r="AH28" s="87"/>
      <c r="AI28" s="87"/>
      <c r="AJ28" s="87"/>
      <c r="AK28" s="87"/>
      <c r="AL28" s="87"/>
      <c r="AM28" s="87"/>
      <c r="AN28" s="86"/>
    </row>
    <row r="29" spans="1:40" ht="25.5" customHeight="1">
      <c r="A29" s="350"/>
      <c r="B29" s="359"/>
      <c r="C29" s="370"/>
      <c r="D29" s="107" t="s">
        <v>47</v>
      </c>
      <c r="E29" s="107" t="s">
        <v>48</v>
      </c>
      <c r="F29" s="107" t="s">
        <v>49</v>
      </c>
      <c r="G29" s="107" t="s">
        <v>50</v>
      </c>
      <c r="H29" s="107" t="s">
        <v>51</v>
      </c>
      <c r="I29" s="107" t="s">
        <v>52</v>
      </c>
      <c r="J29" s="107" t="s">
        <v>53</v>
      </c>
      <c r="K29" s="107" t="s">
        <v>54</v>
      </c>
      <c r="L29" s="107" t="s">
        <v>55</v>
      </c>
      <c r="M29" s="107" t="s">
        <v>56</v>
      </c>
      <c r="N29" s="107" t="s">
        <v>57</v>
      </c>
      <c r="O29" s="107" t="s">
        <v>58</v>
      </c>
      <c r="P29" s="107" t="s">
        <v>40</v>
      </c>
      <c r="Q29" s="354" t="s">
        <v>59</v>
      </c>
      <c r="R29" s="371"/>
      <c r="S29" s="371"/>
      <c r="T29" s="355"/>
      <c r="U29" s="354" t="s">
        <v>60</v>
      </c>
      <c r="V29" s="371"/>
      <c r="W29" s="371"/>
      <c r="X29" s="355"/>
      <c r="Y29" s="354" t="s">
        <v>61</v>
      </c>
      <c r="Z29" s="371"/>
      <c r="AA29" s="371"/>
      <c r="AB29" s="407"/>
      <c r="AE29" s="87"/>
      <c r="AF29" s="87"/>
      <c r="AG29" s="87"/>
      <c r="AH29" s="87"/>
      <c r="AI29" s="87"/>
      <c r="AJ29" s="87"/>
      <c r="AK29" s="87"/>
      <c r="AL29" s="87"/>
      <c r="AM29" s="87"/>
      <c r="AN29" s="86"/>
    </row>
    <row r="30" spans="1:40" ht="167.1" customHeight="1">
      <c r="A30" s="84" t="str">
        <f>C13</f>
        <v>2. Realizar 14.123 orientaciones y acompañamientos psicosociales a mujeres</v>
      </c>
      <c r="B30" s="85">
        <f>AA13</f>
        <v>0.18</v>
      </c>
      <c r="C30" s="110">
        <v>5030</v>
      </c>
      <c r="D30" s="138">
        <f t="shared" ref="D30:L30" si="0">D36+D37</f>
        <v>842</v>
      </c>
      <c r="E30" s="138">
        <f t="shared" si="0"/>
        <v>914</v>
      </c>
      <c r="F30" s="138">
        <f t="shared" si="0"/>
        <v>842</v>
      </c>
      <c r="G30" s="198">
        <f t="shared" si="0"/>
        <v>918</v>
      </c>
      <c r="H30" s="198">
        <f t="shared" si="0"/>
        <v>861</v>
      </c>
      <c r="I30" s="198">
        <f t="shared" si="0"/>
        <v>27</v>
      </c>
      <c r="J30" s="198">
        <f t="shared" si="0"/>
        <v>40</v>
      </c>
      <c r="K30" s="198">
        <f t="shared" si="0"/>
        <v>101</v>
      </c>
      <c r="L30" s="198">
        <f t="shared" si="0"/>
        <v>136</v>
      </c>
      <c r="M30" s="198">
        <f>+M36+M37</f>
        <v>151</v>
      </c>
      <c r="N30" s="138">
        <f>+N37+N36</f>
        <v>170</v>
      </c>
      <c r="O30" s="228">
        <f>O36+O37</f>
        <v>140</v>
      </c>
      <c r="P30" s="110">
        <f>SUM(D30:O30)</f>
        <v>5142</v>
      </c>
      <c r="Q30" s="456" t="s">
        <v>265</v>
      </c>
      <c r="R30" s="457"/>
      <c r="S30" s="457"/>
      <c r="T30" s="458"/>
      <c r="U30" s="459"/>
      <c r="V30" s="460"/>
      <c r="W30" s="460"/>
      <c r="X30" s="461"/>
      <c r="Y30" s="408" t="s">
        <v>108</v>
      </c>
      <c r="Z30" s="409"/>
      <c r="AA30" s="409"/>
      <c r="AB30" s="411"/>
      <c r="AC30" s="83"/>
      <c r="AD30" s="15">
        <f>+P30/C30</f>
        <v>1.0222664015904572</v>
      </c>
      <c r="AE30" s="222">
        <f>+P30/C30</f>
        <v>1.0222664015904572</v>
      </c>
      <c r="AF30" s="87"/>
      <c r="AG30" s="87"/>
      <c r="AH30" s="87"/>
      <c r="AI30" s="87"/>
      <c r="AJ30" s="87"/>
      <c r="AK30" s="87"/>
      <c r="AL30" s="87"/>
      <c r="AM30" s="87"/>
      <c r="AN30" s="86"/>
    </row>
    <row r="31" spans="1:40" ht="18.75">
      <c r="A31" s="412"/>
      <c r="B31" s="355"/>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413"/>
      <c r="AA31" s="413"/>
      <c r="AB31" s="414"/>
      <c r="AD31" s="15"/>
      <c r="AE31" s="87"/>
      <c r="AF31" s="87"/>
      <c r="AG31" s="87"/>
      <c r="AH31" s="87"/>
      <c r="AI31" s="87"/>
      <c r="AJ31" s="87"/>
      <c r="AK31" s="87"/>
      <c r="AL31" s="87"/>
      <c r="AM31" s="87"/>
      <c r="AN31" s="86"/>
    </row>
    <row r="32" spans="1:40" ht="15" customHeight="1">
      <c r="A32" s="350" t="s">
        <v>64</v>
      </c>
      <c r="B32" s="415" t="s">
        <v>65</v>
      </c>
      <c r="C32" s="359" t="s">
        <v>66</v>
      </c>
      <c r="D32" s="359"/>
      <c r="E32" s="359"/>
      <c r="F32" s="359"/>
      <c r="G32" s="359"/>
      <c r="H32" s="359"/>
      <c r="I32" s="359"/>
      <c r="J32" s="359"/>
      <c r="K32" s="359"/>
      <c r="L32" s="359"/>
      <c r="M32" s="359"/>
      <c r="N32" s="359"/>
      <c r="O32" s="359"/>
      <c r="P32" s="359"/>
      <c r="Q32" s="356" t="s">
        <v>67</v>
      </c>
      <c r="R32" s="357"/>
      <c r="S32" s="357"/>
      <c r="T32" s="357"/>
      <c r="U32" s="357"/>
      <c r="V32" s="357"/>
      <c r="W32" s="357"/>
      <c r="X32" s="357"/>
      <c r="Y32" s="357"/>
      <c r="Z32" s="357"/>
      <c r="AA32" s="357"/>
      <c r="AB32" s="416"/>
      <c r="AE32" s="87"/>
      <c r="AF32" s="87"/>
      <c r="AG32" s="87"/>
      <c r="AH32" s="87"/>
      <c r="AI32" s="87"/>
      <c r="AJ32" s="87"/>
      <c r="AK32" s="87"/>
      <c r="AL32" s="87"/>
      <c r="AM32" s="87"/>
      <c r="AN32" s="86"/>
    </row>
    <row r="33" spans="1:40" ht="25.5" customHeight="1">
      <c r="A33" s="350"/>
      <c r="B33" s="413"/>
      <c r="C33" s="107" t="s">
        <v>68</v>
      </c>
      <c r="D33" s="107" t="s">
        <v>69</v>
      </c>
      <c r="E33" s="107" t="s">
        <v>70</v>
      </c>
      <c r="F33" s="107" t="s">
        <v>71</v>
      </c>
      <c r="G33" s="107" t="s">
        <v>72</v>
      </c>
      <c r="H33" s="107" t="s">
        <v>73</v>
      </c>
      <c r="I33" s="107" t="s">
        <v>74</v>
      </c>
      <c r="J33" s="107" t="s">
        <v>75</v>
      </c>
      <c r="K33" s="107" t="s">
        <v>76</v>
      </c>
      <c r="L33" s="107" t="s">
        <v>77</v>
      </c>
      <c r="M33" s="107" t="s">
        <v>78</v>
      </c>
      <c r="N33" s="107" t="s">
        <v>79</v>
      </c>
      <c r="O33" s="107" t="s">
        <v>80</v>
      </c>
      <c r="P33" s="107" t="s">
        <v>81</v>
      </c>
      <c r="Q33" s="356" t="s">
        <v>82</v>
      </c>
      <c r="R33" s="357"/>
      <c r="S33" s="357"/>
      <c r="T33" s="357"/>
      <c r="U33" s="357"/>
      <c r="V33" s="357"/>
      <c r="W33" s="357"/>
      <c r="X33" s="357"/>
      <c r="Y33" s="357"/>
      <c r="Z33" s="357"/>
      <c r="AA33" s="357"/>
      <c r="AB33" s="416"/>
      <c r="AE33" s="88"/>
      <c r="AF33" s="88"/>
      <c r="AG33" s="88"/>
      <c r="AH33" s="88"/>
      <c r="AI33" s="88"/>
      <c r="AJ33" s="88"/>
      <c r="AK33" s="88"/>
      <c r="AL33" s="88"/>
      <c r="AM33" s="88"/>
      <c r="AN33" s="86"/>
    </row>
    <row r="34" spans="1:40" ht="42.95" customHeight="1">
      <c r="A34" s="384" t="s">
        <v>109</v>
      </c>
      <c r="B34" s="462">
        <v>18</v>
      </c>
      <c r="C34" s="74" t="s">
        <v>84</v>
      </c>
      <c r="D34" s="75">
        <v>7.0000000000000007E-2</v>
      </c>
      <c r="E34" s="75">
        <v>0.08</v>
      </c>
      <c r="F34" s="75">
        <v>0.09</v>
      </c>
      <c r="G34" s="75">
        <v>0.18</v>
      </c>
      <c r="H34" s="75">
        <v>0.17</v>
      </c>
      <c r="I34" s="75">
        <v>0.06</v>
      </c>
      <c r="J34" s="75">
        <v>0.06</v>
      </c>
      <c r="K34" s="75">
        <v>0.06</v>
      </c>
      <c r="L34" s="75">
        <v>0.06</v>
      </c>
      <c r="M34" s="75">
        <v>0.06</v>
      </c>
      <c r="N34" s="75">
        <v>0.06</v>
      </c>
      <c r="O34" s="75">
        <v>0.05</v>
      </c>
      <c r="P34" s="76">
        <f>SUM(D34:O34)</f>
        <v>1.0000000000000004</v>
      </c>
      <c r="Q34" s="427" t="s">
        <v>110</v>
      </c>
      <c r="R34" s="428"/>
      <c r="S34" s="428"/>
      <c r="T34" s="428"/>
      <c r="U34" s="428"/>
      <c r="V34" s="428"/>
      <c r="W34" s="428"/>
      <c r="X34" s="428"/>
      <c r="Y34" s="428"/>
      <c r="Z34" s="428"/>
      <c r="AA34" s="428"/>
      <c r="AB34" s="429"/>
      <c r="AC34" s="64"/>
      <c r="AE34" s="89"/>
      <c r="AF34" s="89"/>
      <c r="AG34" s="89"/>
      <c r="AH34" s="89"/>
      <c r="AI34" s="89"/>
      <c r="AJ34" s="89"/>
      <c r="AK34" s="89"/>
      <c r="AL34" s="89"/>
      <c r="AM34" s="89"/>
      <c r="AN34" s="86"/>
    </row>
    <row r="35" spans="1:40" ht="42.95" customHeight="1">
      <c r="A35" s="385"/>
      <c r="B35" s="387"/>
      <c r="C35" s="69" t="s">
        <v>86</v>
      </c>
      <c r="D35" s="14">
        <v>0.11</v>
      </c>
      <c r="E35" s="14">
        <v>0.12</v>
      </c>
      <c r="F35" s="14">
        <v>0.11</v>
      </c>
      <c r="G35" s="14">
        <v>0.18</v>
      </c>
      <c r="H35" s="14">
        <v>0.17</v>
      </c>
      <c r="I35" s="14">
        <v>0.06</v>
      </c>
      <c r="J35" s="14">
        <v>0.06</v>
      </c>
      <c r="K35" s="14">
        <v>0.09</v>
      </c>
      <c r="L35" s="14">
        <v>0.03</v>
      </c>
      <c r="M35" s="14">
        <v>0.03</v>
      </c>
      <c r="N35" s="14">
        <v>0.03</v>
      </c>
      <c r="O35" s="14">
        <v>0.01</v>
      </c>
      <c r="P35" s="76">
        <f>SUM(D35:O35)</f>
        <v>1</v>
      </c>
      <c r="Q35" s="430"/>
      <c r="R35" s="431"/>
      <c r="S35" s="431"/>
      <c r="T35" s="431"/>
      <c r="U35" s="431"/>
      <c r="V35" s="431"/>
      <c r="W35" s="431"/>
      <c r="X35" s="431"/>
      <c r="Y35" s="431"/>
      <c r="Z35" s="431"/>
      <c r="AA35" s="431"/>
      <c r="AB35" s="432"/>
      <c r="AC35" s="64"/>
      <c r="AE35" s="86"/>
      <c r="AF35" s="86"/>
      <c r="AG35" s="86"/>
      <c r="AH35" s="86"/>
      <c r="AI35" s="86"/>
      <c r="AJ35" s="86"/>
      <c r="AK35" s="86"/>
      <c r="AL35" s="86"/>
      <c r="AM35" s="86"/>
      <c r="AN35" s="86"/>
    </row>
    <row r="36" spans="1:40" ht="54.95" customHeight="1">
      <c r="A36" s="397" t="s">
        <v>111</v>
      </c>
      <c r="B36" s="398"/>
      <c r="C36" s="69"/>
      <c r="D36" s="171">
        <v>532</v>
      </c>
      <c r="E36" s="171">
        <v>556</v>
      </c>
      <c r="F36" s="71">
        <f>565-2</f>
        <v>563</v>
      </c>
      <c r="G36" s="71">
        <v>594</v>
      </c>
      <c r="H36" s="71">
        <v>533</v>
      </c>
      <c r="I36" s="71">
        <v>15</v>
      </c>
      <c r="J36" s="71">
        <v>24</v>
      </c>
      <c r="K36" s="71">
        <v>76</v>
      </c>
      <c r="L36" s="71">
        <v>96</v>
      </c>
      <c r="M36" s="71">
        <v>117</v>
      </c>
      <c r="N36" s="71">
        <v>115</v>
      </c>
      <c r="O36" s="71">
        <v>94</v>
      </c>
      <c r="P36" s="140">
        <f>SUM(D36:O36)</f>
        <v>3315</v>
      </c>
      <c r="Q36" s="430"/>
      <c r="R36" s="431"/>
      <c r="S36" s="431"/>
      <c r="T36" s="431"/>
      <c r="U36" s="431"/>
      <c r="V36" s="431"/>
      <c r="W36" s="431"/>
      <c r="X36" s="431"/>
      <c r="Y36" s="431"/>
      <c r="Z36" s="431"/>
      <c r="AA36" s="431"/>
      <c r="AB36" s="432"/>
      <c r="AC36" s="64"/>
      <c r="AD36" s="15"/>
      <c r="AE36" s="86"/>
      <c r="AF36" s="86"/>
      <c r="AG36" s="86"/>
      <c r="AH36" s="86"/>
      <c r="AI36" s="86"/>
      <c r="AJ36" s="86"/>
      <c r="AK36" s="86"/>
      <c r="AL36" s="86"/>
      <c r="AM36" s="86"/>
      <c r="AN36" s="86"/>
    </row>
    <row r="37" spans="1:40" ht="59.1" customHeight="1">
      <c r="A37" s="397" t="s">
        <v>112</v>
      </c>
      <c r="B37" s="398"/>
      <c r="C37" s="69"/>
      <c r="D37" s="71">
        <v>310</v>
      </c>
      <c r="E37" s="71">
        <v>358</v>
      </c>
      <c r="F37" s="71">
        <f>278+1</f>
        <v>279</v>
      </c>
      <c r="G37" s="71">
        <f>327-3</f>
        <v>324</v>
      </c>
      <c r="H37" s="71">
        <v>328</v>
      </c>
      <c r="I37" s="71">
        <v>12</v>
      </c>
      <c r="J37" s="71">
        <v>16</v>
      </c>
      <c r="K37" s="71">
        <v>25</v>
      </c>
      <c r="L37" s="71">
        <v>40</v>
      </c>
      <c r="M37" s="71">
        <v>34</v>
      </c>
      <c r="N37" s="71">
        <v>55</v>
      </c>
      <c r="O37" s="71">
        <v>46</v>
      </c>
      <c r="P37" s="140">
        <f>SUM(D37:O37)</f>
        <v>1827</v>
      </c>
      <c r="Q37" s="430"/>
      <c r="R37" s="431"/>
      <c r="S37" s="431"/>
      <c r="T37" s="431"/>
      <c r="U37" s="431"/>
      <c r="V37" s="431"/>
      <c r="W37" s="431"/>
      <c r="X37" s="431"/>
      <c r="Y37" s="431"/>
      <c r="Z37" s="431"/>
      <c r="AA37" s="431"/>
      <c r="AB37" s="432"/>
      <c r="AC37" s="64"/>
      <c r="AE37" s="86"/>
      <c r="AF37" s="86"/>
      <c r="AG37" s="86"/>
      <c r="AH37" s="86"/>
      <c r="AI37" s="86"/>
      <c r="AJ37" s="86"/>
      <c r="AK37" s="86"/>
      <c r="AL37" s="86"/>
      <c r="AM37" s="86"/>
      <c r="AN37" s="86"/>
    </row>
    <row r="38" spans="1:40" ht="78" customHeight="1">
      <c r="A38" s="397" t="s">
        <v>113</v>
      </c>
      <c r="B38" s="398"/>
      <c r="C38" s="69"/>
      <c r="D38" s="463"/>
      <c r="E38" s="464"/>
      <c r="F38" s="464"/>
      <c r="G38" s="464"/>
      <c r="H38" s="464"/>
      <c r="I38" s="464"/>
      <c r="J38" s="464"/>
      <c r="K38" s="464"/>
      <c r="L38" s="464"/>
      <c r="M38" s="464"/>
      <c r="N38" s="464"/>
      <c r="O38" s="465"/>
      <c r="P38" s="140">
        <f>SUM(D38:O38)</f>
        <v>0</v>
      </c>
      <c r="Q38" s="433"/>
      <c r="R38" s="434"/>
      <c r="S38" s="434"/>
      <c r="T38" s="434"/>
      <c r="U38" s="434"/>
      <c r="V38" s="434"/>
      <c r="W38" s="434"/>
      <c r="X38" s="434"/>
      <c r="Y38" s="434"/>
      <c r="Z38" s="434"/>
      <c r="AA38" s="434"/>
      <c r="AB38" s="435"/>
      <c r="AC38" s="64"/>
      <c r="AE38" s="86"/>
      <c r="AF38" s="86"/>
      <c r="AG38" s="86"/>
      <c r="AH38" s="86"/>
      <c r="AI38" s="86"/>
      <c r="AJ38" s="86"/>
      <c r="AK38" s="86"/>
      <c r="AL38" s="86"/>
      <c r="AM38" s="86"/>
      <c r="AN38" s="86"/>
    </row>
    <row r="39" spans="1:40" ht="17.25" customHeight="1">
      <c r="A39" s="190"/>
      <c r="B39" s="126"/>
      <c r="C39" s="126"/>
      <c r="D39" s="126"/>
      <c r="E39" s="126"/>
      <c r="F39" s="126"/>
      <c r="G39" s="126"/>
      <c r="H39" s="126"/>
      <c r="I39" s="126"/>
      <c r="J39" s="126"/>
      <c r="K39" s="126"/>
      <c r="L39" s="126"/>
      <c r="M39" s="126"/>
      <c r="N39" s="126"/>
      <c r="O39" s="126"/>
      <c r="P39" s="126"/>
      <c r="Q39" s="126"/>
      <c r="R39" s="126"/>
      <c r="S39" s="126"/>
      <c r="T39" s="126"/>
      <c r="U39" s="126"/>
      <c r="V39" s="126"/>
      <c r="W39" s="126"/>
      <c r="X39" s="127"/>
      <c r="Y39" s="126"/>
      <c r="Z39" s="126"/>
      <c r="AA39" s="126"/>
      <c r="AB39" s="191"/>
    </row>
    <row r="40" spans="1:40">
      <c r="P40" s="192"/>
    </row>
    <row r="42" spans="1:40">
      <c r="G42" s="15"/>
      <c r="H42" s="170"/>
    </row>
    <row r="43" spans="1:40">
      <c r="G43" s="15"/>
      <c r="P43" s="15"/>
    </row>
  </sheetData>
  <mergeCells count="92">
    <mergeCell ref="A34:A35"/>
    <mergeCell ref="B34:B35"/>
    <mergeCell ref="Q34:AB38"/>
    <mergeCell ref="A36:B36"/>
    <mergeCell ref="A37:B37"/>
    <mergeCell ref="A38:B38"/>
    <mergeCell ref="D38:O38"/>
    <mergeCell ref="Y29:AB29"/>
    <mergeCell ref="Q30:T30"/>
    <mergeCell ref="U30:X30"/>
    <mergeCell ref="Y30:AB30"/>
    <mergeCell ref="A31:AB31"/>
    <mergeCell ref="A32:A33"/>
    <mergeCell ref="B32:B33"/>
    <mergeCell ref="C32:P32"/>
    <mergeCell ref="Q32:AB32"/>
    <mergeCell ref="Q33:AB33"/>
    <mergeCell ref="P23:P26"/>
    <mergeCell ref="Q23:AB26"/>
    <mergeCell ref="A27:AB27"/>
    <mergeCell ref="A28:A29"/>
    <mergeCell ref="B28:B29"/>
    <mergeCell ref="C28:C29"/>
    <mergeCell ref="D28:P28"/>
    <mergeCell ref="Q28:AB28"/>
    <mergeCell ref="Q29:T29"/>
    <mergeCell ref="U29:X29"/>
    <mergeCell ref="A23:A26"/>
    <mergeCell ref="B23:C26"/>
    <mergeCell ref="D23:F26"/>
    <mergeCell ref="G23:I26"/>
    <mergeCell ref="J23:L26"/>
    <mergeCell ref="M23:O26"/>
    <mergeCell ref="A20:AB20"/>
    <mergeCell ref="A21:A22"/>
    <mergeCell ref="B21:C22"/>
    <mergeCell ref="D21:O21"/>
    <mergeCell ref="P21:P22"/>
    <mergeCell ref="Q21:AB22"/>
    <mergeCell ref="D22:F22"/>
    <mergeCell ref="G22:I22"/>
    <mergeCell ref="J22:L22"/>
    <mergeCell ref="M22:O22"/>
    <mergeCell ref="Q17:S17"/>
    <mergeCell ref="T17:V17"/>
    <mergeCell ref="W17:Y17"/>
    <mergeCell ref="Z17:AB17"/>
    <mergeCell ref="Q18:S18"/>
    <mergeCell ref="T18:V18"/>
    <mergeCell ref="W18:Y18"/>
    <mergeCell ref="Z18:AB18"/>
    <mergeCell ref="A15:B16"/>
    <mergeCell ref="D15:E15"/>
    <mergeCell ref="F15:G15"/>
    <mergeCell ref="H15:I15"/>
    <mergeCell ref="Q15:AB15"/>
    <mergeCell ref="D16:E16"/>
    <mergeCell ref="F16:G16"/>
    <mergeCell ref="H16:I16"/>
    <mergeCell ref="Q16:V16"/>
    <mergeCell ref="W16:AB16"/>
    <mergeCell ref="Y11:AB11"/>
    <mergeCell ref="C12:Z12"/>
    <mergeCell ref="A13:B13"/>
    <mergeCell ref="C13:Q13"/>
    <mergeCell ref="S13:T13"/>
    <mergeCell ref="V13:Y13"/>
    <mergeCell ref="AA13:AB13"/>
    <mergeCell ref="A11:B11"/>
    <mergeCell ref="C11:K11"/>
    <mergeCell ref="M11:Q11"/>
    <mergeCell ref="R11:V11"/>
    <mergeCell ref="W11:X11"/>
    <mergeCell ref="AA7:AB7"/>
    <mergeCell ref="Y8:Z8"/>
    <mergeCell ref="AA8:AB8"/>
    <mergeCell ref="Y9:Z9"/>
    <mergeCell ref="AA9:AB9"/>
    <mergeCell ref="Y7:Z7"/>
    <mergeCell ref="A7:B9"/>
    <mergeCell ref="C7:K9"/>
    <mergeCell ref="R7:T9"/>
    <mergeCell ref="U7:V9"/>
    <mergeCell ref="W7:X9"/>
    <mergeCell ref="A1:A4"/>
    <mergeCell ref="B1:Y1"/>
    <mergeCell ref="Z1:AB1"/>
    <mergeCell ref="B2:Y2"/>
    <mergeCell ref="Z2:AB2"/>
    <mergeCell ref="B3:Y4"/>
    <mergeCell ref="Z3:AB3"/>
    <mergeCell ref="Z4:AB4"/>
  </mergeCells>
  <dataValidations count="3">
    <dataValidation type="textLength" operator="lessThanOrEqual" allowBlank="1" showInputMessage="1" showErrorMessage="1" errorTitle="Máximo 2.000 caracteres" error="Máximo 2.000 caracteres" promptTitle="2.000 caracteres" sqref="Q23:AB26">
      <formula1>2000</formula1>
    </dataValidation>
    <dataValidation type="textLength" operator="lessThanOrEqual" allowBlank="1" showInputMessage="1" showErrorMessage="1" errorTitle="Máximo 2.000 caracteres" error="Máximo 2.000 caracteres" sqref="Q30:T30 Q34">
      <formula1>2000</formula1>
    </dataValidation>
    <dataValidation type="textLength" operator="lessThanOrEqual" allowBlank="1" showInputMessage="1" showErrorMessage="1" errorTitle="Máximo 1.000 caracteres" error="Máximo 1.000 caracteres" sqref="U30:X30">
      <formula1>1000</formula1>
    </dataValidation>
  </dataValidations>
  <pageMargins left="0" right="0" top="0" bottom="0" header="0" footer="0"/>
  <pageSetup paperSize="41" scale="41"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N42"/>
  <sheetViews>
    <sheetView topLeftCell="A30" zoomScale="80" zoomScaleNormal="80" workbookViewId="0">
      <selection activeCell="Q42" sqref="Q42"/>
    </sheetView>
  </sheetViews>
  <sheetFormatPr baseColWidth="10" defaultColWidth="8.85546875" defaultRowHeight="15"/>
  <cols>
    <col min="1" max="1" width="38.42578125" customWidth="1"/>
    <col min="2" max="2" width="18.28515625" customWidth="1"/>
    <col min="3" max="3" width="17.42578125" customWidth="1"/>
    <col min="4" max="6" width="7" customWidth="1"/>
    <col min="7" max="15" width="7.7109375" customWidth="1"/>
    <col min="16" max="16" width="11.140625" customWidth="1"/>
    <col min="17" max="17" width="11.42578125" customWidth="1"/>
    <col min="18" max="18" width="7.42578125" customWidth="1"/>
    <col min="19" max="19" width="12.7109375" customWidth="1"/>
    <col min="20" max="20" width="13.42578125" customWidth="1"/>
    <col min="21" max="21" width="10.140625" customWidth="1"/>
    <col min="22" max="22" width="4.85546875" customWidth="1"/>
    <col min="23" max="23" width="5.140625" customWidth="1"/>
    <col min="24" max="24" width="7.42578125" customWidth="1"/>
    <col min="25" max="25" width="9.7109375" customWidth="1"/>
    <col min="26" max="26" width="8.28515625" customWidth="1"/>
    <col min="27" max="27" width="6.28515625" customWidth="1"/>
    <col min="28" max="28" width="7.7109375" customWidth="1"/>
    <col min="29" max="29" width="6.28515625" bestFit="1" customWidth="1"/>
    <col min="30" max="30" width="22.7109375" hidden="1" customWidth="1"/>
    <col min="31" max="31" width="18.42578125" bestFit="1" customWidth="1"/>
    <col min="32" max="32" width="8.42578125" customWidth="1"/>
    <col min="33" max="33" width="18.42578125" bestFit="1" customWidth="1"/>
    <col min="34" max="34" width="5.7109375" customWidth="1"/>
    <col min="35" max="35" width="18.42578125" bestFit="1" customWidth="1"/>
    <col min="36" max="36" width="4.7109375" customWidth="1"/>
    <col min="37" max="37" width="23" bestFit="1" customWidth="1"/>
    <col min="38" max="38" width="11.42578125" customWidth="1"/>
    <col min="39" max="39" width="18.42578125" bestFit="1" customWidth="1"/>
    <col min="40" max="40" width="16.140625" customWidth="1"/>
    <col min="41" max="256" width="11.42578125" customWidth="1"/>
  </cols>
  <sheetData>
    <row r="1" spans="1:30" ht="32.25" customHeight="1">
      <c r="A1" s="236"/>
      <c r="B1" s="239" t="s">
        <v>0</v>
      </c>
      <c r="C1" s="240"/>
      <c r="D1" s="240"/>
      <c r="E1" s="240"/>
      <c r="F1" s="240"/>
      <c r="G1" s="240"/>
      <c r="H1" s="240"/>
      <c r="I1" s="240"/>
      <c r="J1" s="240"/>
      <c r="K1" s="240"/>
      <c r="L1" s="240"/>
      <c r="M1" s="240"/>
      <c r="N1" s="240"/>
      <c r="O1" s="240"/>
      <c r="P1" s="240"/>
      <c r="Q1" s="240"/>
      <c r="R1" s="240"/>
      <c r="S1" s="240"/>
      <c r="T1" s="240"/>
      <c r="U1" s="240"/>
      <c r="V1" s="240"/>
      <c r="W1" s="240"/>
      <c r="X1" s="240"/>
      <c r="Y1" s="241"/>
      <c r="Z1" s="242" t="s">
        <v>1</v>
      </c>
      <c r="AA1" s="243"/>
      <c r="AB1" s="244"/>
    </row>
    <row r="2" spans="1:30" ht="30.75" customHeight="1">
      <c r="A2" s="237"/>
      <c r="B2" s="245" t="s">
        <v>2</v>
      </c>
      <c r="C2" s="246"/>
      <c r="D2" s="246"/>
      <c r="E2" s="246"/>
      <c r="F2" s="246"/>
      <c r="G2" s="246"/>
      <c r="H2" s="246"/>
      <c r="I2" s="246"/>
      <c r="J2" s="246"/>
      <c r="K2" s="246"/>
      <c r="L2" s="246"/>
      <c r="M2" s="246"/>
      <c r="N2" s="246"/>
      <c r="O2" s="246"/>
      <c r="P2" s="246"/>
      <c r="Q2" s="246"/>
      <c r="R2" s="246"/>
      <c r="S2" s="246"/>
      <c r="T2" s="246"/>
      <c r="U2" s="246"/>
      <c r="V2" s="246"/>
      <c r="W2" s="246"/>
      <c r="X2" s="246"/>
      <c r="Y2" s="247"/>
      <c r="Z2" s="248" t="s">
        <v>3</v>
      </c>
      <c r="AA2" s="249"/>
      <c r="AB2" s="250"/>
    </row>
    <row r="3" spans="1:30" ht="24" customHeight="1">
      <c r="A3" s="237"/>
      <c r="B3" s="251" t="s">
        <v>4</v>
      </c>
      <c r="C3" s="252"/>
      <c r="D3" s="252"/>
      <c r="E3" s="252"/>
      <c r="F3" s="252"/>
      <c r="G3" s="252"/>
      <c r="H3" s="252"/>
      <c r="I3" s="252"/>
      <c r="J3" s="252"/>
      <c r="K3" s="252"/>
      <c r="L3" s="252"/>
      <c r="M3" s="252"/>
      <c r="N3" s="252"/>
      <c r="O3" s="252"/>
      <c r="P3" s="252"/>
      <c r="Q3" s="252"/>
      <c r="R3" s="252"/>
      <c r="S3" s="252"/>
      <c r="T3" s="252"/>
      <c r="U3" s="252"/>
      <c r="V3" s="252"/>
      <c r="W3" s="252"/>
      <c r="X3" s="252"/>
      <c r="Y3" s="253"/>
      <c r="Z3" s="248" t="s">
        <v>5</v>
      </c>
      <c r="AA3" s="249"/>
      <c r="AB3" s="250"/>
    </row>
    <row r="4" spans="1:30" ht="15.75" customHeight="1" thickBot="1">
      <c r="A4" s="238"/>
      <c r="B4" s="254"/>
      <c r="C4" s="255"/>
      <c r="D4" s="255"/>
      <c r="E4" s="255"/>
      <c r="F4" s="255"/>
      <c r="G4" s="255"/>
      <c r="H4" s="255"/>
      <c r="I4" s="255"/>
      <c r="J4" s="255"/>
      <c r="K4" s="255"/>
      <c r="L4" s="255"/>
      <c r="M4" s="255"/>
      <c r="N4" s="255"/>
      <c r="O4" s="255"/>
      <c r="P4" s="255"/>
      <c r="Q4" s="255"/>
      <c r="R4" s="255"/>
      <c r="S4" s="255"/>
      <c r="T4" s="255"/>
      <c r="U4" s="255"/>
      <c r="V4" s="255"/>
      <c r="W4" s="255"/>
      <c r="X4" s="255"/>
      <c r="Y4" s="256"/>
      <c r="Z4" s="257" t="s">
        <v>6</v>
      </c>
      <c r="AA4" s="258"/>
      <c r="AB4" s="259"/>
    </row>
    <row r="5" spans="1:30" ht="9" customHeight="1" thickBot="1">
      <c r="A5" s="95"/>
      <c r="B5" s="93"/>
      <c r="C5" s="94"/>
      <c r="D5" s="7"/>
      <c r="E5" s="7"/>
      <c r="F5" s="7"/>
      <c r="G5" s="7"/>
      <c r="H5" s="7"/>
      <c r="I5" s="7"/>
      <c r="J5" s="7"/>
      <c r="K5" s="7"/>
      <c r="L5" s="7"/>
      <c r="M5" s="7"/>
      <c r="N5" s="7"/>
      <c r="O5" s="7"/>
      <c r="P5" s="7"/>
      <c r="Q5" s="7"/>
      <c r="R5" s="7"/>
      <c r="S5" s="7"/>
      <c r="T5" s="7"/>
      <c r="U5" s="7"/>
      <c r="V5" s="7"/>
      <c r="W5" s="7"/>
      <c r="X5" s="8"/>
      <c r="Y5" s="7"/>
      <c r="Z5" s="9"/>
      <c r="AA5" s="2"/>
      <c r="AB5" s="96"/>
    </row>
    <row r="6" spans="1:30" ht="9" customHeight="1">
      <c r="A6" s="6"/>
      <c r="B6" s="7"/>
      <c r="C6" s="7"/>
      <c r="D6" s="7"/>
      <c r="E6" s="7"/>
      <c r="F6" s="7"/>
      <c r="G6" s="7"/>
      <c r="H6" s="7"/>
      <c r="I6" s="7"/>
      <c r="J6" s="7"/>
      <c r="K6" s="7"/>
      <c r="L6" s="7"/>
      <c r="M6" s="7"/>
      <c r="N6" s="7"/>
      <c r="O6" s="7"/>
      <c r="P6" s="7"/>
      <c r="Q6" s="7"/>
      <c r="R6" s="7"/>
      <c r="S6" s="7"/>
      <c r="T6" s="7"/>
      <c r="U6" s="7"/>
      <c r="V6" s="7"/>
      <c r="W6" s="7"/>
      <c r="X6" s="8"/>
      <c r="Y6" s="7"/>
      <c r="Z6" s="7"/>
      <c r="AA6" s="4"/>
      <c r="AB6" s="97"/>
    </row>
    <row r="7" spans="1:30" ht="15" customHeight="1">
      <c r="A7" s="265" t="s">
        <v>7</v>
      </c>
      <c r="B7" s="266"/>
      <c r="C7" s="297" t="s">
        <v>105</v>
      </c>
      <c r="D7" s="298"/>
      <c r="E7" s="298"/>
      <c r="F7" s="298"/>
      <c r="G7" s="298"/>
      <c r="H7" s="298"/>
      <c r="I7" s="298"/>
      <c r="J7" s="298"/>
      <c r="K7" s="299"/>
      <c r="L7" s="100"/>
      <c r="M7" s="90"/>
      <c r="N7" s="90"/>
      <c r="O7" s="90"/>
      <c r="P7" s="90"/>
      <c r="Q7" s="91"/>
      <c r="R7" s="306" t="s">
        <v>9</v>
      </c>
      <c r="S7" s="307"/>
      <c r="T7" s="308"/>
      <c r="U7" s="315">
        <v>44564</v>
      </c>
      <c r="V7" s="316"/>
      <c r="W7" s="306" t="s">
        <v>10</v>
      </c>
      <c r="X7" s="308"/>
      <c r="Y7" s="321" t="s">
        <v>11</v>
      </c>
      <c r="Z7" s="322"/>
      <c r="AA7" s="273"/>
      <c r="AB7" s="274"/>
    </row>
    <row r="8" spans="1:30" ht="15" customHeight="1">
      <c r="A8" s="293"/>
      <c r="B8" s="294"/>
      <c r="C8" s="300"/>
      <c r="D8" s="301"/>
      <c r="E8" s="301"/>
      <c r="F8" s="301"/>
      <c r="G8" s="301"/>
      <c r="H8" s="301"/>
      <c r="I8" s="301"/>
      <c r="J8" s="301"/>
      <c r="K8" s="302"/>
      <c r="L8" s="100"/>
      <c r="M8" s="90"/>
      <c r="N8" s="90"/>
      <c r="O8" s="90"/>
      <c r="P8" s="90"/>
      <c r="Q8" s="91"/>
      <c r="R8" s="309"/>
      <c r="S8" s="310"/>
      <c r="T8" s="311"/>
      <c r="U8" s="317"/>
      <c r="V8" s="318"/>
      <c r="W8" s="309"/>
      <c r="X8" s="311"/>
      <c r="Y8" s="275" t="s">
        <v>12</v>
      </c>
      <c r="Z8" s="276"/>
      <c r="AA8" s="277"/>
      <c r="AB8" s="278"/>
    </row>
    <row r="9" spans="1:30" ht="15" customHeight="1">
      <c r="A9" s="295"/>
      <c r="B9" s="296"/>
      <c r="C9" s="303"/>
      <c r="D9" s="304"/>
      <c r="E9" s="304"/>
      <c r="F9" s="304"/>
      <c r="G9" s="304"/>
      <c r="H9" s="304"/>
      <c r="I9" s="304"/>
      <c r="J9" s="304"/>
      <c r="K9" s="305"/>
      <c r="L9" s="100"/>
      <c r="M9" s="90"/>
      <c r="N9" s="90"/>
      <c r="O9" s="90"/>
      <c r="P9" s="90"/>
      <c r="Q9" s="91"/>
      <c r="R9" s="312"/>
      <c r="S9" s="313"/>
      <c r="T9" s="314"/>
      <c r="U9" s="319"/>
      <c r="V9" s="320"/>
      <c r="W9" s="312"/>
      <c r="X9" s="314"/>
      <c r="Y9" s="279" t="s">
        <v>13</v>
      </c>
      <c r="Z9" s="280"/>
      <c r="AA9" s="281" t="s">
        <v>14</v>
      </c>
      <c r="AB9" s="282"/>
    </row>
    <row r="10" spans="1:30" ht="9" customHeight="1">
      <c r="A10" s="92"/>
      <c r="B10" s="101"/>
      <c r="C10" s="13"/>
      <c r="D10" s="13"/>
      <c r="E10" s="13"/>
      <c r="F10" s="13"/>
      <c r="G10" s="13"/>
      <c r="H10" s="13"/>
      <c r="I10" s="13"/>
      <c r="J10" s="13"/>
      <c r="K10" s="13"/>
      <c r="L10" s="13"/>
      <c r="M10" s="108"/>
      <c r="N10" s="108"/>
      <c r="O10" s="108"/>
      <c r="P10" s="108"/>
      <c r="Q10" s="108"/>
      <c r="R10" s="106"/>
      <c r="S10" s="106"/>
      <c r="T10" s="106"/>
      <c r="U10" s="106"/>
      <c r="V10" s="106"/>
      <c r="W10" s="103"/>
      <c r="X10" s="103"/>
      <c r="Y10" s="103"/>
      <c r="Z10" s="103"/>
      <c r="AA10" s="103"/>
      <c r="AB10" s="104"/>
    </row>
    <row r="11" spans="1:30" ht="39" customHeight="1" thickBot="1">
      <c r="A11" s="283" t="s">
        <v>15</v>
      </c>
      <c r="B11" s="284"/>
      <c r="C11" s="260" t="s">
        <v>16</v>
      </c>
      <c r="D11" s="285"/>
      <c r="E11" s="285"/>
      <c r="F11" s="285"/>
      <c r="G11" s="285"/>
      <c r="H11" s="285"/>
      <c r="I11" s="285"/>
      <c r="J11" s="285"/>
      <c r="K11" s="286"/>
      <c r="L11" s="66"/>
      <c r="M11" s="287" t="s">
        <v>17</v>
      </c>
      <c r="N11" s="288"/>
      <c r="O11" s="288"/>
      <c r="P11" s="288"/>
      <c r="Q11" s="289"/>
      <c r="R11" s="290" t="s">
        <v>18</v>
      </c>
      <c r="S11" s="291"/>
      <c r="T11" s="291"/>
      <c r="U11" s="291"/>
      <c r="V11" s="292"/>
      <c r="W11" s="287" t="s">
        <v>19</v>
      </c>
      <c r="X11" s="289"/>
      <c r="Y11" s="260" t="s">
        <v>20</v>
      </c>
      <c r="Z11" s="261"/>
      <c r="AA11" s="261"/>
      <c r="AB11" s="262"/>
    </row>
    <row r="12" spans="1:30" ht="9" customHeight="1" thickBot="1">
      <c r="A12" s="73"/>
      <c r="B12" s="105"/>
      <c r="C12" s="263"/>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5"/>
      <c r="AB12" s="98"/>
    </row>
    <row r="13" spans="1:30" s="1" customFormat="1" ht="37.5" customHeight="1" thickBot="1">
      <c r="A13" s="265" t="s">
        <v>21</v>
      </c>
      <c r="B13" s="266"/>
      <c r="C13" s="260" t="s">
        <v>114</v>
      </c>
      <c r="D13" s="267"/>
      <c r="E13" s="267"/>
      <c r="F13" s="267"/>
      <c r="G13" s="267"/>
      <c r="H13" s="267"/>
      <c r="I13" s="267"/>
      <c r="J13" s="267"/>
      <c r="K13" s="267"/>
      <c r="L13" s="267"/>
      <c r="M13" s="267"/>
      <c r="N13" s="267"/>
      <c r="O13" s="267"/>
      <c r="P13" s="267"/>
      <c r="Q13" s="268"/>
      <c r="R13" s="7"/>
      <c r="S13" s="269" t="s">
        <v>23</v>
      </c>
      <c r="T13" s="269"/>
      <c r="U13" s="125">
        <v>1</v>
      </c>
      <c r="V13" s="477" t="s">
        <v>24</v>
      </c>
      <c r="W13" s="269"/>
      <c r="X13" s="269"/>
      <c r="Y13" s="269"/>
      <c r="Z13" s="7"/>
      <c r="AA13" s="271">
        <v>0.1</v>
      </c>
      <c r="AB13" s="272"/>
      <c r="AD13" s="136"/>
    </row>
    <row r="14" spans="1:30" ht="16.5" customHeight="1" thickBot="1">
      <c r="A14" s="10"/>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99"/>
    </row>
    <row r="15" spans="1:30" ht="24" customHeight="1" thickBot="1">
      <c r="A15" s="265" t="s">
        <v>25</v>
      </c>
      <c r="B15" s="266"/>
      <c r="C15" s="109" t="s">
        <v>26</v>
      </c>
      <c r="D15" s="333" t="s">
        <v>27</v>
      </c>
      <c r="E15" s="334"/>
      <c r="F15" s="333" t="s">
        <v>28</v>
      </c>
      <c r="G15" s="334"/>
      <c r="H15" s="333" t="s">
        <v>29</v>
      </c>
      <c r="I15" s="289"/>
      <c r="J15" s="108"/>
      <c r="K15" s="65"/>
      <c r="L15" s="108"/>
      <c r="M15" s="4"/>
      <c r="N15" s="4"/>
      <c r="O15" s="4"/>
      <c r="P15" s="4"/>
      <c r="Q15" s="335" t="s">
        <v>30</v>
      </c>
      <c r="R15" s="336"/>
      <c r="S15" s="336"/>
      <c r="T15" s="336"/>
      <c r="U15" s="336"/>
      <c r="V15" s="336"/>
      <c r="W15" s="336"/>
      <c r="X15" s="336"/>
      <c r="Y15" s="336"/>
      <c r="Z15" s="336"/>
      <c r="AA15" s="336"/>
      <c r="AB15" s="337"/>
    </row>
    <row r="16" spans="1:30" ht="35.25" customHeight="1" thickBot="1">
      <c r="A16" s="295"/>
      <c r="B16" s="296"/>
      <c r="C16" s="102"/>
      <c r="D16" s="338"/>
      <c r="E16" s="339"/>
      <c r="F16" s="338"/>
      <c r="G16" s="339"/>
      <c r="H16" s="338" t="s">
        <v>14</v>
      </c>
      <c r="I16" s="340"/>
      <c r="J16" s="108"/>
      <c r="K16" s="108"/>
      <c r="L16" s="108"/>
      <c r="M16" s="4"/>
      <c r="N16" s="4"/>
      <c r="O16" s="4"/>
      <c r="P16" s="4"/>
      <c r="Q16" s="341" t="s">
        <v>32</v>
      </c>
      <c r="R16" s="342"/>
      <c r="S16" s="342"/>
      <c r="T16" s="342"/>
      <c r="U16" s="342"/>
      <c r="V16" s="343"/>
      <c r="W16" s="344" t="s">
        <v>33</v>
      </c>
      <c r="X16" s="342"/>
      <c r="Y16" s="342"/>
      <c r="Z16" s="342"/>
      <c r="AA16" s="342"/>
      <c r="AB16" s="345"/>
    </row>
    <row r="17" spans="1:40" ht="27" customHeight="1">
      <c r="A17" s="3"/>
      <c r="B17" s="4"/>
      <c r="C17" s="4"/>
      <c r="D17" s="12"/>
      <c r="E17" s="12"/>
      <c r="F17" s="12"/>
      <c r="G17" s="12"/>
      <c r="H17" s="12"/>
      <c r="I17" s="12"/>
      <c r="J17" s="12"/>
      <c r="K17" s="12"/>
      <c r="L17" s="12"/>
      <c r="M17" s="4"/>
      <c r="N17" s="4"/>
      <c r="O17" s="4"/>
      <c r="P17" s="4"/>
      <c r="Q17" s="323" t="s">
        <v>34</v>
      </c>
      <c r="R17" s="324"/>
      <c r="S17" s="325"/>
      <c r="T17" s="326" t="s">
        <v>35</v>
      </c>
      <c r="U17" s="324"/>
      <c r="V17" s="325"/>
      <c r="W17" s="326" t="s">
        <v>34</v>
      </c>
      <c r="X17" s="324"/>
      <c r="Y17" s="325"/>
      <c r="Z17" s="326" t="s">
        <v>35</v>
      </c>
      <c r="AA17" s="324"/>
      <c r="AB17" s="327"/>
      <c r="AC17" s="17"/>
      <c r="AD17" s="17"/>
    </row>
    <row r="18" spans="1:40" ht="18" customHeight="1" thickBot="1">
      <c r="A18" s="6"/>
      <c r="B18" s="7"/>
      <c r="C18" s="12"/>
      <c r="D18" s="12"/>
      <c r="E18" s="12"/>
      <c r="F18" s="12"/>
      <c r="G18" s="72"/>
      <c r="H18" s="72"/>
      <c r="I18" s="72"/>
      <c r="J18" s="72"/>
      <c r="K18" s="72"/>
      <c r="L18" s="72"/>
      <c r="M18" s="12"/>
      <c r="N18" s="12"/>
      <c r="O18" s="12"/>
      <c r="P18" s="12"/>
      <c r="Q18" s="328" t="s">
        <v>42</v>
      </c>
      <c r="R18" s="329"/>
      <c r="S18" s="330"/>
      <c r="T18" s="331" t="s">
        <v>42</v>
      </c>
      <c r="U18" s="329"/>
      <c r="V18" s="330"/>
      <c r="W18" s="331">
        <v>1199842267</v>
      </c>
      <c r="X18" s="329"/>
      <c r="Y18" s="330"/>
      <c r="Z18" s="331">
        <v>1199842267</v>
      </c>
      <c r="AA18" s="329"/>
      <c r="AB18" s="332"/>
      <c r="AC18" s="18"/>
      <c r="AD18" s="221">
        <f>+Z18/W18</f>
        <v>1</v>
      </c>
    </row>
    <row r="19" spans="1:40" ht="7.5" customHeight="1" thickBot="1">
      <c r="A19" s="6"/>
      <c r="B19" s="7"/>
      <c r="C19" s="12"/>
      <c r="D19" s="12"/>
      <c r="E19" s="12"/>
      <c r="F19" s="12"/>
      <c r="G19" s="12"/>
      <c r="H19" s="12"/>
      <c r="I19" s="12"/>
      <c r="J19" s="12"/>
      <c r="K19" s="12"/>
      <c r="L19" s="12"/>
      <c r="M19" s="12"/>
      <c r="N19" s="12"/>
      <c r="O19" s="12"/>
      <c r="P19" s="12"/>
      <c r="Q19" s="12"/>
      <c r="R19" s="12"/>
      <c r="S19" s="12"/>
      <c r="T19" s="12"/>
      <c r="U19" s="12"/>
      <c r="V19" s="12"/>
      <c r="W19" s="12"/>
      <c r="X19" s="12"/>
      <c r="Y19" s="12"/>
      <c r="Z19" s="12"/>
      <c r="AA19" s="4"/>
      <c r="AB19" s="97"/>
    </row>
    <row r="20" spans="1:40" ht="17.25" customHeight="1">
      <c r="A20" s="346" t="s">
        <v>36</v>
      </c>
      <c r="B20" s="347"/>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9"/>
    </row>
    <row r="21" spans="1:40" ht="15" customHeight="1">
      <c r="A21" s="350" t="s">
        <v>37</v>
      </c>
      <c r="B21" s="352" t="s">
        <v>38</v>
      </c>
      <c r="C21" s="353"/>
      <c r="D21" s="356" t="s">
        <v>39</v>
      </c>
      <c r="E21" s="357"/>
      <c r="F21" s="357"/>
      <c r="G21" s="357"/>
      <c r="H21" s="357"/>
      <c r="I21" s="357"/>
      <c r="J21" s="357"/>
      <c r="K21" s="357"/>
      <c r="L21" s="357"/>
      <c r="M21" s="357"/>
      <c r="N21" s="357"/>
      <c r="O21" s="358"/>
      <c r="P21" s="359" t="s">
        <v>40</v>
      </c>
      <c r="Q21" s="359" t="s">
        <v>41</v>
      </c>
      <c r="R21" s="359"/>
      <c r="S21" s="359"/>
      <c r="T21" s="359"/>
      <c r="U21" s="359"/>
      <c r="V21" s="359"/>
      <c r="W21" s="359"/>
      <c r="X21" s="359"/>
      <c r="Y21" s="359"/>
      <c r="Z21" s="359"/>
      <c r="AA21" s="359"/>
      <c r="AB21" s="360"/>
    </row>
    <row r="22" spans="1:40" ht="27" customHeight="1">
      <c r="A22" s="351"/>
      <c r="B22" s="354"/>
      <c r="C22" s="355"/>
      <c r="D22" s="356" t="s">
        <v>26</v>
      </c>
      <c r="E22" s="357"/>
      <c r="F22" s="358"/>
      <c r="G22" s="356" t="s">
        <v>27</v>
      </c>
      <c r="H22" s="357"/>
      <c r="I22" s="358"/>
      <c r="J22" s="356" t="s">
        <v>28</v>
      </c>
      <c r="K22" s="357"/>
      <c r="L22" s="358"/>
      <c r="M22" s="356" t="s">
        <v>29</v>
      </c>
      <c r="N22" s="357"/>
      <c r="O22" s="358"/>
      <c r="P22" s="358"/>
      <c r="Q22" s="359"/>
      <c r="R22" s="359"/>
      <c r="S22" s="359"/>
      <c r="T22" s="359"/>
      <c r="U22" s="359"/>
      <c r="V22" s="359"/>
      <c r="W22" s="359"/>
      <c r="X22" s="359"/>
      <c r="Y22" s="359"/>
      <c r="Z22" s="359"/>
      <c r="AA22" s="359"/>
      <c r="AB22" s="360"/>
    </row>
    <row r="23" spans="1:40">
      <c r="A23" s="372" t="str">
        <f>C13</f>
        <v>3. Adelantar 1 proceso de asistencia técnica y fortalecimiento a procesos organizativos de mujeres.</v>
      </c>
      <c r="B23" s="374" t="s">
        <v>42</v>
      </c>
      <c r="C23" s="375"/>
      <c r="D23" s="378"/>
      <c r="E23" s="379"/>
      <c r="F23" s="380"/>
      <c r="G23" s="378"/>
      <c r="H23" s="379"/>
      <c r="I23" s="380"/>
      <c r="J23" s="378"/>
      <c r="K23" s="379"/>
      <c r="L23" s="380"/>
      <c r="M23" s="378"/>
      <c r="N23" s="379"/>
      <c r="O23" s="380"/>
      <c r="P23" s="361"/>
      <c r="Q23" s="452"/>
      <c r="R23" s="452"/>
      <c r="S23" s="452"/>
      <c r="T23" s="452"/>
      <c r="U23" s="452"/>
      <c r="V23" s="452"/>
      <c r="W23" s="452"/>
      <c r="X23" s="452"/>
      <c r="Y23" s="452"/>
      <c r="Z23" s="452"/>
      <c r="AA23" s="452"/>
      <c r="AB23" s="453"/>
    </row>
    <row r="24" spans="1:40">
      <c r="A24" s="372"/>
      <c r="B24" s="376"/>
      <c r="C24" s="377"/>
      <c r="D24" s="381"/>
      <c r="E24" s="382"/>
      <c r="F24" s="383"/>
      <c r="G24" s="381"/>
      <c r="H24" s="382"/>
      <c r="I24" s="383"/>
      <c r="J24" s="381"/>
      <c r="K24" s="382"/>
      <c r="L24" s="383"/>
      <c r="M24" s="381"/>
      <c r="N24" s="382"/>
      <c r="O24" s="383"/>
      <c r="P24" s="362"/>
      <c r="Q24" s="452"/>
      <c r="R24" s="452"/>
      <c r="S24" s="452"/>
      <c r="T24" s="452"/>
      <c r="U24" s="452"/>
      <c r="V24" s="452"/>
      <c r="W24" s="452"/>
      <c r="X24" s="452"/>
      <c r="Y24" s="452"/>
      <c r="Z24" s="452"/>
      <c r="AA24" s="452"/>
      <c r="AB24" s="453"/>
    </row>
    <row r="25" spans="1:40">
      <c r="A25" s="372"/>
      <c r="B25" s="376"/>
      <c r="C25" s="377"/>
      <c r="D25" s="381"/>
      <c r="E25" s="382"/>
      <c r="F25" s="383"/>
      <c r="G25" s="381"/>
      <c r="H25" s="382"/>
      <c r="I25" s="383"/>
      <c r="J25" s="381"/>
      <c r="K25" s="382"/>
      <c r="L25" s="383"/>
      <c r="M25" s="381"/>
      <c r="N25" s="382"/>
      <c r="O25" s="383"/>
      <c r="P25" s="362"/>
      <c r="Q25" s="452"/>
      <c r="R25" s="452"/>
      <c r="S25" s="452"/>
      <c r="T25" s="452"/>
      <c r="U25" s="452"/>
      <c r="V25" s="452"/>
      <c r="W25" s="452"/>
      <c r="X25" s="452"/>
      <c r="Y25" s="452"/>
      <c r="Z25" s="452"/>
      <c r="AA25" s="452"/>
      <c r="AB25" s="453"/>
    </row>
    <row r="26" spans="1:40" ht="30.75" customHeight="1" thickBot="1">
      <c r="A26" s="373"/>
      <c r="B26" s="376"/>
      <c r="C26" s="377"/>
      <c r="D26" s="381"/>
      <c r="E26" s="382"/>
      <c r="F26" s="383"/>
      <c r="G26" s="381"/>
      <c r="H26" s="382"/>
      <c r="I26" s="383"/>
      <c r="J26" s="381"/>
      <c r="K26" s="382"/>
      <c r="L26" s="383"/>
      <c r="M26" s="381"/>
      <c r="N26" s="382"/>
      <c r="O26" s="383"/>
      <c r="P26" s="362"/>
      <c r="Q26" s="454"/>
      <c r="R26" s="454"/>
      <c r="S26" s="454"/>
      <c r="T26" s="454"/>
      <c r="U26" s="454"/>
      <c r="V26" s="454"/>
      <c r="W26" s="454"/>
      <c r="X26" s="454"/>
      <c r="Y26" s="454"/>
      <c r="Z26" s="454"/>
      <c r="AA26" s="454"/>
      <c r="AB26" s="455"/>
    </row>
    <row r="27" spans="1:40" ht="51.75" customHeight="1">
      <c r="A27" s="367"/>
      <c r="B27" s="368"/>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9"/>
    </row>
    <row r="28" spans="1:40" ht="36.75" customHeight="1">
      <c r="A28" s="350" t="s">
        <v>37</v>
      </c>
      <c r="B28" s="359" t="s">
        <v>44</v>
      </c>
      <c r="C28" s="359" t="s">
        <v>38</v>
      </c>
      <c r="D28" s="359" t="s">
        <v>45</v>
      </c>
      <c r="E28" s="359"/>
      <c r="F28" s="359"/>
      <c r="G28" s="359"/>
      <c r="H28" s="359"/>
      <c r="I28" s="359"/>
      <c r="J28" s="359"/>
      <c r="K28" s="359"/>
      <c r="L28" s="359"/>
      <c r="M28" s="359"/>
      <c r="N28" s="359"/>
      <c r="O28" s="359"/>
      <c r="P28" s="359"/>
      <c r="Q28" s="359" t="s">
        <v>46</v>
      </c>
      <c r="R28" s="359"/>
      <c r="S28" s="359"/>
      <c r="T28" s="359"/>
      <c r="U28" s="359"/>
      <c r="V28" s="359"/>
      <c r="W28" s="359"/>
      <c r="X28" s="359"/>
      <c r="Y28" s="359"/>
      <c r="Z28" s="359"/>
      <c r="AA28" s="359"/>
      <c r="AB28" s="359"/>
      <c r="AE28" s="87"/>
      <c r="AF28" s="87"/>
      <c r="AG28" s="87"/>
      <c r="AH28" s="87"/>
      <c r="AI28" s="87"/>
      <c r="AJ28" s="87"/>
      <c r="AK28" s="87"/>
      <c r="AL28" s="87"/>
      <c r="AM28" s="87"/>
      <c r="AN28" s="86"/>
    </row>
    <row r="29" spans="1:40" ht="25.5" customHeight="1">
      <c r="A29" s="350"/>
      <c r="B29" s="359"/>
      <c r="C29" s="370"/>
      <c r="D29" s="107" t="s">
        <v>47</v>
      </c>
      <c r="E29" s="107" t="s">
        <v>48</v>
      </c>
      <c r="F29" s="107" t="s">
        <v>49</v>
      </c>
      <c r="G29" s="107" t="s">
        <v>50</v>
      </c>
      <c r="H29" s="107" t="s">
        <v>51</v>
      </c>
      <c r="I29" s="107" t="s">
        <v>52</v>
      </c>
      <c r="J29" s="107" t="s">
        <v>53</v>
      </c>
      <c r="K29" s="107" t="s">
        <v>54</v>
      </c>
      <c r="L29" s="107" t="s">
        <v>55</v>
      </c>
      <c r="M29" s="107" t="s">
        <v>56</v>
      </c>
      <c r="N29" s="107" t="s">
        <v>57</v>
      </c>
      <c r="O29" s="107" t="s">
        <v>58</v>
      </c>
      <c r="P29" s="107" t="s">
        <v>40</v>
      </c>
      <c r="Q29" s="354" t="s">
        <v>59</v>
      </c>
      <c r="R29" s="371"/>
      <c r="S29" s="371"/>
      <c r="T29" s="355"/>
      <c r="U29" s="354" t="s">
        <v>60</v>
      </c>
      <c r="V29" s="371"/>
      <c r="W29" s="371"/>
      <c r="X29" s="355"/>
      <c r="Y29" s="354" t="s">
        <v>61</v>
      </c>
      <c r="Z29" s="371"/>
      <c r="AA29" s="371"/>
      <c r="AB29" s="407"/>
      <c r="AE29" s="87"/>
      <c r="AF29" s="87"/>
      <c r="AG29" s="87"/>
      <c r="AH29" s="87"/>
      <c r="AI29" s="87"/>
      <c r="AJ29" s="87"/>
      <c r="AK29" s="87"/>
      <c r="AL29" s="87"/>
      <c r="AM29" s="87"/>
      <c r="AN29" s="86"/>
    </row>
    <row r="30" spans="1:40" ht="408.75" customHeight="1">
      <c r="A30" s="84" t="str">
        <f>C13</f>
        <v>3. Adelantar 1 proceso de asistencia técnica y fortalecimiento a procesos organizativos de mujeres.</v>
      </c>
      <c r="B30" s="85">
        <f>AA13</f>
        <v>0.1</v>
      </c>
      <c r="C30" s="110">
        <v>1</v>
      </c>
      <c r="D30" s="138">
        <v>0</v>
      </c>
      <c r="E30" s="138">
        <v>0</v>
      </c>
      <c r="F30" s="138">
        <v>0</v>
      </c>
      <c r="G30" s="138">
        <v>0</v>
      </c>
      <c r="H30" s="138">
        <v>0</v>
      </c>
      <c r="I30" s="138">
        <v>1</v>
      </c>
      <c r="J30" s="138">
        <v>1</v>
      </c>
      <c r="K30" s="138">
        <v>1</v>
      </c>
      <c r="L30" s="138">
        <v>1</v>
      </c>
      <c r="M30" s="138">
        <v>1</v>
      </c>
      <c r="N30" s="138">
        <v>1</v>
      </c>
      <c r="O30" s="138">
        <v>1</v>
      </c>
      <c r="P30" s="110">
        <v>1</v>
      </c>
      <c r="Q30" s="469" t="s">
        <v>266</v>
      </c>
      <c r="R30" s="470"/>
      <c r="S30" s="470"/>
      <c r="T30" s="471"/>
      <c r="U30" s="472" t="s">
        <v>268</v>
      </c>
      <c r="V30" s="473"/>
      <c r="W30" s="473"/>
      <c r="X30" s="474"/>
      <c r="Y30" s="472" t="s">
        <v>115</v>
      </c>
      <c r="Z30" s="475"/>
      <c r="AA30" s="475"/>
      <c r="AB30" s="476"/>
      <c r="AC30" s="83"/>
      <c r="AE30" s="87"/>
      <c r="AF30" s="87"/>
      <c r="AG30" s="87"/>
      <c r="AH30" s="87"/>
      <c r="AI30" s="87"/>
      <c r="AJ30" s="87"/>
      <c r="AK30" s="87"/>
      <c r="AL30" s="87"/>
      <c r="AM30" s="87"/>
      <c r="AN30" s="86"/>
    </row>
    <row r="31" spans="1:40" ht="18.75">
      <c r="A31" s="367"/>
      <c r="B31" s="468"/>
      <c r="C31" s="368"/>
      <c r="D31" s="368"/>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9"/>
      <c r="AD31" s="15"/>
      <c r="AE31" s="87"/>
      <c r="AF31" s="87"/>
      <c r="AG31" s="87"/>
      <c r="AH31" s="87"/>
      <c r="AI31" s="87"/>
      <c r="AJ31" s="87"/>
      <c r="AK31" s="87"/>
      <c r="AL31" s="87"/>
      <c r="AM31" s="87"/>
      <c r="AN31" s="86"/>
    </row>
    <row r="32" spans="1:40" ht="15" customHeight="1">
      <c r="A32" s="350" t="s">
        <v>64</v>
      </c>
      <c r="B32" s="415" t="s">
        <v>65</v>
      </c>
      <c r="C32" s="359" t="s">
        <v>66</v>
      </c>
      <c r="D32" s="359"/>
      <c r="E32" s="359"/>
      <c r="F32" s="359"/>
      <c r="G32" s="359"/>
      <c r="H32" s="359"/>
      <c r="I32" s="359"/>
      <c r="J32" s="359"/>
      <c r="K32" s="359"/>
      <c r="L32" s="359"/>
      <c r="M32" s="359"/>
      <c r="N32" s="359"/>
      <c r="O32" s="359"/>
      <c r="P32" s="359"/>
      <c r="Q32" s="356" t="s">
        <v>67</v>
      </c>
      <c r="R32" s="357"/>
      <c r="S32" s="357"/>
      <c r="T32" s="357"/>
      <c r="U32" s="357"/>
      <c r="V32" s="357"/>
      <c r="W32" s="357"/>
      <c r="X32" s="357"/>
      <c r="Y32" s="357"/>
      <c r="Z32" s="357"/>
      <c r="AA32" s="357"/>
      <c r="AB32" s="416"/>
      <c r="AE32" s="87"/>
      <c r="AF32" s="87"/>
      <c r="AG32" s="87"/>
      <c r="AH32" s="87"/>
      <c r="AI32" s="87"/>
      <c r="AJ32" s="87"/>
      <c r="AK32" s="87"/>
      <c r="AL32" s="87"/>
      <c r="AM32" s="87"/>
      <c r="AN32" s="86"/>
    </row>
    <row r="33" spans="1:40" ht="25.5" customHeight="1">
      <c r="A33" s="350"/>
      <c r="B33" s="413"/>
      <c r="C33" s="107" t="s">
        <v>68</v>
      </c>
      <c r="D33" s="107" t="s">
        <v>69</v>
      </c>
      <c r="E33" s="107" t="s">
        <v>70</v>
      </c>
      <c r="F33" s="107" t="s">
        <v>71</v>
      </c>
      <c r="G33" s="107" t="s">
        <v>72</v>
      </c>
      <c r="H33" s="107" t="s">
        <v>73</v>
      </c>
      <c r="I33" s="107" t="s">
        <v>74</v>
      </c>
      <c r="J33" s="107" t="s">
        <v>75</v>
      </c>
      <c r="K33" s="107" t="s">
        <v>76</v>
      </c>
      <c r="L33" s="107" t="s">
        <v>77</v>
      </c>
      <c r="M33" s="107" t="s">
        <v>78</v>
      </c>
      <c r="N33" s="107" t="s">
        <v>79</v>
      </c>
      <c r="O33" s="107" t="s">
        <v>80</v>
      </c>
      <c r="P33" s="107" t="s">
        <v>81</v>
      </c>
      <c r="Q33" s="356" t="s">
        <v>82</v>
      </c>
      <c r="R33" s="357"/>
      <c r="S33" s="357"/>
      <c r="T33" s="357"/>
      <c r="U33" s="357"/>
      <c r="V33" s="357"/>
      <c r="W33" s="357"/>
      <c r="X33" s="357"/>
      <c r="Y33" s="357"/>
      <c r="Z33" s="357"/>
      <c r="AA33" s="357"/>
      <c r="AB33" s="416"/>
      <c r="AE33" s="88"/>
      <c r="AF33" s="88"/>
      <c r="AG33" s="88"/>
      <c r="AH33" s="88"/>
      <c r="AI33" s="88"/>
      <c r="AJ33" s="88"/>
      <c r="AK33" s="88"/>
      <c r="AL33" s="88"/>
      <c r="AM33" s="88"/>
      <c r="AN33" s="86"/>
    </row>
    <row r="34" spans="1:40" ht="54" customHeight="1">
      <c r="A34" s="384" t="s">
        <v>116</v>
      </c>
      <c r="B34" s="462">
        <v>4</v>
      </c>
      <c r="C34" s="74" t="s">
        <v>84</v>
      </c>
      <c r="D34" s="75">
        <v>0</v>
      </c>
      <c r="E34" s="75">
        <v>0.09</v>
      </c>
      <c r="F34" s="75">
        <v>0.09</v>
      </c>
      <c r="G34" s="75">
        <v>0.09</v>
      </c>
      <c r="H34" s="75">
        <v>0.09</v>
      </c>
      <c r="I34" s="75">
        <v>0.09</v>
      </c>
      <c r="J34" s="75">
        <v>0.09</v>
      </c>
      <c r="K34" s="75">
        <v>0.1</v>
      </c>
      <c r="L34" s="75">
        <v>0.09</v>
      </c>
      <c r="M34" s="75">
        <v>0.09</v>
      </c>
      <c r="N34" s="75">
        <v>0.09</v>
      </c>
      <c r="O34" s="75">
        <v>0.09</v>
      </c>
      <c r="P34" s="76">
        <f t="shared" ref="P34:P41" si="0">SUM(D34:O34)</f>
        <v>0.99999999999999978</v>
      </c>
      <c r="Q34" s="427" t="s">
        <v>267</v>
      </c>
      <c r="R34" s="428"/>
      <c r="S34" s="428"/>
      <c r="T34" s="428"/>
      <c r="U34" s="428"/>
      <c r="V34" s="428"/>
      <c r="W34" s="428"/>
      <c r="X34" s="428"/>
      <c r="Y34" s="428"/>
      <c r="Z34" s="428"/>
      <c r="AA34" s="428"/>
      <c r="AB34" s="429"/>
      <c r="AC34" s="64"/>
      <c r="AE34" s="89"/>
      <c r="AF34" s="89"/>
      <c r="AG34" s="89"/>
      <c r="AH34" s="89"/>
      <c r="AI34" s="89"/>
      <c r="AJ34" s="89"/>
      <c r="AK34" s="89"/>
      <c r="AL34" s="89"/>
      <c r="AM34" s="89"/>
      <c r="AN34" s="86"/>
    </row>
    <row r="35" spans="1:40" ht="47.1" customHeight="1">
      <c r="A35" s="385"/>
      <c r="B35" s="387"/>
      <c r="C35" s="69" t="s">
        <v>86</v>
      </c>
      <c r="D35" s="14">
        <v>0</v>
      </c>
      <c r="E35" s="14">
        <v>0</v>
      </c>
      <c r="F35" s="14">
        <v>0</v>
      </c>
      <c r="G35" s="194">
        <v>0.09</v>
      </c>
      <c r="H35" s="14">
        <v>0.09</v>
      </c>
      <c r="I35" s="14">
        <v>0.09</v>
      </c>
      <c r="J35" s="14">
        <v>0.15</v>
      </c>
      <c r="K35" s="14">
        <v>0.1</v>
      </c>
      <c r="L35" s="14">
        <v>0.09</v>
      </c>
      <c r="M35" s="14">
        <v>0.1</v>
      </c>
      <c r="N35" s="14">
        <v>0.15</v>
      </c>
      <c r="O35" s="14">
        <v>0.14000000000000001</v>
      </c>
      <c r="P35" s="16">
        <f t="shared" si="0"/>
        <v>1</v>
      </c>
      <c r="Q35" s="430"/>
      <c r="R35" s="431"/>
      <c r="S35" s="431"/>
      <c r="T35" s="431"/>
      <c r="U35" s="431"/>
      <c r="V35" s="431"/>
      <c r="W35" s="431"/>
      <c r="X35" s="431"/>
      <c r="Y35" s="431"/>
      <c r="Z35" s="431"/>
      <c r="AA35" s="431"/>
      <c r="AB35" s="432"/>
      <c r="AC35" s="64"/>
      <c r="AE35" s="86"/>
      <c r="AF35" s="86"/>
      <c r="AG35" s="86"/>
      <c r="AH35" s="86"/>
      <c r="AI35" s="86"/>
      <c r="AJ35" s="86"/>
      <c r="AK35" s="86"/>
      <c r="AL35" s="86"/>
      <c r="AM35" s="86"/>
      <c r="AN35" s="86"/>
    </row>
    <row r="36" spans="1:40" ht="42.95" customHeight="1">
      <c r="A36" s="397" t="s">
        <v>117</v>
      </c>
      <c r="B36" s="398"/>
      <c r="C36" s="69"/>
      <c r="D36" s="71">
        <v>0</v>
      </c>
      <c r="E36" s="80">
        <v>0</v>
      </c>
      <c r="F36" s="71">
        <v>0</v>
      </c>
      <c r="G36" s="71">
        <v>0</v>
      </c>
      <c r="H36" s="71">
        <v>0</v>
      </c>
      <c r="I36" s="71">
        <v>0</v>
      </c>
      <c r="J36" s="71">
        <v>0</v>
      </c>
      <c r="K36" s="71">
        <v>0</v>
      </c>
      <c r="L36" s="71" t="s">
        <v>118</v>
      </c>
      <c r="M36" s="71" t="s">
        <v>118</v>
      </c>
      <c r="N36" s="71" t="s">
        <v>118</v>
      </c>
      <c r="O36" s="71">
        <v>1</v>
      </c>
      <c r="P36" s="82">
        <f>SUM(D36:O36)</f>
        <v>1</v>
      </c>
      <c r="Q36" s="430"/>
      <c r="R36" s="431"/>
      <c r="S36" s="431"/>
      <c r="T36" s="431"/>
      <c r="U36" s="431"/>
      <c r="V36" s="431"/>
      <c r="W36" s="431"/>
      <c r="X36" s="431"/>
      <c r="Y36" s="431"/>
      <c r="Z36" s="431"/>
      <c r="AA36" s="431"/>
      <c r="AB36" s="432"/>
      <c r="AC36" s="64"/>
      <c r="AE36" s="229"/>
      <c r="AF36" s="229"/>
      <c r="AG36" s="229"/>
      <c r="AH36" s="229"/>
      <c r="AI36" s="229"/>
      <c r="AJ36" s="86"/>
      <c r="AK36" s="86"/>
      <c r="AL36" s="86"/>
      <c r="AM36" s="86"/>
      <c r="AN36" s="86"/>
    </row>
    <row r="37" spans="1:40" ht="78.95" customHeight="1">
      <c r="A37" s="397" t="s">
        <v>119</v>
      </c>
      <c r="B37" s="398"/>
      <c r="C37" s="69"/>
      <c r="D37" s="71">
        <v>0</v>
      </c>
      <c r="E37" s="80">
        <v>0</v>
      </c>
      <c r="F37" s="71">
        <v>0</v>
      </c>
      <c r="G37" s="71">
        <v>0</v>
      </c>
      <c r="H37" s="71">
        <v>0</v>
      </c>
      <c r="I37" s="71">
        <v>0</v>
      </c>
      <c r="J37" s="71">
        <v>8</v>
      </c>
      <c r="K37" s="71">
        <v>53</v>
      </c>
      <c r="L37" s="71">
        <v>45</v>
      </c>
      <c r="M37" s="71">
        <v>42</v>
      </c>
      <c r="N37" s="71">
        <v>40</v>
      </c>
      <c r="O37" s="71">
        <v>16</v>
      </c>
      <c r="P37" s="71">
        <f t="shared" si="0"/>
        <v>204</v>
      </c>
      <c r="Q37" s="433"/>
      <c r="R37" s="434"/>
      <c r="S37" s="434"/>
      <c r="T37" s="434"/>
      <c r="U37" s="434"/>
      <c r="V37" s="434"/>
      <c r="W37" s="434"/>
      <c r="X37" s="434"/>
      <c r="Y37" s="434"/>
      <c r="Z37" s="434"/>
      <c r="AA37" s="434"/>
      <c r="AB37" s="435"/>
      <c r="AC37" s="64"/>
      <c r="AE37" s="234"/>
      <c r="AF37" s="234"/>
      <c r="AG37" s="234"/>
      <c r="AH37" s="234"/>
      <c r="AI37" s="234"/>
      <c r="AJ37" s="86"/>
      <c r="AK37" s="86"/>
      <c r="AL37" s="86"/>
      <c r="AM37" s="86"/>
      <c r="AN37" s="86"/>
    </row>
    <row r="38" spans="1:40" ht="38.1" customHeight="1">
      <c r="A38" s="385" t="s">
        <v>120</v>
      </c>
      <c r="B38" s="386">
        <v>6</v>
      </c>
      <c r="C38" s="68" t="s">
        <v>84</v>
      </c>
      <c r="D38" s="70">
        <v>0</v>
      </c>
      <c r="E38" s="70">
        <v>0</v>
      </c>
      <c r="F38" s="70">
        <v>0</v>
      </c>
      <c r="G38" s="70">
        <v>0</v>
      </c>
      <c r="H38" s="70">
        <v>0</v>
      </c>
      <c r="I38" s="70">
        <v>0.05</v>
      </c>
      <c r="J38" s="70">
        <v>0.05</v>
      </c>
      <c r="K38" s="70">
        <v>0.1</v>
      </c>
      <c r="L38" s="70">
        <v>0.2</v>
      </c>
      <c r="M38" s="70">
        <v>0.2</v>
      </c>
      <c r="N38" s="70">
        <v>0.2</v>
      </c>
      <c r="O38" s="70">
        <v>0.2</v>
      </c>
      <c r="P38" s="16">
        <f t="shared" si="0"/>
        <v>1</v>
      </c>
      <c r="Q38" s="427" t="s">
        <v>269</v>
      </c>
      <c r="R38" s="428"/>
      <c r="S38" s="428"/>
      <c r="T38" s="428"/>
      <c r="U38" s="428"/>
      <c r="V38" s="428"/>
      <c r="W38" s="428"/>
      <c r="X38" s="428"/>
      <c r="Y38" s="428"/>
      <c r="Z38" s="428"/>
      <c r="AA38" s="428"/>
      <c r="AB38" s="429"/>
      <c r="AC38" s="64"/>
      <c r="AE38" s="229"/>
      <c r="AF38" s="229"/>
      <c r="AG38" s="229"/>
      <c r="AH38" s="229"/>
      <c r="AI38" s="229"/>
      <c r="AM38" s="86"/>
      <c r="AN38" s="86"/>
    </row>
    <row r="39" spans="1:40" ht="42" customHeight="1">
      <c r="A39" s="467"/>
      <c r="B39" s="462"/>
      <c r="C39" s="128" t="s">
        <v>86</v>
      </c>
      <c r="D39" s="129">
        <v>0</v>
      </c>
      <c r="E39" s="129">
        <v>0</v>
      </c>
      <c r="F39" s="129">
        <v>0</v>
      </c>
      <c r="G39" s="196">
        <v>0.05</v>
      </c>
      <c r="H39" s="129">
        <v>0.05</v>
      </c>
      <c r="I39" s="129">
        <v>0.05</v>
      </c>
      <c r="J39" s="129">
        <v>0.02</v>
      </c>
      <c r="K39" s="129">
        <v>0</v>
      </c>
      <c r="L39" s="130">
        <v>0.1</v>
      </c>
      <c r="M39" s="130">
        <v>0.2</v>
      </c>
      <c r="N39" s="130">
        <v>0.4</v>
      </c>
      <c r="O39" s="130">
        <v>0</v>
      </c>
      <c r="P39" s="235">
        <f t="shared" si="0"/>
        <v>0.87000000000000011</v>
      </c>
      <c r="Q39" s="430"/>
      <c r="R39" s="431"/>
      <c r="S39" s="431"/>
      <c r="T39" s="431"/>
      <c r="U39" s="431"/>
      <c r="V39" s="431"/>
      <c r="W39" s="431"/>
      <c r="X39" s="431"/>
      <c r="Y39" s="431"/>
      <c r="Z39" s="431"/>
      <c r="AA39" s="431"/>
      <c r="AB39" s="432"/>
      <c r="AC39" s="64"/>
      <c r="AE39" s="229"/>
      <c r="AF39" s="229"/>
      <c r="AG39" s="229"/>
      <c r="AH39" s="229"/>
      <c r="AI39" s="229"/>
      <c r="AM39" s="86"/>
      <c r="AN39" s="86"/>
    </row>
    <row r="40" spans="1:40" ht="39" customHeight="1">
      <c r="A40" s="397" t="s">
        <v>121</v>
      </c>
      <c r="B40" s="398"/>
      <c r="C40" s="69"/>
      <c r="D40" s="71">
        <v>0</v>
      </c>
      <c r="E40" s="80">
        <v>0</v>
      </c>
      <c r="F40" s="71">
        <v>0</v>
      </c>
      <c r="G40" s="71">
        <v>0</v>
      </c>
      <c r="H40" s="71">
        <v>0</v>
      </c>
      <c r="I40" s="71">
        <v>0</v>
      </c>
      <c r="J40" s="71">
        <v>0</v>
      </c>
      <c r="K40" s="71">
        <v>0</v>
      </c>
      <c r="L40" s="71">
        <v>1</v>
      </c>
      <c r="M40" s="71">
        <v>6</v>
      </c>
      <c r="N40" s="71">
        <v>0</v>
      </c>
      <c r="O40" s="71" t="s">
        <v>118</v>
      </c>
      <c r="P40" s="227">
        <f>SUM(D40:O40)</f>
        <v>7</v>
      </c>
      <c r="Q40" s="430"/>
      <c r="R40" s="431"/>
      <c r="S40" s="431"/>
      <c r="T40" s="431"/>
      <c r="U40" s="431"/>
      <c r="V40" s="431"/>
      <c r="W40" s="431"/>
      <c r="X40" s="431"/>
      <c r="Y40" s="431"/>
      <c r="Z40" s="431"/>
      <c r="AA40" s="431"/>
      <c r="AB40" s="432"/>
      <c r="AC40" s="64"/>
      <c r="AE40" s="229"/>
      <c r="AF40" s="229"/>
      <c r="AG40" s="229"/>
      <c r="AH40" s="229"/>
      <c r="AI40" s="229"/>
      <c r="AJ40" s="86"/>
      <c r="AK40" s="86"/>
      <c r="AL40" s="86"/>
      <c r="AM40" s="86"/>
      <c r="AN40" s="86"/>
    </row>
    <row r="41" spans="1:40" ht="89.1" customHeight="1">
      <c r="A41" s="397" t="s">
        <v>122</v>
      </c>
      <c r="B41" s="398"/>
      <c r="C41" s="69"/>
      <c r="D41" s="71">
        <v>0</v>
      </c>
      <c r="E41" s="80">
        <v>0</v>
      </c>
      <c r="F41" s="71">
        <v>0</v>
      </c>
      <c r="G41" s="71">
        <v>0</v>
      </c>
      <c r="H41" s="71">
        <v>0</v>
      </c>
      <c r="I41" s="71">
        <v>0</v>
      </c>
      <c r="J41" s="71">
        <v>0</v>
      </c>
      <c r="K41" s="71" t="s">
        <v>118</v>
      </c>
      <c r="L41" s="71">
        <v>0</v>
      </c>
      <c r="M41" s="71">
        <v>0</v>
      </c>
      <c r="N41" s="71">
        <v>0</v>
      </c>
      <c r="O41" s="230" t="s">
        <v>118</v>
      </c>
      <c r="P41" s="82">
        <f t="shared" si="0"/>
        <v>0</v>
      </c>
      <c r="Q41" s="433"/>
      <c r="R41" s="434"/>
      <c r="S41" s="434"/>
      <c r="T41" s="434"/>
      <c r="U41" s="434"/>
      <c r="V41" s="434"/>
      <c r="W41" s="434"/>
      <c r="X41" s="434"/>
      <c r="Y41" s="434"/>
      <c r="Z41" s="434"/>
      <c r="AA41" s="434"/>
      <c r="AB41" s="435"/>
      <c r="AC41" s="64"/>
      <c r="AE41" s="466"/>
      <c r="AF41" s="466"/>
      <c r="AG41" s="466"/>
      <c r="AH41" s="466"/>
      <c r="AI41" s="466"/>
      <c r="AJ41" s="86"/>
      <c r="AK41" s="86"/>
      <c r="AL41" s="86"/>
      <c r="AM41" s="86"/>
      <c r="AN41" s="86"/>
    </row>
    <row r="42" spans="1:40" ht="17.25" customHeight="1">
      <c r="A42" s="182"/>
      <c r="B42" s="183"/>
      <c r="C42" s="183"/>
      <c r="D42" s="183"/>
      <c r="E42" s="183"/>
      <c r="F42" s="183"/>
      <c r="G42" s="183"/>
      <c r="H42" s="183"/>
      <c r="I42" s="183"/>
      <c r="J42" s="183"/>
      <c r="K42" s="183"/>
      <c r="L42" s="183"/>
      <c r="M42" s="183"/>
      <c r="N42" s="183"/>
      <c r="O42" s="183"/>
      <c r="P42" s="183"/>
      <c r="Q42" s="183"/>
      <c r="R42" s="183"/>
      <c r="S42" s="183"/>
      <c r="T42" s="183"/>
      <c r="U42" s="183"/>
      <c r="V42" s="183"/>
      <c r="W42" s="183"/>
      <c r="X42" s="184"/>
      <c r="Y42" s="183"/>
      <c r="Z42" s="183"/>
      <c r="AA42" s="183"/>
      <c r="AB42" s="185"/>
    </row>
  </sheetData>
  <mergeCells count="96">
    <mergeCell ref="A1:A4"/>
    <mergeCell ref="B1:Y1"/>
    <mergeCell ref="Z1:AB1"/>
    <mergeCell ref="B2:Y2"/>
    <mergeCell ref="Z2:AB2"/>
    <mergeCell ref="B3:Y4"/>
    <mergeCell ref="Z3:AB3"/>
    <mergeCell ref="Z4:AB4"/>
    <mergeCell ref="A7:B9"/>
    <mergeCell ref="C7:K9"/>
    <mergeCell ref="R7:T9"/>
    <mergeCell ref="U7:V9"/>
    <mergeCell ref="W7:X9"/>
    <mergeCell ref="Y7:Z7"/>
    <mergeCell ref="AA7:AB7"/>
    <mergeCell ref="Y8:Z8"/>
    <mergeCell ref="AA8:AB8"/>
    <mergeCell ref="Y9:Z9"/>
    <mergeCell ref="AA9:AB9"/>
    <mergeCell ref="Y11:AB11"/>
    <mergeCell ref="C12:Z12"/>
    <mergeCell ref="A13:B13"/>
    <mergeCell ref="C13:Q13"/>
    <mergeCell ref="S13:T13"/>
    <mergeCell ref="V13:Y13"/>
    <mergeCell ref="AA13:AB13"/>
    <mergeCell ref="A11:B11"/>
    <mergeCell ref="C11:K11"/>
    <mergeCell ref="M11:Q11"/>
    <mergeCell ref="R11:V11"/>
    <mergeCell ref="W11:X11"/>
    <mergeCell ref="A15:B16"/>
    <mergeCell ref="D15:E15"/>
    <mergeCell ref="F15:G15"/>
    <mergeCell ref="H15:I15"/>
    <mergeCell ref="Q15:AB15"/>
    <mergeCell ref="D16:E16"/>
    <mergeCell ref="F16:G16"/>
    <mergeCell ref="H16:I16"/>
    <mergeCell ref="Q16:V16"/>
    <mergeCell ref="W16:AB16"/>
    <mergeCell ref="P23:P26"/>
    <mergeCell ref="Q23:AB26"/>
    <mergeCell ref="A23:A26"/>
    <mergeCell ref="B23:C26"/>
    <mergeCell ref="Q17:S17"/>
    <mergeCell ref="T17:V17"/>
    <mergeCell ref="W17:Y17"/>
    <mergeCell ref="Z17:AB17"/>
    <mergeCell ref="Q18:S18"/>
    <mergeCell ref="T18:V18"/>
    <mergeCell ref="W18:Y18"/>
    <mergeCell ref="Z18:AB18"/>
    <mergeCell ref="A20:AB20"/>
    <mergeCell ref="A21:A22"/>
    <mergeCell ref="B21:C22"/>
    <mergeCell ref="D21:O21"/>
    <mergeCell ref="P21:P22"/>
    <mergeCell ref="Q21:AB22"/>
    <mergeCell ref="D22:F22"/>
    <mergeCell ref="G22:I22"/>
    <mergeCell ref="J22:L22"/>
    <mergeCell ref="M22:O22"/>
    <mergeCell ref="D23:F26"/>
    <mergeCell ref="G23:I26"/>
    <mergeCell ref="Q30:T30"/>
    <mergeCell ref="U30:X30"/>
    <mergeCell ref="Y30:AB30"/>
    <mergeCell ref="A27:AB27"/>
    <mergeCell ref="A28:A29"/>
    <mergeCell ref="B28:B29"/>
    <mergeCell ref="C28:C29"/>
    <mergeCell ref="D28:P28"/>
    <mergeCell ref="Q28:AB28"/>
    <mergeCell ref="Q29:T29"/>
    <mergeCell ref="U29:X29"/>
    <mergeCell ref="Y29:AB29"/>
    <mergeCell ref="J23:L26"/>
    <mergeCell ref="M23:O26"/>
    <mergeCell ref="A31:AB31"/>
    <mergeCell ref="A32:A33"/>
    <mergeCell ref="B32:B33"/>
    <mergeCell ref="C32:P32"/>
    <mergeCell ref="Q32:AB32"/>
    <mergeCell ref="Q33:AB33"/>
    <mergeCell ref="AE41:AI41"/>
    <mergeCell ref="A41:B41"/>
    <mergeCell ref="Q38:AB41"/>
    <mergeCell ref="A34:A35"/>
    <mergeCell ref="B34:B35"/>
    <mergeCell ref="Q34:AB37"/>
    <mergeCell ref="A37:B37"/>
    <mergeCell ref="A38:A39"/>
    <mergeCell ref="B38:B39"/>
    <mergeCell ref="A36:B36"/>
    <mergeCell ref="A40:B40"/>
  </mergeCells>
  <dataValidations count="3">
    <dataValidation type="textLength" operator="lessThanOrEqual" allowBlank="1" showInputMessage="1" showErrorMessage="1" errorTitle="Máximo 2.000 caracteres" error="Máximo 2.000 caracteres" promptTitle="2.000 caracteres" sqref="Q23:AB26">
      <formula1>2000</formula1>
    </dataValidation>
    <dataValidation type="textLength" operator="lessThanOrEqual" allowBlank="1" showInputMessage="1" showErrorMessage="1" errorTitle="Máximo 2.000 caracteres" error="Máximo 2.000 caracteres" sqref="Q30:T30 R34:AB37 Q34:Q38">
      <formula1>2000</formula1>
    </dataValidation>
    <dataValidation type="textLength" operator="lessThanOrEqual" allowBlank="1" showInputMessage="1" showErrorMessage="1" errorTitle="Máximo 1.000 caracteres" error="Máximo 1.000 caracteres" sqref="U30:X30">
      <formula1>1000</formula1>
    </dataValidation>
  </dataValidations>
  <pageMargins left="0" right="0" top="0" bottom="0" header="0" footer="0"/>
  <pageSetup paperSize="41" scale="34" fitToHeight="0"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I45"/>
  <sheetViews>
    <sheetView topLeftCell="H30" zoomScale="110" zoomScaleNormal="110" workbookViewId="0">
      <selection activeCell="Y30" sqref="Y30:AB30"/>
    </sheetView>
  </sheetViews>
  <sheetFormatPr baseColWidth="10" defaultColWidth="8.85546875" defaultRowHeight="15"/>
  <cols>
    <col min="1" max="1" width="38.42578125" customWidth="1"/>
    <col min="2" max="2" width="18.28515625" customWidth="1"/>
    <col min="3" max="3" width="17.42578125" customWidth="1"/>
    <col min="4" max="6" width="7" customWidth="1"/>
    <col min="7" max="15" width="7.7109375" customWidth="1"/>
    <col min="16" max="16" width="11.140625" customWidth="1"/>
    <col min="17" max="17" width="11.42578125" customWidth="1"/>
    <col min="18" max="18" width="7.42578125" customWidth="1"/>
    <col min="19" max="20" width="11.42578125" customWidth="1"/>
    <col min="21" max="21" width="13" customWidth="1"/>
    <col min="22" max="22" width="7.7109375" customWidth="1"/>
    <col min="23" max="23" width="9.140625" customWidth="1"/>
    <col min="24" max="24" width="11.42578125" customWidth="1"/>
    <col min="25" max="25" width="9.7109375" customWidth="1"/>
    <col min="26" max="26" width="12.7109375" customWidth="1"/>
    <col min="27" max="27" width="6.28515625" customWidth="1"/>
    <col min="28" max="28" width="7.7109375" customWidth="1"/>
    <col min="29" max="29" width="5.7109375" customWidth="1"/>
    <col min="30" max="30" width="18.42578125" hidden="1" customWidth="1"/>
    <col min="31" max="31" width="4.7109375" customWidth="1"/>
    <col min="32" max="32" width="23" hidden="1" customWidth="1"/>
    <col min="33" max="33" width="11.42578125" customWidth="1"/>
    <col min="34" max="34" width="18.42578125" bestFit="1" customWidth="1"/>
    <col min="35" max="35" width="16.140625" customWidth="1"/>
    <col min="36" max="256" width="11.42578125" customWidth="1"/>
  </cols>
  <sheetData>
    <row r="1" spans="1:28" ht="32.25" customHeight="1">
      <c r="A1" s="236"/>
      <c r="B1" s="239" t="s">
        <v>0</v>
      </c>
      <c r="C1" s="240"/>
      <c r="D1" s="240"/>
      <c r="E1" s="240"/>
      <c r="F1" s="240"/>
      <c r="G1" s="240"/>
      <c r="H1" s="240"/>
      <c r="I1" s="240"/>
      <c r="J1" s="240"/>
      <c r="K1" s="240"/>
      <c r="L1" s="240"/>
      <c r="M1" s="240"/>
      <c r="N1" s="240"/>
      <c r="O1" s="240"/>
      <c r="P1" s="240"/>
      <c r="Q1" s="240"/>
      <c r="R1" s="240"/>
      <c r="S1" s="240"/>
      <c r="T1" s="240"/>
      <c r="U1" s="240"/>
      <c r="V1" s="240"/>
      <c r="W1" s="240"/>
      <c r="X1" s="240"/>
      <c r="Y1" s="241"/>
      <c r="Z1" s="242" t="s">
        <v>1</v>
      </c>
      <c r="AA1" s="243"/>
      <c r="AB1" s="244"/>
    </row>
    <row r="2" spans="1:28" ht="30.75" customHeight="1">
      <c r="A2" s="237"/>
      <c r="B2" s="245" t="s">
        <v>2</v>
      </c>
      <c r="C2" s="246"/>
      <c r="D2" s="246"/>
      <c r="E2" s="246"/>
      <c r="F2" s="246"/>
      <c r="G2" s="246"/>
      <c r="H2" s="246"/>
      <c r="I2" s="246"/>
      <c r="J2" s="246"/>
      <c r="K2" s="246"/>
      <c r="L2" s="246"/>
      <c r="M2" s="246"/>
      <c r="N2" s="246"/>
      <c r="O2" s="246"/>
      <c r="P2" s="246"/>
      <c r="Q2" s="246"/>
      <c r="R2" s="246"/>
      <c r="S2" s="246"/>
      <c r="T2" s="246"/>
      <c r="U2" s="246"/>
      <c r="V2" s="246"/>
      <c r="W2" s="246"/>
      <c r="X2" s="246"/>
      <c r="Y2" s="247"/>
      <c r="Z2" s="248" t="s">
        <v>3</v>
      </c>
      <c r="AA2" s="249"/>
      <c r="AB2" s="250"/>
    </row>
    <row r="3" spans="1:28" ht="24" customHeight="1">
      <c r="A3" s="237"/>
      <c r="B3" s="251" t="s">
        <v>4</v>
      </c>
      <c r="C3" s="252"/>
      <c r="D3" s="252"/>
      <c r="E3" s="252"/>
      <c r="F3" s="252"/>
      <c r="G3" s="252"/>
      <c r="H3" s="252"/>
      <c r="I3" s="252"/>
      <c r="J3" s="252"/>
      <c r="K3" s="252"/>
      <c r="L3" s="252"/>
      <c r="M3" s="252"/>
      <c r="N3" s="252"/>
      <c r="O3" s="252"/>
      <c r="P3" s="252"/>
      <c r="Q3" s="252"/>
      <c r="R3" s="252"/>
      <c r="S3" s="252"/>
      <c r="T3" s="252"/>
      <c r="U3" s="252"/>
      <c r="V3" s="252"/>
      <c r="W3" s="252"/>
      <c r="X3" s="252"/>
      <c r="Y3" s="253"/>
      <c r="Z3" s="248" t="s">
        <v>5</v>
      </c>
      <c r="AA3" s="249"/>
      <c r="AB3" s="250"/>
    </row>
    <row r="4" spans="1:28" ht="15.75" customHeight="1" thickBot="1">
      <c r="A4" s="238"/>
      <c r="B4" s="254"/>
      <c r="C4" s="255"/>
      <c r="D4" s="255"/>
      <c r="E4" s="255"/>
      <c r="F4" s="255"/>
      <c r="G4" s="255"/>
      <c r="H4" s="255"/>
      <c r="I4" s="255"/>
      <c r="J4" s="255"/>
      <c r="K4" s="255"/>
      <c r="L4" s="255"/>
      <c r="M4" s="255"/>
      <c r="N4" s="255"/>
      <c r="O4" s="255"/>
      <c r="P4" s="255"/>
      <c r="Q4" s="255"/>
      <c r="R4" s="255"/>
      <c r="S4" s="255"/>
      <c r="T4" s="255"/>
      <c r="U4" s="255"/>
      <c r="V4" s="255"/>
      <c r="W4" s="255"/>
      <c r="X4" s="255"/>
      <c r="Y4" s="256"/>
      <c r="Z4" s="257" t="s">
        <v>6</v>
      </c>
      <c r="AA4" s="258"/>
      <c r="AB4" s="259"/>
    </row>
    <row r="5" spans="1:28" ht="9" customHeight="1" thickBot="1">
      <c r="A5" s="95"/>
      <c r="B5" s="93"/>
      <c r="C5" s="94"/>
      <c r="D5" s="7"/>
      <c r="E5" s="7"/>
      <c r="F5" s="7"/>
      <c r="G5" s="7"/>
      <c r="H5" s="7"/>
      <c r="I5" s="7"/>
      <c r="J5" s="7"/>
      <c r="K5" s="7"/>
      <c r="L5" s="7"/>
      <c r="M5" s="7"/>
      <c r="N5" s="7"/>
      <c r="O5" s="7"/>
      <c r="P5" s="7"/>
      <c r="Q5" s="7"/>
      <c r="R5" s="7"/>
      <c r="S5" s="7"/>
      <c r="T5" s="7"/>
      <c r="U5" s="7"/>
      <c r="V5" s="7"/>
      <c r="W5" s="7"/>
      <c r="X5" s="8"/>
      <c r="Y5" s="7"/>
      <c r="Z5" s="9"/>
      <c r="AA5" s="2"/>
      <c r="AB5" s="96"/>
    </row>
    <row r="6" spans="1:28" ht="9" customHeight="1">
      <c r="A6" s="6"/>
      <c r="B6" s="7"/>
      <c r="C6" s="7"/>
      <c r="D6" s="7"/>
      <c r="E6" s="7"/>
      <c r="F6" s="7"/>
      <c r="G6" s="7"/>
      <c r="H6" s="7"/>
      <c r="I6" s="7"/>
      <c r="J6" s="7"/>
      <c r="K6" s="7"/>
      <c r="L6" s="7"/>
      <c r="M6" s="7"/>
      <c r="N6" s="7"/>
      <c r="O6" s="7"/>
      <c r="P6" s="7"/>
      <c r="Q6" s="7"/>
      <c r="R6" s="7"/>
      <c r="S6" s="7"/>
      <c r="T6" s="7"/>
      <c r="U6" s="7"/>
      <c r="V6" s="7"/>
      <c r="W6" s="7"/>
      <c r="X6" s="8"/>
      <c r="Y6" s="7"/>
      <c r="Z6" s="7"/>
      <c r="AA6" s="4"/>
      <c r="AB6" s="97"/>
    </row>
    <row r="7" spans="1:28" ht="15" customHeight="1">
      <c r="A7" s="265" t="s">
        <v>7</v>
      </c>
      <c r="B7" s="266"/>
      <c r="C7" s="297" t="s">
        <v>105</v>
      </c>
      <c r="D7" s="298"/>
      <c r="E7" s="298"/>
      <c r="F7" s="298"/>
      <c r="G7" s="298"/>
      <c r="H7" s="298"/>
      <c r="I7" s="298"/>
      <c r="J7" s="298"/>
      <c r="K7" s="299"/>
      <c r="L7" s="100"/>
      <c r="M7" s="90"/>
      <c r="N7" s="90"/>
      <c r="O7" s="90"/>
      <c r="P7" s="90"/>
      <c r="Q7" s="91"/>
      <c r="R7" s="306" t="s">
        <v>9</v>
      </c>
      <c r="S7" s="307"/>
      <c r="T7" s="308"/>
      <c r="U7" s="315">
        <v>44564</v>
      </c>
      <c r="V7" s="316"/>
      <c r="W7" s="306" t="s">
        <v>10</v>
      </c>
      <c r="X7" s="308"/>
      <c r="Y7" s="321" t="s">
        <v>11</v>
      </c>
      <c r="Z7" s="322"/>
      <c r="AA7" s="273"/>
      <c r="AB7" s="274"/>
    </row>
    <row r="8" spans="1:28" ht="15" customHeight="1">
      <c r="A8" s="293"/>
      <c r="B8" s="294"/>
      <c r="C8" s="300"/>
      <c r="D8" s="301"/>
      <c r="E8" s="301"/>
      <c r="F8" s="301"/>
      <c r="G8" s="301"/>
      <c r="H8" s="301"/>
      <c r="I8" s="301"/>
      <c r="J8" s="301"/>
      <c r="K8" s="302"/>
      <c r="L8" s="100"/>
      <c r="M8" s="90"/>
      <c r="N8" s="90"/>
      <c r="O8" s="90"/>
      <c r="P8" s="90"/>
      <c r="Q8" s="91"/>
      <c r="R8" s="309"/>
      <c r="S8" s="310"/>
      <c r="T8" s="311"/>
      <c r="U8" s="317"/>
      <c r="V8" s="318"/>
      <c r="W8" s="309"/>
      <c r="X8" s="311"/>
      <c r="Y8" s="275" t="s">
        <v>12</v>
      </c>
      <c r="Z8" s="276"/>
      <c r="AA8" s="277"/>
      <c r="AB8" s="278"/>
    </row>
    <row r="9" spans="1:28" ht="15" customHeight="1">
      <c r="A9" s="295"/>
      <c r="B9" s="296"/>
      <c r="C9" s="303"/>
      <c r="D9" s="304"/>
      <c r="E9" s="304"/>
      <c r="F9" s="304"/>
      <c r="G9" s="304"/>
      <c r="H9" s="304"/>
      <c r="I9" s="304"/>
      <c r="J9" s="304"/>
      <c r="K9" s="305"/>
      <c r="L9" s="100"/>
      <c r="M9" s="90"/>
      <c r="N9" s="90"/>
      <c r="O9" s="90"/>
      <c r="P9" s="90"/>
      <c r="Q9" s="91"/>
      <c r="R9" s="312"/>
      <c r="S9" s="313"/>
      <c r="T9" s="314"/>
      <c r="U9" s="319"/>
      <c r="V9" s="320"/>
      <c r="W9" s="312"/>
      <c r="X9" s="314"/>
      <c r="Y9" s="279" t="s">
        <v>13</v>
      </c>
      <c r="Z9" s="280"/>
      <c r="AA9" s="281" t="s">
        <v>14</v>
      </c>
      <c r="AB9" s="282"/>
    </row>
    <row r="10" spans="1:28" ht="9" customHeight="1">
      <c r="A10" s="92"/>
      <c r="B10" s="101"/>
      <c r="C10" s="13"/>
      <c r="D10" s="13"/>
      <c r="E10" s="13"/>
      <c r="F10" s="13"/>
      <c r="G10" s="13"/>
      <c r="H10" s="13"/>
      <c r="I10" s="13"/>
      <c r="J10" s="13"/>
      <c r="K10" s="13"/>
      <c r="L10" s="13"/>
      <c r="M10" s="108"/>
      <c r="N10" s="108"/>
      <c r="O10" s="108"/>
      <c r="P10" s="108"/>
      <c r="Q10" s="108"/>
      <c r="R10" s="106"/>
      <c r="S10" s="106"/>
      <c r="T10" s="106"/>
      <c r="U10" s="106"/>
      <c r="V10" s="106"/>
      <c r="W10" s="103"/>
      <c r="X10" s="103"/>
      <c r="Y10" s="103"/>
      <c r="Z10" s="103"/>
      <c r="AA10" s="103"/>
      <c r="AB10" s="104"/>
    </row>
    <row r="11" spans="1:28" ht="39" customHeight="1" thickBot="1">
      <c r="A11" s="283" t="s">
        <v>15</v>
      </c>
      <c r="B11" s="284"/>
      <c r="C11" s="260" t="s">
        <v>16</v>
      </c>
      <c r="D11" s="285"/>
      <c r="E11" s="285"/>
      <c r="F11" s="285"/>
      <c r="G11" s="285"/>
      <c r="H11" s="285"/>
      <c r="I11" s="285"/>
      <c r="J11" s="285"/>
      <c r="K11" s="286"/>
      <c r="L11" s="66"/>
      <c r="M11" s="287" t="s">
        <v>17</v>
      </c>
      <c r="N11" s="288"/>
      <c r="O11" s="288"/>
      <c r="P11" s="288"/>
      <c r="Q11" s="289"/>
      <c r="R11" s="290" t="s">
        <v>18</v>
      </c>
      <c r="S11" s="291"/>
      <c r="T11" s="291"/>
      <c r="U11" s="291"/>
      <c r="V11" s="292"/>
      <c r="W11" s="287" t="s">
        <v>19</v>
      </c>
      <c r="X11" s="289"/>
      <c r="Y11" s="260" t="s">
        <v>20</v>
      </c>
      <c r="Z11" s="261"/>
      <c r="AA11" s="261"/>
      <c r="AB11" s="262"/>
    </row>
    <row r="12" spans="1:28" ht="9" customHeight="1" thickBot="1">
      <c r="A12" s="73"/>
      <c r="B12" s="105"/>
      <c r="C12" s="263"/>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5"/>
      <c r="AB12" s="98"/>
    </row>
    <row r="13" spans="1:28" s="1" customFormat="1" ht="37.5" customHeight="1" thickBot="1">
      <c r="A13" s="265" t="s">
        <v>21</v>
      </c>
      <c r="B13" s="266"/>
      <c r="C13" s="260" t="s">
        <v>123</v>
      </c>
      <c r="D13" s="267"/>
      <c r="E13" s="267"/>
      <c r="F13" s="267"/>
      <c r="G13" s="267"/>
      <c r="H13" s="267"/>
      <c r="I13" s="267"/>
      <c r="J13" s="267"/>
      <c r="K13" s="267"/>
      <c r="L13" s="267"/>
      <c r="M13" s="267"/>
      <c r="N13" s="267"/>
      <c r="O13" s="267"/>
      <c r="P13" s="267"/>
      <c r="Q13" s="268"/>
      <c r="R13" s="7"/>
      <c r="S13" s="269" t="s">
        <v>23</v>
      </c>
      <c r="T13" s="269"/>
      <c r="U13" s="125">
        <v>5366</v>
      </c>
      <c r="V13" s="270" t="s">
        <v>24</v>
      </c>
      <c r="W13" s="269"/>
      <c r="X13" s="269"/>
      <c r="Y13" s="269"/>
      <c r="Z13" s="7"/>
      <c r="AA13" s="271">
        <v>0.18</v>
      </c>
      <c r="AB13" s="272"/>
    </row>
    <row r="14" spans="1:28" ht="16.5" customHeight="1" thickBot="1">
      <c r="A14" s="10"/>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99"/>
    </row>
    <row r="15" spans="1:28" ht="24" customHeight="1" thickBot="1">
      <c r="A15" s="265" t="s">
        <v>25</v>
      </c>
      <c r="B15" s="266"/>
      <c r="C15" s="109" t="s">
        <v>26</v>
      </c>
      <c r="D15" s="333" t="s">
        <v>27</v>
      </c>
      <c r="E15" s="334"/>
      <c r="F15" s="333" t="s">
        <v>28</v>
      </c>
      <c r="G15" s="334"/>
      <c r="H15" s="333" t="s">
        <v>29</v>
      </c>
      <c r="I15" s="289"/>
      <c r="J15" s="108"/>
      <c r="K15" s="65"/>
      <c r="L15" s="108"/>
      <c r="M15" s="4"/>
      <c r="N15" s="4"/>
      <c r="O15" s="4"/>
      <c r="P15" s="4"/>
      <c r="Q15" s="335" t="s">
        <v>30</v>
      </c>
      <c r="R15" s="336"/>
      <c r="S15" s="336"/>
      <c r="T15" s="336"/>
      <c r="U15" s="336"/>
      <c r="V15" s="336"/>
      <c r="W15" s="336"/>
      <c r="X15" s="336"/>
      <c r="Y15" s="336"/>
      <c r="Z15" s="336"/>
      <c r="AA15" s="336"/>
      <c r="AB15" s="337"/>
    </row>
    <row r="16" spans="1:28" ht="35.25" customHeight="1" thickBot="1">
      <c r="A16" s="295"/>
      <c r="B16" s="296"/>
      <c r="C16" s="102"/>
      <c r="D16" s="338"/>
      <c r="E16" s="339"/>
      <c r="F16" s="338"/>
      <c r="G16" s="339"/>
      <c r="H16" s="338" t="s">
        <v>31</v>
      </c>
      <c r="I16" s="340"/>
      <c r="J16" s="108"/>
      <c r="K16" s="108"/>
      <c r="L16" s="108"/>
      <c r="M16" s="4"/>
      <c r="N16" s="4"/>
      <c r="O16" s="4"/>
      <c r="P16" s="4"/>
      <c r="Q16" s="341" t="s">
        <v>32</v>
      </c>
      <c r="R16" s="342"/>
      <c r="S16" s="342"/>
      <c r="T16" s="342"/>
      <c r="U16" s="342"/>
      <c r="V16" s="343"/>
      <c r="W16" s="344" t="s">
        <v>33</v>
      </c>
      <c r="X16" s="342"/>
      <c r="Y16" s="342"/>
      <c r="Z16" s="342"/>
      <c r="AA16" s="342"/>
      <c r="AB16" s="345"/>
    </row>
    <row r="17" spans="1:35" ht="27" customHeight="1">
      <c r="A17" s="3"/>
      <c r="B17" s="4"/>
      <c r="C17" s="4"/>
      <c r="D17" s="12"/>
      <c r="E17" s="12"/>
      <c r="F17" s="12"/>
      <c r="G17" s="12"/>
      <c r="H17" s="12"/>
      <c r="I17" s="12"/>
      <c r="J17" s="12"/>
      <c r="K17" s="12"/>
      <c r="L17" s="12"/>
      <c r="M17" s="4"/>
      <c r="N17" s="4"/>
      <c r="O17" s="4"/>
      <c r="P17" s="4"/>
      <c r="Q17" s="323" t="s">
        <v>34</v>
      </c>
      <c r="R17" s="324"/>
      <c r="S17" s="325"/>
      <c r="T17" s="326" t="s">
        <v>35</v>
      </c>
      <c r="U17" s="324"/>
      <c r="V17" s="325"/>
      <c r="W17" s="326" t="s">
        <v>34</v>
      </c>
      <c r="X17" s="324"/>
      <c r="Y17" s="325"/>
      <c r="Z17" s="326" t="s">
        <v>35</v>
      </c>
      <c r="AA17" s="324"/>
      <c r="AB17" s="327"/>
    </row>
    <row r="18" spans="1:35" ht="18" customHeight="1" thickBot="1">
      <c r="A18" s="6"/>
      <c r="B18" s="7"/>
      <c r="C18" s="12"/>
      <c r="D18" s="12"/>
      <c r="E18" s="12"/>
      <c r="F18" s="12"/>
      <c r="G18" s="72"/>
      <c r="H18" s="72"/>
      <c r="I18" s="72"/>
      <c r="J18" s="72"/>
      <c r="K18" s="72"/>
      <c r="L18" s="72"/>
      <c r="M18" s="12"/>
      <c r="N18" s="12"/>
      <c r="O18" s="12"/>
      <c r="P18" s="12"/>
      <c r="Q18" s="328">
        <f>415224.938654184-22520.9386541843</f>
        <v>392703.99999999971</v>
      </c>
      <c r="R18" s="329"/>
      <c r="S18" s="330"/>
      <c r="T18" s="331">
        <v>392704</v>
      </c>
      <c r="U18" s="329"/>
      <c r="V18" s="330"/>
      <c r="W18" s="331">
        <v>1059081294</v>
      </c>
      <c r="X18" s="329"/>
      <c r="Y18" s="330"/>
      <c r="Z18" s="331">
        <v>1054273089</v>
      </c>
      <c r="AA18" s="329"/>
      <c r="AB18" s="332"/>
    </row>
    <row r="19" spans="1:35" ht="7.5" customHeight="1" thickBot="1">
      <c r="A19" s="6"/>
      <c r="B19" s="7"/>
      <c r="C19" s="12"/>
      <c r="D19" s="12"/>
      <c r="E19" s="12"/>
      <c r="F19" s="12"/>
      <c r="G19" s="12"/>
      <c r="H19" s="12"/>
      <c r="I19" s="12"/>
      <c r="J19" s="12"/>
      <c r="K19" s="12"/>
      <c r="L19" s="12"/>
      <c r="M19" s="12"/>
      <c r="N19" s="12"/>
      <c r="O19" s="12"/>
      <c r="P19" s="12"/>
      <c r="Q19" s="12"/>
      <c r="R19" s="12"/>
      <c r="S19" s="12"/>
      <c r="T19" s="12"/>
      <c r="U19" s="12"/>
      <c r="V19" s="12"/>
      <c r="W19" s="12"/>
      <c r="X19" s="12"/>
      <c r="Y19" s="12"/>
      <c r="Z19" s="12"/>
      <c r="AA19" s="4"/>
      <c r="AB19" s="97"/>
    </row>
    <row r="20" spans="1:35" ht="17.25" customHeight="1">
      <c r="A20" s="346" t="s">
        <v>36</v>
      </c>
      <c r="B20" s="347"/>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9"/>
    </row>
    <row r="21" spans="1:35" ht="15" customHeight="1">
      <c r="A21" s="350" t="s">
        <v>37</v>
      </c>
      <c r="B21" s="352" t="s">
        <v>38</v>
      </c>
      <c r="C21" s="353"/>
      <c r="D21" s="356" t="s">
        <v>39</v>
      </c>
      <c r="E21" s="357"/>
      <c r="F21" s="357"/>
      <c r="G21" s="357"/>
      <c r="H21" s="357"/>
      <c r="I21" s="357"/>
      <c r="J21" s="357"/>
      <c r="K21" s="357"/>
      <c r="L21" s="357"/>
      <c r="M21" s="357"/>
      <c r="N21" s="357"/>
      <c r="O21" s="358"/>
      <c r="P21" s="359" t="s">
        <v>40</v>
      </c>
      <c r="Q21" s="359" t="s">
        <v>41</v>
      </c>
      <c r="R21" s="359"/>
      <c r="S21" s="359"/>
      <c r="T21" s="359"/>
      <c r="U21" s="359"/>
      <c r="V21" s="359"/>
      <c r="W21" s="359"/>
      <c r="X21" s="359"/>
      <c r="Y21" s="359"/>
      <c r="Z21" s="359"/>
      <c r="AA21" s="359"/>
      <c r="AB21" s="360"/>
    </row>
    <row r="22" spans="1:35" ht="27" customHeight="1">
      <c r="A22" s="351"/>
      <c r="B22" s="354"/>
      <c r="C22" s="355"/>
      <c r="D22" s="356" t="s">
        <v>26</v>
      </c>
      <c r="E22" s="357"/>
      <c r="F22" s="358"/>
      <c r="G22" s="356" t="s">
        <v>27</v>
      </c>
      <c r="H22" s="357"/>
      <c r="I22" s="358"/>
      <c r="J22" s="356" t="s">
        <v>28</v>
      </c>
      <c r="K22" s="357"/>
      <c r="L22" s="358"/>
      <c r="M22" s="356" t="s">
        <v>29</v>
      </c>
      <c r="N22" s="357"/>
      <c r="O22" s="358"/>
      <c r="P22" s="358"/>
      <c r="Q22" s="359"/>
      <c r="R22" s="359"/>
      <c r="S22" s="359"/>
      <c r="T22" s="359"/>
      <c r="U22" s="359"/>
      <c r="V22" s="359"/>
      <c r="W22" s="359"/>
      <c r="X22" s="359"/>
      <c r="Y22" s="359"/>
      <c r="Z22" s="359"/>
      <c r="AA22" s="359"/>
      <c r="AB22" s="360"/>
    </row>
    <row r="23" spans="1:35">
      <c r="A23" s="372" t="str">
        <f>C13</f>
        <v>4. Realizar 13.668 orientaciones y asesorías socio jurídicas a mujeres víctimas de violencias</v>
      </c>
      <c r="B23" s="374" t="s">
        <v>42</v>
      </c>
      <c r="C23" s="375"/>
      <c r="D23" s="378"/>
      <c r="E23" s="379"/>
      <c r="F23" s="380"/>
      <c r="G23" s="378"/>
      <c r="H23" s="379"/>
      <c r="I23" s="380"/>
      <c r="J23" s="378"/>
      <c r="K23" s="379"/>
      <c r="L23" s="380"/>
      <c r="M23" s="378"/>
      <c r="N23" s="379"/>
      <c r="O23" s="380"/>
      <c r="P23" s="361"/>
      <c r="Q23" s="478" t="s">
        <v>262</v>
      </c>
      <c r="R23" s="478"/>
      <c r="S23" s="478"/>
      <c r="T23" s="478"/>
      <c r="U23" s="478"/>
      <c r="V23" s="478"/>
      <c r="W23" s="478"/>
      <c r="X23" s="478"/>
      <c r="Y23" s="478"/>
      <c r="Z23" s="478"/>
      <c r="AA23" s="478"/>
      <c r="AB23" s="479"/>
    </row>
    <row r="24" spans="1:35">
      <c r="A24" s="372"/>
      <c r="B24" s="376"/>
      <c r="C24" s="377"/>
      <c r="D24" s="381"/>
      <c r="E24" s="382"/>
      <c r="F24" s="383"/>
      <c r="G24" s="381"/>
      <c r="H24" s="382"/>
      <c r="I24" s="383"/>
      <c r="J24" s="381"/>
      <c r="K24" s="382"/>
      <c r="L24" s="383"/>
      <c r="M24" s="381"/>
      <c r="N24" s="382"/>
      <c r="O24" s="383"/>
      <c r="P24" s="362"/>
      <c r="Q24" s="478"/>
      <c r="R24" s="478"/>
      <c r="S24" s="478"/>
      <c r="T24" s="478"/>
      <c r="U24" s="478"/>
      <c r="V24" s="478"/>
      <c r="W24" s="478"/>
      <c r="X24" s="478"/>
      <c r="Y24" s="478"/>
      <c r="Z24" s="478"/>
      <c r="AA24" s="478"/>
      <c r="AB24" s="479"/>
    </row>
    <row r="25" spans="1:35">
      <c r="A25" s="372"/>
      <c r="B25" s="376"/>
      <c r="C25" s="377"/>
      <c r="D25" s="381"/>
      <c r="E25" s="382"/>
      <c r="F25" s="383"/>
      <c r="G25" s="381"/>
      <c r="H25" s="382"/>
      <c r="I25" s="383"/>
      <c r="J25" s="381"/>
      <c r="K25" s="382"/>
      <c r="L25" s="383"/>
      <c r="M25" s="381"/>
      <c r="N25" s="382"/>
      <c r="O25" s="383"/>
      <c r="P25" s="362"/>
      <c r="Q25" s="478"/>
      <c r="R25" s="478"/>
      <c r="S25" s="478"/>
      <c r="T25" s="478"/>
      <c r="U25" s="478"/>
      <c r="V25" s="478"/>
      <c r="W25" s="478"/>
      <c r="X25" s="478"/>
      <c r="Y25" s="478"/>
      <c r="Z25" s="478"/>
      <c r="AA25" s="478"/>
      <c r="AB25" s="479"/>
    </row>
    <row r="26" spans="1:35" ht="30.75" customHeight="1" thickBot="1">
      <c r="A26" s="373"/>
      <c r="B26" s="376"/>
      <c r="C26" s="377"/>
      <c r="D26" s="381"/>
      <c r="E26" s="382"/>
      <c r="F26" s="383"/>
      <c r="G26" s="381"/>
      <c r="H26" s="382"/>
      <c r="I26" s="383"/>
      <c r="J26" s="381"/>
      <c r="K26" s="382"/>
      <c r="L26" s="383"/>
      <c r="M26" s="381"/>
      <c r="N26" s="382"/>
      <c r="O26" s="383"/>
      <c r="P26" s="362"/>
      <c r="Q26" s="480"/>
      <c r="R26" s="480"/>
      <c r="S26" s="480"/>
      <c r="T26" s="480"/>
      <c r="U26" s="480"/>
      <c r="V26" s="480"/>
      <c r="W26" s="480"/>
      <c r="X26" s="480"/>
      <c r="Y26" s="480"/>
      <c r="Z26" s="480"/>
      <c r="AA26" s="480"/>
      <c r="AB26" s="481"/>
    </row>
    <row r="27" spans="1:35" ht="51.75" customHeight="1">
      <c r="A27" s="367"/>
      <c r="B27" s="368"/>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9"/>
    </row>
    <row r="28" spans="1:35" ht="36.75" customHeight="1">
      <c r="A28" s="350" t="s">
        <v>37</v>
      </c>
      <c r="B28" s="359" t="s">
        <v>44</v>
      </c>
      <c r="C28" s="359" t="s">
        <v>38</v>
      </c>
      <c r="D28" s="359" t="s">
        <v>45</v>
      </c>
      <c r="E28" s="359"/>
      <c r="F28" s="359"/>
      <c r="G28" s="359"/>
      <c r="H28" s="359"/>
      <c r="I28" s="359"/>
      <c r="J28" s="359"/>
      <c r="K28" s="359"/>
      <c r="L28" s="359"/>
      <c r="M28" s="359"/>
      <c r="N28" s="359"/>
      <c r="O28" s="359"/>
      <c r="P28" s="359"/>
      <c r="Q28" s="359" t="s">
        <v>46</v>
      </c>
      <c r="R28" s="359"/>
      <c r="S28" s="359"/>
      <c r="T28" s="359"/>
      <c r="U28" s="359"/>
      <c r="V28" s="359"/>
      <c r="W28" s="359"/>
      <c r="X28" s="359"/>
      <c r="Y28" s="359"/>
      <c r="Z28" s="359"/>
      <c r="AA28" s="359"/>
      <c r="AB28" s="359"/>
      <c r="AC28" s="87"/>
      <c r="AD28" s="87"/>
      <c r="AE28" s="87"/>
      <c r="AF28" s="87"/>
      <c r="AG28" s="87"/>
      <c r="AH28" s="87"/>
      <c r="AI28" s="86"/>
    </row>
    <row r="29" spans="1:35" ht="25.5" customHeight="1">
      <c r="A29" s="350"/>
      <c r="B29" s="359"/>
      <c r="C29" s="370"/>
      <c r="D29" s="107" t="s">
        <v>47</v>
      </c>
      <c r="E29" s="107" t="s">
        <v>48</v>
      </c>
      <c r="F29" s="107" t="s">
        <v>49</v>
      </c>
      <c r="G29" s="107" t="s">
        <v>50</v>
      </c>
      <c r="H29" s="107" t="s">
        <v>51</v>
      </c>
      <c r="I29" s="107" t="s">
        <v>52</v>
      </c>
      <c r="J29" s="107" t="s">
        <v>53</v>
      </c>
      <c r="K29" s="107" t="s">
        <v>54</v>
      </c>
      <c r="L29" s="107" t="s">
        <v>55</v>
      </c>
      <c r="M29" s="107" t="s">
        <v>56</v>
      </c>
      <c r="N29" s="107" t="s">
        <v>57</v>
      </c>
      <c r="O29" s="107" t="s">
        <v>58</v>
      </c>
      <c r="P29" s="107" t="s">
        <v>40</v>
      </c>
      <c r="Q29" s="354" t="s">
        <v>59</v>
      </c>
      <c r="R29" s="371"/>
      <c r="S29" s="371"/>
      <c r="T29" s="355"/>
      <c r="U29" s="354" t="s">
        <v>60</v>
      </c>
      <c r="V29" s="371"/>
      <c r="W29" s="371"/>
      <c r="X29" s="355"/>
      <c r="Y29" s="354" t="s">
        <v>61</v>
      </c>
      <c r="Z29" s="371"/>
      <c r="AA29" s="371"/>
      <c r="AB29" s="407"/>
      <c r="AC29" s="87"/>
      <c r="AD29" s="87"/>
      <c r="AE29" s="87"/>
      <c r="AF29" s="87"/>
      <c r="AG29" s="87"/>
      <c r="AH29" s="87"/>
      <c r="AI29" s="86"/>
    </row>
    <row r="30" spans="1:35" ht="150.94999999999999" customHeight="1">
      <c r="A30" s="84" t="str">
        <f>C13</f>
        <v>4. Realizar 13.668 orientaciones y asesorías socio jurídicas a mujeres víctimas de violencias</v>
      </c>
      <c r="B30" s="85">
        <f>AA13</f>
        <v>0.18</v>
      </c>
      <c r="C30" s="110">
        <v>5366</v>
      </c>
      <c r="D30" s="138">
        <f t="shared" ref="D30:M30" si="0">+D36+D37</f>
        <v>910</v>
      </c>
      <c r="E30" s="138">
        <f t="shared" si="0"/>
        <v>961</v>
      </c>
      <c r="F30" s="138">
        <f t="shared" si="0"/>
        <v>935</v>
      </c>
      <c r="G30" s="198">
        <f t="shared" si="0"/>
        <v>934</v>
      </c>
      <c r="H30" s="198">
        <f t="shared" si="0"/>
        <v>880</v>
      </c>
      <c r="I30" s="198">
        <f t="shared" si="0"/>
        <v>52</v>
      </c>
      <c r="J30" s="198">
        <f t="shared" si="0"/>
        <v>83</v>
      </c>
      <c r="K30" s="198">
        <f t="shared" si="0"/>
        <v>148</v>
      </c>
      <c r="L30" s="198">
        <f t="shared" si="0"/>
        <v>192</v>
      </c>
      <c r="M30" s="198">
        <f t="shared" si="0"/>
        <v>229</v>
      </c>
      <c r="N30" s="138">
        <f>+N37+N36</f>
        <v>243</v>
      </c>
      <c r="O30" s="228">
        <f>O37+O36</f>
        <v>182</v>
      </c>
      <c r="P30" s="110">
        <f>SUM(D30:O30)</f>
        <v>5749</v>
      </c>
      <c r="Q30" s="469" t="s">
        <v>270</v>
      </c>
      <c r="R30" s="470"/>
      <c r="S30" s="470"/>
      <c r="T30" s="471"/>
      <c r="U30" s="459"/>
      <c r="V30" s="460"/>
      <c r="W30" s="460"/>
      <c r="X30" s="461"/>
      <c r="Y30" s="482" t="s">
        <v>124</v>
      </c>
      <c r="Z30" s="475"/>
      <c r="AA30" s="475"/>
      <c r="AB30" s="476"/>
      <c r="AC30" s="87"/>
      <c r="AD30" s="222">
        <f>+P30/C30</f>
        <v>1.0713753261274692</v>
      </c>
      <c r="AE30" s="87"/>
      <c r="AF30" s="222">
        <f>+P30/C30</f>
        <v>1.0713753261274692</v>
      </c>
      <c r="AG30" s="87"/>
      <c r="AH30" s="87"/>
      <c r="AI30" s="86"/>
    </row>
    <row r="31" spans="1:35" ht="18.75">
      <c r="A31" s="412"/>
      <c r="B31" s="355"/>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413"/>
      <c r="AA31" s="413"/>
      <c r="AB31" s="414"/>
      <c r="AC31" s="87"/>
      <c r="AD31" s="87"/>
      <c r="AE31" s="87"/>
      <c r="AF31" s="87"/>
      <c r="AG31" s="87"/>
      <c r="AH31" s="87"/>
      <c r="AI31" s="86"/>
    </row>
    <row r="32" spans="1:35" ht="15" customHeight="1">
      <c r="A32" s="350" t="s">
        <v>64</v>
      </c>
      <c r="B32" s="415" t="s">
        <v>65</v>
      </c>
      <c r="C32" s="359" t="s">
        <v>66</v>
      </c>
      <c r="D32" s="359"/>
      <c r="E32" s="359"/>
      <c r="F32" s="359"/>
      <c r="G32" s="359"/>
      <c r="H32" s="359"/>
      <c r="I32" s="359"/>
      <c r="J32" s="359"/>
      <c r="K32" s="359"/>
      <c r="L32" s="359"/>
      <c r="M32" s="359"/>
      <c r="N32" s="359"/>
      <c r="O32" s="359"/>
      <c r="P32" s="359"/>
      <c r="Q32" s="356" t="s">
        <v>67</v>
      </c>
      <c r="R32" s="357"/>
      <c r="S32" s="357"/>
      <c r="T32" s="357"/>
      <c r="U32" s="357"/>
      <c r="V32" s="357"/>
      <c r="W32" s="357"/>
      <c r="X32" s="357"/>
      <c r="Y32" s="357"/>
      <c r="Z32" s="357"/>
      <c r="AA32" s="357"/>
      <c r="AB32" s="416"/>
      <c r="AC32" s="87"/>
      <c r="AD32" s="87"/>
      <c r="AE32" s="87"/>
      <c r="AF32" s="87"/>
      <c r="AG32" s="87"/>
      <c r="AH32" s="87"/>
      <c r="AI32" s="86"/>
    </row>
    <row r="33" spans="1:35" ht="25.5" customHeight="1">
      <c r="A33" s="350"/>
      <c r="B33" s="413"/>
      <c r="C33" s="107" t="s">
        <v>68</v>
      </c>
      <c r="D33" s="107" t="s">
        <v>69</v>
      </c>
      <c r="E33" s="107" t="s">
        <v>70</v>
      </c>
      <c r="F33" s="107" t="s">
        <v>71</v>
      </c>
      <c r="G33" s="107" t="s">
        <v>72</v>
      </c>
      <c r="H33" s="107" t="s">
        <v>73</v>
      </c>
      <c r="I33" s="107" t="s">
        <v>74</v>
      </c>
      <c r="J33" s="107" t="s">
        <v>75</v>
      </c>
      <c r="K33" s="107" t="s">
        <v>76</v>
      </c>
      <c r="L33" s="107" t="s">
        <v>77</v>
      </c>
      <c r="M33" s="107" t="s">
        <v>78</v>
      </c>
      <c r="N33" s="107" t="s">
        <v>79</v>
      </c>
      <c r="O33" s="107" t="s">
        <v>80</v>
      </c>
      <c r="P33" s="107" t="s">
        <v>81</v>
      </c>
      <c r="Q33" s="356" t="s">
        <v>82</v>
      </c>
      <c r="R33" s="357"/>
      <c r="S33" s="357"/>
      <c r="T33" s="357"/>
      <c r="U33" s="357"/>
      <c r="V33" s="357"/>
      <c r="W33" s="357"/>
      <c r="X33" s="357"/>
      <c r="Y33" s="357"/>
      <c r="Z33" s="357"/>
      <c r="AA33" s="357"/>
      <c r="AB33" s="416"/>
      <c r="AC33" s="88"/>
      <c r="AD33" s="88"/>
      <c r="AE33" s="88"/>
      <c r="AF33" s="88"/>
      <c r="AG33" s="88"/>
      <c r="AH33" s="88"/>
      <c r="AI33" s="86"/>
    </row>
    <row r="34" spans="1:35" ht="36" customHeight="1">
      <c r="A34" s="384" t="s">
        <v>125</v>
      </c>
      <c r="B34" s="462">
        <v>18</v>
      </c>
      <c r="C34" s="74" t="s">
        <v>84</v>
      </c>
      <c r="D34" s="75">
        <v>7.0000000000000007E-2</v>
      </c>
      <c r="E34" s="75">
        <v>0.08</v>
      </c>
      <c r="F34" s="75">
        <v>0.09</v>
      </c>
      <c r="G34" s="75">
        <v>0.17</v>
      </c>
      <c r="H34" s="75">
        <v>0.16</v>
      </c>
      <c r="I34" s="75">
        <v>0.06</v>
      </c>
      <c r="J34" s="75">
        <v>0.06</v>
      </c>
      <c r="K34" s="75">
        <v>7.0000000000000007E-2</v>
      </c>
      <c r="L34" s="75">
        <v>0.06</v>
      </c>
      <c r="M34" s="75">
        <v>7.0000000000000007E-2</v>
      </c>
      <c r="N34" s="75">
        <v>0.06</v>
      </c>
      <c r="O34" s="75">
        <v>0.05</v>
      </c>
      <c r="P34" s="76">
        <f>SUM(D34:O34)</f>
        <v>1.0000000000000004</v>
      </c>
      <c r="Q34" s="427" t="s">
        <v>126</v>
      </c>
      <c r="R34" s="428"/>
      <c r="S34" s="428"/>
      <c r="T34" s="428"/>
      <c r="U34" s="428"/>
      <c r="V34" s="428"/>
      <c r="W34" s="428"/>
      <c r="X34" s="428"/>
      <c r="Y34" s="428"/>
      <c r="Z34" s="428"/>
      <c r="AA34" s="428"/>
      <c r="AB34" s="429"/>
      <c r="AC34" s="89"/>
      <c r="AD34" s="89"/>
      <c r="AE34" s="89"/>
      <c r="AF34" s="89"/>
      <c r="AG34" s="89"/>
      <c r="AH34" s="89"/>
      <c r="AI34" s="86"/>
    </row>
    <row r="35" spans="1:35" ht="56.1" customHeight="1">
      <c r="A35" s="385"/>
      <c r="B35" s="387"/>
      <c r="C35" s="69" t="s">
        <v>86</v>
      </c>
      <c r="D35" s="14">
        <v>0.12</v>
      </c>
      <c r="E35" s="14">
        <v>0.13</v>
      </c>
      <c r="F35" s="14">
        <v>0.12</v>
      </c>
      <c r="G35" s="14">
        <v>0.17</v>
      </c>
      <c r="H35" s="14">
        <v>0.16</v>
      </c>
      <c r="I35" s="14">
        <v>0.06</v>
      </c>
      <c r="J35" s="14">
        <v>0.06</v>
      </c>
      <c r="K35" s="14">
        <v>0.09</v>
      </c>
      <c r="L35" s="14">
        <v>0.04</v>
      </c>
      <c r="M35" s="14">
        <v>0.02</v>
      </c>
      <c r="N35" s="14">
        <v>0.02</v>
      </c>
      <c r="O35" s="14">
        <v>0.01</v>
      </c>
      <c r="P35" s="16">
        <f>SUM(D35:O35)</f>
        <v>1</v>
      </c>
      <c r="Q35" s="430"/>
      <c r="R35" s="431"/>
      <c r="S35" s="431"/>
      <c r="T35" s="431"/>
      <c r="U35" s="431"/>
      <c r="V35" s="431"/>
      <c r="W35" s="431"/>
      <c r="X35" s="431"/>
      <c r="Y35" s="431"/>
      <c r="Z35" s="431"/>
      <c r="AA35" s="431"/>
      <c r="AB35" s="432"/>
      <c r="AC35" s="86"/>
      <c r="AD35" s="86"/>
      <c r="AE35" s="86"/>
      <c r="AF35" s="86"/>
      <c r="AG35" s="86"/>
      <c r="AH35" s="86"/>
      <c r="AI35" s="86"/>
    </row>
    <row r="36" spans="1:35" ht="54.95" customHeight="1">
      <c r="A36" s="397" t="s">
        <v>127</v>
      </c>
      <c r="B36" s="398"/>
      <c r="C36" s="69"/>
      <c r="D36" s="71">
        <v>326</v>
      </c>
      <c r="E36" s="71">
        <v>355</v>
      </c>
      <c r="F36" s="71">
        <v>327</v>
      </c>
      <c r="G36" s="195">
        <f>256-1</f>
        <v>255</v>
      </c>
      <c r="H36" s="71">
        <v>223</v>
      </c>
      <c r="I36" s="71">
        <v>27</v>
      </c>
      <c r="J36" s="71">
        <v>36</v>
      </c>
      <c r="K36" s="71">
        <v>48</v>
      </c>
      <c r="L36" s="71">
        <v>54</v>
      </c>
      <c r="M36" s="71">
        <v>67</v>
      </c>
      <c r="N36" s="71">
        <v>68</v>
      </c>
      <c r="O36" s="71">
        <v>49</v>
      </c>
      <c r="P36" s="71">
        <f>+SUM(D36:O36)</f>
        <v>1835</v>
      </c>
      <c r="Q36" s="430"/>
      <c r="R36" s="431"/>
      <c r="S36" s="431"/>
      <c r="T36" s="431"/>
      <c r="U36" s="431"/>
      <c r="V36" s="431"/>
      <c r="W36" s="431"/>
      <c r="X36" s="431"/>
      <c r="Y36" s="431"/>
      <c r="Z36" s="431"/>
      <c r="AA36" s="431"/>
      <c r="AB36" s="432"/>
      <c r="AC36" s="86"/>
      <c r="AD36" s="86"/>
      <c r="AE36" s="86"/>
      <c r="AF36" s="86"/>
      <c r="AG36" s="86"/>
      <c r="AH36" s="86"/>
      <c r="AI36" s="86"/>
    </row>
    <row r="37" spans="1:35" ht="28.5" customHeight="1">
      <c r="A37" s="397" t="s">
        <v>128</v>
      </c>
      <c r="B37" s="398"/>
      <c r="C37" s="69"/>
      <c r="D37" s="71">
        <v>584</v>
      </c>
      <c r="E37" s="71">
        <v>606</v>
      </c>
      <c r="F37" s="71">
        <v>608</v>
      </c>
      <c r="G37" s="195">
        <v>679</v>
      </c>
      <c r="H37" s="71">
        <v>657</v>
      </c>
      <c r="I37" s="71">
        <v>25</v>
      </c>
      <c r="J37" s="71">
        <v>47</v>
      </c>
      <c r="K37" s="71">
        <v>100</v>
      </c>
      <c r="L37" s="71">
        <v>138</v>
      </c>
      <c r="M37" s="71">
        <v>162</v>
      </c>
      <c r="N37" s="71">
        <v>175</v>
      </c>
      <c r="O37" s="71">
        <v>133</v>
      </c>
      <c r="P37" s="71">
        <f>+SUM(D37:O37)</f>
        <v>3914</v>
      </c>
      <c r="Q37" s="430"/>
      <c r="R37" s="431"/>
      <c r="S37" s="431"/>
      <c r="T37" s="431"/>
      <c r="U37" s="431"/>
      <c r="V37" s="431"/>
      <c r="W37" s="431"/>
      <c r="X37" s="431"/>
      <c r="Y37" s="431"/>
      <c r="Z37" s="431"/>
      <c r="AA37" s="431"/>
      <c r="AB37" s="432"/>
      <c r="AC37" s="86"/>
      <c r="AD37" s="86"/>
      <c r="AE37" s="86"/>
      <c r="AF37" s="86"/>
      <c r="AG37" s="86"/>
      <c r="AH37" s="86"/>
      <c r="AI37" s="86"/>
    </row>
    <row r="38" spans="1:35" ht="42" customHeight="1">
      <c r="A38" s="186" t="s">
        <v>129</v>
      </c>
      <c r="B38" s="187"/>
      <c r="C38" s="69"/>
      <c r="D38" s="71">
        <v>284</v>
      </c>
      <c r="E38" s="71">
        <v>258</v>
      </c>
      <c r="F38" s="71">
        <v>210</v>
      </c>
      <c r="G38" s="195">
        <f>148-1</f>
        <v>147</v>
      </c>
      <c r="H38" s="71">
        <v>185</v>
      </c>
      <c r="I38" s="71">
        <v>4</v>
      </c>
      <c r="J38" s="71">
        <v>15</v>
      </c>
      <c r="K38" s="71">
        <v>10</v>
      </c>
      <c r="L38" s="71">
        <v>8</v>
      </c>
      <c r="M38" s="71">
        <v>23</v>
      </c>
      <c r="N38" s="71">
        <v>19</v>
      </c>
      <c r="O38" s="71">
        <v>24</v>
      </c>
      <c r="P38" s="71">
        <f>+SUM(D38:O38)</f>
        <v>1187</v>
      </c>
      <c r="Q38" s="430"/>
      <c r="R38" s="431"/>
      <c r="S38" s="431"/>
      <c r="T38" s="431"/>
      <c r="U38" s="431"/>
      <c r="V38" s="431"/>
      <c r="W38" s="431"/>
      <c r="X38" s="431"/>
      <c r="Y38" s="431"/>
      <c r="Z38" s="431"/>
      <c r="AA38" s="431"/>
      <c r="AB38" s="432"/>
      <c r="AC38" s="86"/>
      <c r="AD38" s="86"/>
      <c r="AE38" s="86"/>
      <c r="AF38" s="86"/>
      <c r="AG38" s="86"/>
      <c r="AH38" s="86"/>
      <c r="AI38" s="86"/>
    </row>
    <row r="39" spans="1:35" ht="44.1" customHeight="1">
      <c r="A39" s="397" t="s">
        <v>130</v>
      </c>
      <c r="B39" s="398"/>
      <c r="C39" s="69"/>
      <c r="D39" s="463"/>
      <c r="E39" s="464"/>
      <c r="F39" s="464"/>
      <c r="G39" s="464"/>
      <c r="H39" s="464"/>
      <c r="I39" s="464"/>
      <c r="J39" s="464"/>
      <c r="K39" s="464"/>
      <c r="L39" s="464"/>
      <c r="M39" s="464"/>
      <c r="N39" s="464"/>
      <c r="O39" s="465"/>
      <c r="P39" s="71">
        <f>+SUM(D39:O39)</f>
        <v>0</v>
      </c>
      <c r="Q39" s="433"/>
      <c r="R39" s="434"/>
      <c r="S39" s="434"/>
      <c r="T39" s="434"/>
      <c r="U39" s="434"/>
      <c r="V39" s="434"/>
      <c r="W39" s="434"/>
      <c r="X39" s="434"/>
      <c r="Y39" s="434"/>
      <c r="Z39" s="434"/>
      <c r="AA39" s="434"/>
      <c r="AB39" s="435"/>
      <c r="AC39" s="86"/>
      <c r="AD39" s="86"/>
      <c r="AE39" s="86"/>
      <c r="AF39" s="86"/>
      <c r="AG39" s="86"/>
      <c r="AH39" s="86"/>
      <c r="AI39" s="86"/>
    </row>
    <row r="40" spans="1:35" ht="17.25" customHeight="1">
      <c r="A40" s="131"/>
      <c r="B40" s="126"/>
      <c r="C40" s="126"/>
      <c r="D40" s="126"/>
      <c r="E40" s="126"/>
      <c r="F40" s="126"/>
      <c r="G40" s="126"/>
      <c r="H40" s="126"/>
      <c r="I40" s="126"/>
      <c r="J40" s="126"/>
      <c r="K40" s="126"/>
      <c r="L40" s="126"/>
      <c r="M40" s="126"/>
      <c r="N40" s="126"/>
      <c r="O40" s="126"/>
      <c r="P40" s="126"/>
      <c r="Q40" s="126"/>
      <c r="R40" s="126"/>
      <c r="S40" s="126"/>
      <c r="T40" s="126"/>
      <c r="U40" s="126"/>
      <c r="V40" s="126"/>
      <c r="W40" s="126"/>
      <c r="X40" s="127"/>
      <c r="Y40" s="126"/>
      <c r="Z40" s="126"/>
      <c r="AA40" s="126"/>
      <c r="AB40" s="132"/>
    </row>
    <row r="41" spans="1:35">
      <c r="M41" s="192"/>
    </row>
    <row r="42" spans="1:35">
      <c r="G42" s="212"/>
      <c r="H42" s="212">
        <f>880/5366</f>
        <v>0.16399552739470741</v>
      </c>
      <c r="I42" s="215"/>
      <c r="J42" s="192"/>
      <c r="Q42" s="192"/>
    </row>
    <row r="45" spans="1:35">
      <c r="G45" s="15"/>
    </row>
  </sheetData>
  <mergeCells count="92">
    <mergeCell ref="A34:A35"/>
    <mergeCell ref="B34:B35"/>
    <mergeCell ref="Q34:AB39"/>
    <mergeCell ref="A36:B36"/>
    <mergeCell ref="A37:B37"/>
    <mergeCell ref="A39:B39"/>
    <mergeCell ref="D39:O39"/>
    <mergeCell ref="Y29:AB29"/>
    <mergeCell ref="Q30:T30"/>
    <mergeCell ref="U30:X30"/>
    <mergeCell ref="Y30:AB30"/>
    <mergeCell ref="A31:AB31"/>
    <mergeCell ref="A32:A33"/>
    <mergeCell ref="B32:B33"/>
    <mergeCell ref="C32:P32"/>
    <mergeCell ref="Q32:AB32"/>
    <mergeCell ref="Q33:AB33"/>
    <mergeCell ref="P23:P26"/>
    <mergeCell ref="Q23:AB26"/>
    <mergeCell ref="A27:AB27"/>
    <mergeCell ref="A28:A29"/>
    <mergeCell ref="B28:B29"/>
    <mergeCell ref="C28:C29"/>
    <mergeCell ref="D28:P28"/>
    <mergeCell ref="Q28:AB28"/>
    <mergeCell ref="Q29:T29"/>
    <mergeCell ref="U29:X29"/>
    <mergeCell ref="A23:A26"/>
    <mergeCell ref="B23:C26"/>
    <mergeCell ref="D23:F26"/>
    <mergeCell ref="G23:I26"/>
    <mergeCell ref="J23:L26"/>
    <mergeCell ref="M23:O26"/>
    <mergeCell ref="A20:AB20"/>
    <mergeCell ref="A21:A22"/>
    <mergeCell ref="B21:C22"/>
    <mergeCell ref="D21:O21"/>
    <mergeCell ref="P21:P22"/>
    <mergeCell ref="Q21:AB22"/>
    <mergeCell ref="D22:F22"/>
    <mergeCell ref="G22:I22"/>
    <mergeCell ref="J22:L22"/>
    <mergeCell ref="M22:O22"/>
    <mergeCell ref="Q17:S17"/>
    <mergeCell ref="T17:V17"/>
    <mergeCell ref="W17:Y17"/>
    <mergeCell ref="Z17:AB17"/>
    <mergeCell ref="Q18:S18"/>
    <mergeCell ref="T18:V18"/>
    <mergeCell ref="W18:Y18"/>
    <mergeCell ref="Z18:AB18"/>
    <mergeCell ref="A15:B16"/>
    <mergeCell ref="D15:E15"/>
    <mergeCell ref="F15:G15"/>
    <mergeCell ref="H15:I15"/>
    <mergeCell ref="Q15:AB15"/>
    <mergeCell ref="D16:E16"/>
    <mergeCell ref="F16:G16"/>
    <mergeCell ref="H16:I16"/>
    <mergeCell ref="Q16:V16"/>
    <mergeCell ref="W16:AB16"/>
    <mergeCell ref="Y11:AB11"/>
    <mergeCell ref="C12:Z12"/>
    <mergeCell ref="A13:B13"/>
    <mergeCell ref="C13:Q13"/>
    <mergeCell ref="S13:T13"/>
    <mergeCell ref="V13:Y13"/>
    <mergeCell ref="AA13:AB13"/>
    <mergeCell ref="A11:B11"/>
    <mergeCell ref="C11:K11"/>
    <mergeCell ref="M11:Q11"/>
    <mergeCell ref="R11:V11"/>
    <mergeCell ref="W11:X11"/>
    <mergeCell ref="AA7:AB7"/>
    <mergeCell ref="Y8:Z8"/>
    <mergeCell ref="AA8:AB8"/>
    <mergeCell ref="Y9:Z9"/>
    <mergeCell ref="AA9:AB9"/>
    <mergeCell ref="Y7:Z7"/>
    <mergeCell ref="A7:B9"/>
    <mergeCell ref="C7:K9"/>
    <mergeCell ref="R7:T9"/>
    <mergeCell ref="U7:V9"/>
    <mergeCell ref="W7:X9"/>
    <mergeCell ref="A1:A4"/>
    <mergeCell ref="B1:Y1"/>
    <mergeCell ref="Z1:AB1"/>
    <mergeCell ref="B2:Y2"/>
    <mergeCell ref="Z2:AB2"/>
    <mergeCell ref="B3:Y4"/>
    <mergeCell ref="Z3:AB3"/>
    <mergeCell ref="Z4:AB4"/>
  </mergeCells>
  <dataValidations count="3">
    <dataValidation type="textLength" operator="lessThanOrEqual" allowBlank="1" showInputMessage="1" showErrorMessage="1" errorTitle="Máximo 2.000 caracteres" error="Máximo 2.000 caracteres" promptTitle="2.000 caracteres" sqref="Q23:AB26">
      <formula1>2000</formula1>
    </dataValidation>
    <dataValidation type="textLength" operator="lessThanOrEqual" allowBlank="1" showInputMessage="1" showErrorMessage="1" errorTitle="Máximo 2.000 caracteres" error="Máximo 2.000 caracteres" sqref="Q30:T30 Q34:AB39">
      <formula1>2000</formula1>
    </dataValidation>
    <dataValidation type="textLength" operator="lessThanOrEqual" allowBlank="1" showInputMessage="1" showErrorMessage="1" errorTitle="Máximo 1.000 caracteres" error="Máximo 1.000 caracteres" sqref="U30:X30">
      <formula1>1000</formula1>
    </dataValidation>
  </dataValidations>
  <pageMargins left="0" right="0" top="0" bottom="0" header="0" footer="0"/>
  <pageSetup paperSize="41" scale="42"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N44"/>
  <sheetViews>
    <sheetView tabSelected="1" topLeftCell="P22" zoomScale="120" zoomScaleNormal="120" workbookViewId="0">
      <selection activeCell="Q40" sqref="Q40:AB43"/>
    </sheetView>
  </sheetViews>
  <sheetFormatPr baseColWidth="10" defaultColWidth="8.85546875" defaultRowHeight="15"/>
  <cols>
    <col min="1" max="1" width="38.42578125" customWidth="1"/>
    <col min="2" max="2" width="18.28515625" customWidth="1"/>
    <col min="3" max="3" width="17.42578125" customWidth="1"/>
    <col min="4" max="6" width="7" customWidth="1"/>
    <col min="7" max="15" width="7.7109375" customWidth="1"/>
    <col min="16" max="16" width="11.140625" customWidth="1"/>
    <col min="17" max="17" width="11.42578125" customWidth="1"/>
    <col min="18" max="18" width="7.42578125" customWidth="1"/>
    <col min="19" max="19" width="13.7109375" customWidth="1"/>
    <col min="20" max="20" width="13.85546875" customWidth="1"/>
    <col min="21" max="21" width="13" customWidth="1"/>
    <col min="22" max="22" width="7.7109375" customWidth="1"/>
    <col min="23" max="23" width="9.140625" customWidth="1"/>
    <col min="24" max="24" width="8.42578125" customWidth="1"/>
    <col min="25" max="25" width="9.7109375" customWidth="1"/>
    <col min="26" max="26" width="12.7109375" customWidth="1"/>
    <col min="27" max="27" width="6.28515625" customWidth="1"/>
    <col min="28" max="28" width="7.7109375" customWidth="1"/>
    <col min="29" max="29" width="6.28515625" bestFit="1" customWidth="1"/>
    <col min="30" max="30" width="22.7109375" customWidth="1"/>
    <col min="31" max="31" width="18.42578125" customWidth="1"/>
    <col min="32" max="32" width="8.42578125" customWidth="1"/>
    <col min="33" max="33" width="18.42578125" bestFit="1" customWidth="1"/>
    <col min="34" max="34" width="5.7109375" customWidth="1"/>
    <col min="35" max="35" width="18.42578125" bestFit="1" customWidth="1"/>
    <col min="36" max="36" width="4.7109375" customWidth="1"/>
    <col min="37" max="37" width="23" bestFit="1" customWidth="1"/>
    <col min="38" max="38" width="11.42578125" customWidth="1"/>
    <col min="39" max="39" width="18.42578125" bestFit="1" customWidth="1"/>
    <col min="40" max="40" width="16.140625" customWidth="1"/>
    <col min="41" max="256" width="11.42578125" customWidth="1"/>
  </cols>
  <sheetData>
    <row r="1" spans="1:33" ht="32.25" customHeight="1">
      <c r="A1" s="236"/>
      <c r="B1" s="239" t="s">
        <v>0</v>
      </c>
      <c r="C1" s="240"/>
      <c r="D1" s="240"/>
      <c r="E1" s="240"/>
      <c r="F1" s="240"/>
      <c r="G1" s="240"/>
      <c r="H1" s="240"/>
      <c r="I1" s="240"/>
      <c r="J1" s="240"/>
      <c r="K1" s="240"/>
      <c r="L1" s="240"/>
      <c r="M1" s="240"/>
      <c r="N1" s="240"/>
      <c r="O1" s="240"/>
      <c r="P1" s="240"/>
      <c r="Q1" s="240"/>
      <c r="R1" s="240"/>
      <c r="S1" s="240"/>
      <c r="T1" s="240"/>
      <c r="U1" s="240"/>
      <c r="V1" s="240"/>
      <c r="W1" s="240"/>
      <c r="X1" s="240"/>
      <c r="Y1" s="241"/>
      <c r="Z1" s="242" t="s">
        <v>1</v>
      </c>
      <c r="AA1" s="243"/>
      <c r="AB1" s="244"/>
    </row>
    <row r="2" spans="1:33" ht="30.75" customHeight="1">
      <c r="A2" s="237"/>
      <c r="B2" s="245" t="s">
        <v>2</v>
      </c>
      <c r="C2" s="246"/>
      <c r="D2" s="246"/>
      <c r="E2" s="246"/>
      <c r="F2" s="246"/>
      <c r="G2" s="246"/>
      <c r="H2" s="246"/>
      <c r="I2" s="246"/>
      <c r="J2" s="246"/>
      <c r="K2" s="246"/>
      <c r="L2" s="246"/>
      <c r="M2" s="246"/>
      <c r="N2" s="246"/>
      <c r="O2" s="246"/>
      <c r="P2" s="246"/>
      <c r="Q2" s="246"/>
      <c r="R2" s="246"/>
      <c r="S2" s="246"/>
      <c r="T2" s="246"/>
      <c r="U2" s="246"/>
      <c r="V2" s="246"/>
      <c r="W2" s="246"/>
      <c r="X2" s="246"/>
      <c r="Y2" s="247"/>
      <c r="Z2" s="248" t="s">
        <v>3</v>
      </c>
      <c r="AA2" s="249"/>
      <c r="AB2" s="250"/>
    </row>
    <row r="3" spans="1:33" ht="24" customHeight="1">
      <c r="A3" s="237"/>
      <c r="B3" s="251" t="s">
        <v>4</v>
      </c>
      <c r="C3" s="252"/>
      <c r="D3" s="252"/>
      <c r="E3" s="252"/>
      <c r="F3" s="252"/>
      <c r="G3" s="252"/>
      <c r="H3" s="252"/>
      <c r="I3" s="252"/>
      <c r="J3" s="252"/>
      <c r="K3" s="252"/>
      <c r="L3" s="252"/>
      <c r="M3" s="252"/>
      <c r="N3" s="252"/>
      <c r="O3" s="252"/>
      <c r="P3" s="252"/>
      <c r="Q3" s="252"/>
      <c r="R3" s="252"/>
      <c r="S3" s="252"/>
      <c r="T3" s="252"/>
      <c r="U3" s="252"/>
      <c r="V3" s="252"/>
      <c r="W3" s="252"/>
      <c r="X3" s="252"/>
      <c r="Y3" s="253"/>
      <c r="Z3" s="248" t="s">
        <v>5</v>
      </c>
      <c r="AA3" s="249"/>
      <c r="AB3" s="250"/>
    </row>
    <row r="4" spans="1:33" ht="15.75" customHeight="1" thickBot="1">
      <c r="A4" s="238"/>
      <c r="B4" s="254"/>
      <c r="C4" s="255"/>
      <c r="D4" s="255"/>
      <c r="E4" s="255"/>
      <c r="F4" s="255"/>
      <c r="G4" s="255"/>
      <c r="H4" s="255"/>
      <c r="I4" s="255"/>
      <c r="J4" s="255"/>
      <c r="K4" s="255"/>
      <c r="L4" s="255"/>
      <c r="M4" s="255"/>
      <c r="N4" s="255"/>
      <c r="O4" s="255"/>
      <c r="P4" s="255"/>
      <c r="Q4" s="255"/>
      <c r="R4" s="255"/>
      <c r="S4" s="255"/>
      <c r="T4" s="255"/>
      <c r="U4" s="255"/>
      <c r="V4" s="255"/>
      <c r="W4" s="255"/>
      <c r="X4" s="255"/>
      <c r="Y4" s="256"/>
      <c r="Z4" s="257" t="s">
        <v>6</v>
      </c>
      <c r="AA4" s="258"/>
      <c r="AB4" s="259"/>
    </row>
    <row r="5" spans="1:33" ht="9" customHeight="1" thickBot="1">
      <c r="A5" s="95"/>
      <c r="B5" s="93"/>
      <c r="C5" s="94"/>
      <c r="D5" s="7"/>
      <c r="E5" s="7"/>
      <c r="F5" s="7"/>
      <c r="G5" s="7"/>
      <c r="H5" s="7"/>
      <c r="I5" s="7"/>
      <c r="J5" s="7"/>
      <c r="K5" s="7"/>
      <c r="L5" s="7"/>
      <c r="M5" s="7"/>
      <c r="N5" s="7"/>
      <c r="O5" s="7"/>
      <c r="P5" s="7"/>
      <c r="Q5" s="7"/>
      <c r="R5" s="7"/>
      <c r="S5" s="7"/>
      <c r="T5" s="7"/>
      <c r="U5" s="7"/>
      <c r="V5" s="7"/>
      <c r="W5" s="7"/>
      <c r="X5" s="8"/>
      <c r="Y5" s="7"/>
      <c r="Z5" s="9"/>
      <c r="AA5" s="2"/>
      <c r="AB5" s="96"/>
    </row>
    <row r="6" spans="1:33" ht="9" customHeight="1" thickBot="1">
      <c r="A6" s="6"/>
      <c r="B6" s="7"/>
      <c r="C6" s="7"/>
      <c r="D6" s="7"/>
      <c r="E6" s="7"/>
      <c r="F6" s="7"/>
      <c r="G6" s="7"/>
      <c r="H6" s="7"/>
      <c r="I6" s="7"/>
      <c r="J6" s="7"/>
      <c r="K6" s="7"/>
      <c r="L6" s="7"/>
      <c r="M6" s="7"/>
      <c r="N6" s="7"/>
      <c r="O6" s="7"/>
      <c r="P6" s="7"/>
      <c r="Q6" s="7"/>
      <c r="R6" s="7"/>
      <c r="S6" s="7"/>
      <c r="T6" s="7"/>
      <c r="U6" s="7"/>
      <c r="V6" s="7"/>
      <c r="W6" s="7"/>
      <c r="X6" s="8"/>
      <c r="Y6" s="7"/>
      <c r="Z6" s="7"/>
      <c r="AA6" s="4"/>
      <c r="AB6" s="97"/>
    </row>
    <row r="7" spans="1:33" ht="15" customHeight="1">
      <c r="A7" s="265" t="s">
        <v>7</v>
      </c>
      <c r="B7" s="266"/>
      <c r="C7" s="297" t="s">
        <v>105</v>
      </c>
      <c r="D7" s="298"/>
      <c r="E7" s="298"/>
      <c r="F7" s="298"/>
      <c r="G7" s="298"/>
      <c r="H7" s="298"/>
      <c r="I7" s="298"/>
      <c r="J7" s="298"/>
      <c r="K7" s="299"/>
      <c r="L7" s="100"/>
      <c r="M7" s="90"/>
      <c r="N7" s="90"/>
      <c r="O7" s="90"/>
      <c r="P7" s="90"/>
      <c r="Q7" s="91"/>
      <c r="R7" s="306" t="s">
        <v>9</v>
      </c>
      <c r="S7" s="307"/>
      <c r="T7" s="308"/>
      <c r="U7" s="315">
        <v>44564</v>
      </c>
      <c r="V7" s="316"/>
      <c r="W7" s="306" t="s">
        <v>10</v>
      </c>
      <c r="X7" s="308"/>
      <c r="Y7" s="321" t="s">
        <v>11</v>
      </c>
      <c r="Z7" s="322"/>
      <c r="AA7" s="273"/>
      <c r="AB7" s="274"/>
    </row>
    <row r="8" spans="1:33" ht="15" customHeight="1">
      <c r="A8" s="293"/>
      <c r="B8" s="294"/>
      <c r="C8" s="300"/>
      <c r="D8" s="301"/>
      <c r="E8" s="301"/>
      <c r="F8" s="301"/>
      <c r="G8" s="301"/>
      <c r="H8" s="301"/>
      <c r="I8" s="301"/>
      <c r="J8" s="301"/>
      <c r="K8" s="302"/>
      <c r="L8" s="100"/>
      <c r="M8" s="90"/>
      <c r="N8" s="90"/>
      <c r="O8" s="90"/>
      <c r="P8" s="90"/>
      <c r="Q8" s="91"/>
      <c r="R8" s="309"/>
      <c r="S8" s="310"/>
      <c r="T8" s="311"/>
      <c r="U8" s="317"/>
      <c r="V8" s="318"/>
      <c r="W8" s="309"/>
      <c r="X8" s="311"/>
      <c r="Y8" s="275" t="s">
        <v>12</v>
      </c>
      <c r="Z8" s="276"/>
      <c r="AA8" s="277"/>
      <c r="AB8" s="278"/>
    </row>
    <row r="9" spans="1:33" ht="15" customHeight="1" thickBot="1">
      <c r="A9" s="295"/>
      <c r="B9" s="296"/>
      <c r="C9" s="303"/>
      <c r="D9" s="304"/>
      <c r="E9" s="304"/>
      <c r="F9" s="304"/>
      <c r="G9" s="304"/>
      <c r="H9" s="304"/>
      <c r="I9" s="304"/>
      <c r="J9" s="304"/>
      <c r="K9" s="305"/>
      <c r="L9" s="100"/>
      <c r="M9" s="90"/>
      <c r="N9" s="90"/>
      <c r="O9" s="90"/>
      <c r="P9" s="90"/>
      <c r="Q9" s="91"/>
      <c r="R9" s="312"/>
      <c r="S9" s="313"/>
      <c r="T9" s="314"/>
      <c r="U9" s="319"/>
      <c r="V9" s="320"/>
      <c r="W9" s="312"/>
      <c r="X9" s="314"/>
      <c r="Y9" s="279" t="s">
        <v>13</v>
      </c>
      <c r="Z9" s="280"/>
      <c r="AA9" s="281" t="s">
        <v>14</v>
      </c>
      <c r="AB9" s="282"/>
    </row>
    <row r="10" spans="1:33" ht="9" customHeight="1" thickBot="1">
      <c r="A10" s="92"/>
      <c r="B10" s="101"/>
      <c r="C10" s="13"/>
      <c r="D10" s="13"/>
      <c r="E10" s="13"/>
      <c r="F10" s="13"/>
      <c r="G10" s="13"/>
      <c r="H10" s="13"/>
      <c r="I10" s="13"/>
      <c r="J10" s="13"/>
      <c r="K10" s="13"/>
      <c r="L10" s="13"/>
      <c r="M10" s="108"/>
      <c r="N10" s="108"/>
      <c r="O10" s="108"/>
      <c r="P10" s="108"/>
      <c r="Q10" s="108"/>
      <c r="R10" s="106"/>
      <c r="S10" s="106"/>
      <c r="T10" s="106"/>
      <c r="U10" s="106"/>
      <c r="V10" s="106"/>
      <c r="W10" s="103"/>
      <c r="X10" s="103"/>
      <c r="Y10" s="103"/>
      <c r="Z10" s="103"/>
      <c r="AA10" s="103"/>
      <c r="AB10" s="104"/>
    </row>
    <row r="11" spans="1:33" ht="39" customHeight="1" thickBot="1">
      <c r="A11" s="283" t="s">
        <v>15</v>
      </c>
      <c r="B11" s="284"/>
      <c r="C11" s="260" t="s">
        <v>16</v>
      </c>
      <c r="D11" s="285"/>
      <c r="E11" s="285"/>
      <c r="F11" s="285"/>
      <c r="G11" s="285"/>
      <c r="H11" s="285"/>
      <c r="I11" s="285"/>
      <c r="J11" s="285"/>
      <c r="K11" s="286"/>
      <c r="L11" s="66"/>
      <c r="M11" s="287" t="s">
        <v>17</v>
      </c>
      <c r="N11" s="288"/>
      <c r="O11" s="288"/>
      <c r="P11" s="288"/>
      <c r="Q11" s="289"/>
      <c r="R11" s="290" t="s">
        <v>18</v>
      </c>
      <c r="S11" s="291"/>
      <c r="T11" s="291"/>
      <c r="U11" s="291"/>
      <c r="V11" s="292"/>
      <c r="W11" s="287" t="s">
        <v>19</v>
      </c>
      <c r="X11" s="289"/>
      <c r="Y11" s="260" t="s">
        <v>20</v>
      </c>
      <c r="Z11" s="261"/>
      <c r="AA11" s="261"/>
      <c r="AB11" s="262"/>
    </row>
    <row r="12" spans="1:33" ht="9" customHeight="1" thickBot="1">
      <c r="A12" s="73"/>
      <c r="B12" s="105"/>
      <c r="C12" s="263"/>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5"/>
      <c r="AB12" s="98"/>
    </row>
    <row r="13" spans="1:33" s="1" customFormat="1" ht="37.5" customHeight="1" thickBot="1">
      <c r="A13" s="265" t="s">
        <v>21</v>
      </c>
      <c r="B13" s="266"/>
      <c r="C13" s="260" t="s">
        <v>131</v>
      </c>
      <c r="D13" s="267"/>
      <c r="E13" s="267"/>
      <c r="F13" s="267"/>
      <c r="G13" s="267"/>
      <c r="H13" s="267"/>
      <c r="I13" s="267"/>
      <c r="J13" s="267"/>
      <c r="K13" s="267"/>
      <c r="L13" s="267"/>
      <c r="M13" s="267"/>
      <c r="N13" s="267"/>
      <c r="O13" s="267"/>
      <c r="P13" s="267"/>
      <c r="Q13" s="268"/>
      <c r="R13" s="7"/>
      <c r="S13" s="269" t="s">
        <v>23</v>
      </c>
      <c r="T13" s="269"/>
      <c r="U13" s="125">
        <v>3</v>
      </c>
      <c r="V13" s="477" t="s">
        <v>24</v>
      </c>
      <c r="W13" s="269"/>
      <c r="X13" s="269"/>
      <c r="Y13" s="269"/>
      <c r="Z13" s="7"/>
      <c r="AA13" s="271">
        <v>0.18</v>
      </c>
      <c r="AB13" s="272"/>
      <c r="AC13" s="174"/>
      <c r="AD13" s="136"/>
      <c r="AE13" s="174"/>
      <c r="AF13" s="174"/>
      <c r="AG13" s="174"/>
    </row>
    <row r="14" spans="1:33" ht="16.5" customHeight="1" thickBot="1">
      <c r="A14" s="10"/>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99"/>
    </row>
    <row r="15" spans="1:33" ht="24" customHeight="1" thickBot="1">
      <c r="A15" s="265" t="s">
        <v>25</v>
      </c>
      <c r="B15" s="266"/>
      <c r="C15" s="109" t="s">
        <v>26</v>
      </c>
      <c r="D15" s="333" t="s">
        <v>27</v>
      </c>
      <c r="E15" s="334"/>
      <c r="F15" s="333" t="s">
        <v>28</v>
      </c>
      <c r="G15" s="334"/>
      <c r="H15" s="333" t="s">
        <v>29</v>
      </c>
      <c r="I15" s="289"/>
      <c r="J15" s="108"/>
      <c r="K15" s="65"/>
      <c r="L15" s="108"/>
      <c r="M15" s="4"/>
      <c r="N15" s="4"/>
      <c r="O15" s="4"/>
      <c r="P15" s="4"/>
      <c r="Q15" s="335" t="s">
        <v>30</v>
      </c>
      <c r="R15" s="336"/>
      <c r="S15" s="336"/>
      <c r="T15" s="336"/>
      <c r="U15" s="336"/>
      <c r="V15" s="336"/>
      <c r="W15" s="336"/>
      <c r="X15" s="336"/>
      <c r="Y15" s="336"/>
      <c r="Z15" s="336"/>
      <c r="AA15" s="336"/>
      <c r="AB15" s="337"/>
    </row>
    <row r="16" spans="1:33" ht="35.25" customHeight="1" thickBot="1">
      <c r="A16" s="295"/>
      <c r="B16" s="296"/>
      <c r="C16" s="102"/>
      <c r="D16" s="338"/>
      <c r="E16" s="339"/>
      <c r="F16" s="338"/>
      <c r="G16" s="339"/>
      <c r="H16" s="338" t="s">
        <v>31</v>
      </c>
      <c r="I16" s="340"/>
      <c r="J16" s="108"/>
      <c r="K16" s="108"/>
      <c r="L16" s="108"/>
      <c r="M16" s="4"/>
      <c r="N16" s="4"/>
      <c r="O16" s="4"/>
      <c r="P16" s="4"/>
      <c r="Q16" s="341" t="s">
        <v>32</v>
      </c>
      <c r="R16" s="342"/>
      <c r="S16" s="342"/>
      <c r="T16" s="342"/>
      <c r="U16" s="342"/>
      <c r="V16" s="343"/>
      <c r="W16" s="344" t="s">
        <v>33</v>
      </c>
      <c r="X16" s="342"/>
      <c r="Y16" s="342"/>
      <c r="Z16" s="342"/>
      <c r="AA16" s="342"/>
      <c r="AB16" s="345"/>
    </row>
    <row r="17" spans="1:40" ht="27" customHeight="1">
      <c r="A17" s="3"/>
      <c r="B17" s="4"/>
      <c r="C17" s="4"/>
      <c r="D17" s="12"/>
      <c r="E17" s="12"/>
      <c r="F17" s="12"/>
      <c r="G17" s="12"/>
      <c r="H17" s="12"/>
      <c r="I17" s="12"/>
      <c r="J17" s="12"/>
      <c r="K17" s="12"/>
      <c r="L17" s="12"/>
      <c r="M17" s="4"/>
      <c r="N17" s="4"/>
      <c r="O17" s="4"/>
      <c r="P17" s="4"/>
      <c r="Q17" s="323" t="s">
        <v>34</v>
      </c>
      <c r="R17" s="324"/>
      <c r="S17" s="325"/>
      <c r="T17" s="326" t="s">
        <v>35</v>
      </c>
      <c r="U17" s="324"/>
      <c r="V17" s="325"/>
      <c r="W17" s="326" t="s">
        <v>34</v>
      </c>
      <c r="X17" s="324"/>
      <c r="Y17" s="325"/>
      <c r="Z17" s="326" t="s">
        <v>35</v>
      </c>
      <c r="AA17" s="324"/>
      <c r="AB17" s="327"/>
      <c r="AC17" s="17"/>
      <c r="AD17" s="17"/>
    </row>
    <row r="18" spans="1:40" ht="18" customHeight="1" thickBot="1">
      <c r="A18" s="6"/>
      <c r="B18" s="7"/>
      <c r="C18" s="12"/>
      <c r="D18" s="12"/>
      <c r="E18" s="12"/>
      <c r="F18" s="12"/>
      <c r="G18" s="72"/>
      <c r="H18" s="72"/>
      <c r="I18" s="72"/>
      <c r="J18" s="72"/>
      <c r="K18" s="72"/>
      <c r="L18" s="72"/>
      <c r="M18" s="12"/>
      <c r="N18" s="12"/>
      <c r="O18" s="12"/>
      <c r="P18" s="180"/>
      <c r="Q18" s="328">
        <v>25360000</v>
      </c>
      <c r="R18" s="329"/>
      <c r="S18" s="330"/>
      <c r="T18" s="331">
        <v>19180000</v>
      </c>
      <c r="U18" s="329"/>
      <c r="V18" s="330"/>
      <c r="W18" s="331">
        <v>1640110761</v>
      </c>
      <c r="X18" s="329"/>
      <c r="Y18" s="330"/>
      <c r="Z18" s="331">
        <v>1631718936</v>
      </c>
      <c r="AA18" s="329"/>
      <c r="AB18" s="332"/>
      <c r="AC18" s="175"/>
      <c r="AD18" s="175"/>
    </row>
    <row r="19" spans="1:40" ht="7.5" customHeight="1" thickBot="1">
      <c r="A19" s="6"/>
      <c r="B19" s="7"/>
      <c r="C19" s="12"/>
      <c r="D19" s="12"/>
      <c r="E19" s="12"/>
      <c r="F19" s="12"/>
      <c r="G19" s="12"/>
      <c r="H19" s="12"/>
      <c r="I19" s="12"/>
      <c r="J19" s="12"/>
      <c r="K19" s="12"/>
      <c r="L19" s="12"/>
      <c r="M19" s="12"/>
      <c r="N19" s="12"/>
      <c r="O19" s="12"/>
      <c r="P19" s="12"/>
      <c r="Q19" s="12"/>
      <c r="R19" s="12"/>
      <c r="S19" s="12"/>
      <c r="T19" s="12"/>
      <c r="U19" s="12"/>
      <c r="V19" s="12"/>
      <c r="W19" s="12"/>
      <c r="X19" s="12"/>
      <c r="Y19" s="12"/>
      <c r="Z19" s="12"/>
      <c r="AA19" s="4"/>
      <c r="AB19" s="97"/>
    </row>
    <row r="20" spans="1:40" ht="17.25" customHeight="1">
      <c r="A20" s="346" t="s">
        <v>36</v>
      </c>
      <c r="B20" s="347"/>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9"/>
    </row>
    <row r="21" spans="1:40" ht="15" customHeight="1">
      <c r="A21" s="350" t="s">
        <v>37</v>
      </c>
      <c r="B21" s="352" t="s">
        <v>38</v>
      </c>
      <c r="C21" s="353"/>
      <c r="D21" s="356" t="s">
        <v>39</v>
      </c>
      <c r="E21" s="357"/>
      <c r="F21" s="357"/>
      <c r="G21" s="357"/>
      <c r="H21" s="357"/>
      <c r="I21" s="357"/>
      <c r="J21" s="357"/>
      <c r="K21" s="357"/>
      <c r="L21" s="357"/>
      <c r="M21" s="357"/>
      <c r="N21" s="357"/>
      <c r="O21" s="358"/>
      <c r="P21" s="359" t="s">
        <v>40</v>
      </c>
      <c r="Q21" s="359" t="s">
        <v>41</v>
      </c>
      <c r="R21" s="359"/>
      <c r="S21" s="359"/>
      <c r="T21" s="359"/>
      <c r="U21" s="359"/>
      <c r="V21" s="359"/>
      <c r="W21" s="359"/>
      <c r="X21" s="359"/>
      <c r="Y21" s="359"/>
      <c r="Z21" s="359"/>
      <c r="AA21" s="359"/>
      <c r="AB21" s="360"/>
    </row>
    <row r="22" spans="1:40" ht="27" customHeight="1">
      <c r="A22" s="351"/>
      <c r="B22" s="354"/>
      <c r="C22" s="355"/>
      <c r="D22" s="356" t="s">
        <v>26</v>
      </c>
      <c r="E22" s="357"/>
      <c r="F22" s="358"/>
      <c r="G22" s="356" t="s">
        <v>27</v>
      </c>
      <c r="H22" s="357"/>
      <c r="I22" s="358"/>
      <c r="J22" s="356" t="s">
        <v>28</v>
      </c>
      <c r="K22" s="357"/>
      <c r="L22" s="358"/>
      <c r="M22" s="356" t="s">
        <v>29</v>
      </c>
      <c r="N22" s="357"/>
      <c r="O22" s="358"/>
      <c r="P22" s="358"/>
      <c r="Q22" s="359"/>
      <c r="R22" s="359"/>
      <c r="S22" s="359"/>
      <c r="T22" s="359"/>
      <c r="U22" s="359"/>
      <c r="V22" s="359"/>
      <c r="W22" s="359"/>
      <c r="X22" s="359"/>
      <c r="Y22" s="359"/>
      <c r="Z22" s="359"/>
      <c r="AA22" s="359"/>
      <c r="AB22" s="360"/>
    </row>
    <row r="23" spans="1:40">
      <c r="A23" s="372" t="str">
        <f>C13</f>
        <v>5. Apoyar la implementación de 3 estrategias prioritarias del sector mujeres</v>
      </c>
      <c r="B23" s="374" t="s">
        <v>42</v>
      </c>
      <c r="C23" s="375"/>
      <c r="D23" s="378"/>
      <c r="E23" s="379"/>
      <c r="F23" s="380"/>
      <c r="G23" s="378"/>
      <c r="H23" s="379"/>
      <c r="I23" s="380"/>
      <c r="J23" s="378"/>
      <c r="K23" s="379"/>
      <c r="L23" s="380"/>
      <c r="M23" s="378"/>
      <c r="N23" s="379"/>
      <c r="O23" s="380"/>
      <c r="P23" s="361"/>
      <c r="Q23" s="452" t="s">
        <v>263</v>
      </c>
      <c r="R23" s="452"/>
      <c r="S23" s="452"/>
      <c r="T23" s="452"/>
      <c r="U23" s="452"/>
      <c r="V23" s="452"/>
      <c r="W23" s="452"/>
      <c r="X23" s="452"/>
      <c r="Y23" s="452"/>
      <c r="Z23" s="452"/>
      <c r="AA23" s="452"/>
      <c r="AB23" s="453"/>
    </row>
    <row r="24" spans="1:40">
      <c r="A24" s="372"/>
      <c r="B24" s="376"/>
      <c r="C24" s="377"/>
      <c r="D24" s="381"/>
      <c r="E24" s="382"/>
      <c r="F24" s="383"/>
      <c r="G24" s="381"/>
      <c r="H24" s="382"/>
      <c r="I24" s="383"/>
      <c r="J24" s="381"/>
      <c r="K24" s="382"/>
      <c r="L24" s="383"/>
      <c r="M24" s="381"/>
      <c r="N24" s="382"/>
      <c r="O24" s="383"/>
      <c r="P24" s="362"/>
      <c r="Q24" s="452"/>
      <c r="R24" s="452"/>
      <c r="S24" s="452"/>
      <c r="T24" s="452"/>
      <c r="U24" s="452"/>
      <c r="V24" s="452"/>
      <c r="W24" s="452"/>
      <c r="X24" s="452"/>
      <c r="Y24" s="452"/>
      <c r="Z24" s="452"/>
      <c r="AA24" s="452"/>
      <c r="AB24" s="453"/>
    </row>
    <row r="25" spans="1:40">
      <c r="A25" s="372"/>
      <c r="B25" s="376"/>
      <c r="C25" s="377"/>
      <c r="D25" s="381"/>
      <c r="E25" s="382"/>
      <c r="F25" s="383"/>
      <c r="G25" s="381"/>
      <c r="H25" s="382"/>
      <c r="I25" s="383"/>
      <c r="J25" s="381"/>
      <c r="K25" s="382"/>
      <c r="L25" s="383"/>
      <c r="M25" s="381"/>
      <c r="N25" s="382"/>
      <c r="O25" s="383"/>
      <c r="P25" s="362"/>
      <c r="Q25" s="452"/>
      <c r="R25" s="452"/>
      <c r="S25" s="452"/>
      <c r="T25" s="452"/>
      <c r="U25" s="452"/>
      <c r="V25" s="452"/>
      <c r="W25" s="452"/>
      <c r="X25" s="452"/>
      <c r="Y25" s="452"/>
      <c r="Z25" s="452"/>
      <c r="AA25" s="452"/>
      <c r="AB25" s="453"/>
    </row>
    <row r="26" spans="1:40" ht="30.75" customHeight="1" thickBot="1">
      <c r="A26" s="373"/>
      <c r="B26" s="376"/>
      <c r="C26" s="377"/>
      <c r="D26" s="381"/>
      <c r="E26" s="382"/>
      <c r="F26" s="383"/>
      <c r="G26" s="381"/>
      <c r="H26" s="382"/>
      <c r="I26" s="383"/>
      <c r="J26" s="381"/>
      <c r="K26" s="382"/>
      <c r="L26" s="383"/>
      <c r="M26" s="381"/>
      <c r="N26" s="382"/>
      <c r="O26" s="383"/>
      <c r="P26" s="362"/>
      <c r="Q26" s="454"/>
      <c r="R26" s="454"/>
      <c r="S26" s="454"/>
      <c r="T26" s="454"/>
      <c r="U26" s="454"/>
      <c r="V26" s="454"/>
      <c r="W26" s="454"/>
      <c r="X26" s="454"/>
      <c r="Y26" s="454"/>
      <c r="Z26" s="454"/>
      <c r="AA26" s="454"/>
      <c r="AB26" s="455"/>
    </row>
    <row r="27" spans="1:40" ht="51.75" customHeight="1">
      <c r="A27" s="367"/>
      <c r="B27" s="368"/>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9"/>
    </row>
    <row r="28" spans="1:40" ht="36.75" customHeight="1">
      <c r="A28" s="350" t="s">
        <v>37</v>
      </c>
      <c r="B28" s="359" t="s">
        <v>44</v>
      </c>
      <c r="C28" s="359" t="s">
        <v>38</v>
      </c>
      <c r="D28" s="359" t="s">
        <v>45</v>
      </c>
      <c r="E28" s="359"/>
      <c r="F28" s="359"/>
      <c r="G28" s="359"/>
      <c r="H28" s="359"/>
      <c r="I28" s="359"/>
      <c r="J28" s="359"/>
      <c r="K28" s="359"/>
      <c r="L28" s="359"/>
      <c r="M28" s="359"/>
      <c r="N28" s="359"/>
      <c r="O28" s="359"/>
      <c r="P28" s="359"/>
      <c r="Q28" s="359" t="s">
        <v>46</v>
      </c>
      <c r="R28" s="359"/>
      <c r="S28" s="359"/>
      <c r="T28" s="359"/>
      <c r="U28" s="359"/>
      <c r="V28" s="359"/>
      <c r="W28" s="359"/>
      <c r="X28" s="359"/>
      <c r="Y28" s="359"/>
      <c r="Z28" s="359"/>
      <c r="AA28" s="359"/>
      <c r="AB28" s="359"/>
      <c r="AE28" s="176"/>
      <c r="AF28" s="176"/>
      <c r="AG28" s="176"/>
      <c r="AH28" s="87"/>
      <c r="AI28" s="87"/>
      <c r="AJ28" s="87"/>
      <c r="AK28" s="87"/>
      <c r="AL28" s="87"/>
      <c r="AM28" s="87"/>
      <c r="AN28" s="86"/>
    </row>
    <row r="29" spans="1:40" ht="25.5" customHeight="1">
      <c r="A29" s="350"/>
      <c r="B29" s="359"/>
      <c r="C29" s="370"/>
      <c r="D29" s="107" t="s">
        <v>47</v>
      </c>
      <c r="E29" s="107" t="s">
        <v>48</v>
      </c>
      <c r="F29" s="107" t="s">
        <v>49</v>
      </c>
      <c r="G29" s="107" t="s">
        <v>50</v>
      </c>
      <c r="H29" s="107" t="s">
        <v>51</v>
      </c>
      <c r="I29" s="107" t="s">
        <v>52</v>
      </c>
      <c r="J29" s="107" t="s">
        <v>53</v>
      </c>
      <c r="K29" s="107" t="s">
        <v>54</v>
      </c>
      <c r="L29" s="107" t="s">
        <v>55</v>
      </c>
      <c r="M29" s="107" t="s">
        <v>56</v>
      </c>
      <c r="N29" s="107" t="s">
        <v>57</v>
      </c>
      <c r="O29" s="107" t="s">
        <v>58</v>
      </c>
      <c r="P29" s="107" t="s">
        <v>40</v>
      </c>
      <c r="Q29" s="354" t="s">
        <v>59</v>
      </c>
      <c r="R29" s="371"/>
      <c r="S29" s="371"/>
      <c r="T29" s="355"/>
      <c r="U29" s="354" t="s">
        <v>60</v>
      </c>
      <c r="V29" s="371"/>
      <c r="W29" s="371"/>
      <c r="X29" s="355"/>
      <c r="Y29" s="354" t="s">
        <v>61</v>
      </c>
      <c r="Z29" s="371"/>
      <c r="AA29" s="371"/>
      <c r="AB29" s="407"/>
      <c r="AE29" s="176"/>
      <c r="AF29" s="176"/>
      <c r="AG29" s="176"/>
      <c r="AH29" s="87"/>
      <c r="AI29" s="87"/>
      <c r="AJ29" s="87"/>
      <c r="AK29" s="87"/>
      <c r="AL29" s="87"/>
      <c r="AM29" s="87"/>
      <c r="AN29" s="86"/>
    </row>
    <row r="30" spans="1:40" ht="381" customHeight="1">
      <c r="A30" s="84" t="str">
        <f>C13</f>
        <v>5. Apoyar la implementación de 3 estrategias prioritarias del sector mujeres</v>
      </c>
      <c r="B30" s="85">
        <f>AA13</f>
        <v>0.18</v>
      </c>
      <c r="C30" s="110">
        <v>3</v>
      </c>
      <c r="D30" s="110">
        <v>2</v>
      </c>
      <c r="E30" s="110">
        <v>2</v>
      </c>
      <c r="F30" s="110">
        <v>3</v>
      </c>
      <c r="G30" s="110">
        <v>3</v>
      </c>
      <c r="H30" s="110">
        <v>3</v>
      </c>
      <c r="I30" s="110">
        <v>3</v>
      </c>
      <c r="J30" s="138">
        <v>3</v>
      </c>
      <c r="K30" s="138">
        <v>3</v>
      </c>
      <c r="L30" s="138">
        <v>3</v>
      </c>
      <c r="M30" s="138">
        <v>3</v>
      </c>
      <c r="N30" s="138">
        <v>3</v>
      </c>
      <c r="O30" s="138">
        <v>3</v>
      </c>
      <c r="P30" s="110">
        <v>3</v>
      </c>
      <c r="Q30" s="503" t="s">
        <v>271</v>
      </c>
      <c r="R30" s="504"/>
      <c r="S30" s="504"/>
      <c r="T30" s="505"/>
      <c r="U30" s="503"/>
      <c r="V30" s="506"/>
      <c r="W30" s="506"/>
      <c r="X30" s="507"/>
      <c r="Y30" s="503" t="s">
        <v>132</v>
      </c>
      <c r="Z30" s="504"/>
      <c r="AA30" s="504"/>
      <c r="AB30" s="508"/>
      <c r="AC30" s="177"/>
      <c r="AE30" s="176"/>
      <c r="AF30" s="176"/>
      <c r="AG30" s="176"/>
      <c r="AH30" s="87"/>
      <c r="AI30" s="87"/>
      <c r="AJ30" s="87"/>
      <c r="AK30" s="87"/>
      <c r="AL30" s="87"/>
      <c r="AM30" s="87"/>
      <c r="AN30" s="86"/>
    </row>
    <row r="31" spans="1:40" ht="18.75">
      <c r="A31" s="412" t="s">
        <v>133</v>
      </c>
      <c r="B31" s="355"/>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413"/>
      <c r="AA31" s="413"/>
      <c r="AB31" s="414"/>
      <c r="AD31" s="178"/>
      <c r="AE31" s="176"/>
      <c r="AF31" s="176"/>
      <c r="AG31" s="176"/>
      <c r="AH31" s="87"/>
      <c r="AI31" s="87"/>
      <c r="AJ31" s="87"/>
      <c r="AK31" s="87"/>
      <c r="AL31" s="87"/>
      <c r="AM31" s="87"/>
      <c r="AN31" s="86"/>
    </row>
    <row r="32" spans="1:40" ht="15" customHeight="1">
      <c r="A32" s="350" t="s">
        <v>64</v>
      </c>
      <c r="B32" s="415" t="s">
        <v>65</v>
      </c>
      <c r="C32" s="359" t="s">
        <v>66</v>
      </c>
      <c r="D32" s="359"/>
      <c r="E32" s="359"/>
      <c r="F32" s="359"/>
      <c r="G32" s="359"/>
      <c r="H32" s="359"/>
      <c r="I32" s="359"/>
      <c r="J32" s="359"/>
      <c r="K32" s="359"/>
      <c r="L32" s="359"/>
      <c r="M32" s="359"/>
      <c r="N32" s="359"/>
      <c r="O32" s="359"/>
      <c r="P32" s="359"/>
      <c r="Q32" s="356" t="s">
        <v>67</v>
      </c>
      <c r="R32" s="357"/>
      <c r="S32" s="357"/>
      <c r="T32" s="357"/>
      <c r="U32" s="357"/>
      <c r="V32" s="357"/>
      <c r="W32" s="357"/>
      <c r="X32" s="357"/>
      <c r="Y32" s="357"/>
      <c r="Z32" s="357"/>
      <c r="AA32" s="357"/>
      <c r="AB32" s="416"/>
      <c r="AE32" s="176"/>
      <c r="AF32" s="176"/>
      <c r="AG32" s="176"/>
      <c r="AH32" s="87"/>
      <c r="AI32" s="87"/>
      <c r="AJ32" s="87"/>
      <c r="AK32" s="87"/>
      <c r="AL32" s="87"/>
      <c r="AM32" s="87"/>
      <c r="AN32" s="86"/>
    </row>
    <row r="33" spans="1:40" ht="25.5" customHeight="1">
      <c r="A33" s="350"/>
      <c r="B33" s="413"/>
      <c r="C33" s="107" t="s">
        <v>68</v>
      </c>
      <c r="D33" s="107" t="s">
        <v>69</v>
      </c>
      <c r="E33" s="107" t="s">
        <v>70</v>
      </c>
      <c r="F33" s="107" t="s">
        <v>71</v>
      </c>
      <c r="G33" s="107" t="s">
        <v>72</v>
      </c>
      <c r="H33" s="107" t="s">
        <v>73</v>
      </c>
      <c r="I33" s="107" t="s">
        <v>74</v>
      </c>
      <c r="J33" s="107" t="s">
        <v>75</v>
      </c>
      <c r="K33" s="107" t="s">
        <v>76</v>
      </c>
      <c r="L33" s="107" t="s">
        <v>77</v>
      </c>
      <c r="M33" s="107" t="s">
        <v>78</v>
      </c>
      <c r="N33" s="107" t="s">
        <v>79</v>
      </c>
      <c r="O33" s="107" t="s">
        <v>80</v>
      </c>
      <c r="P33" s="107" t="s">
        <v>81</v>
      </c>
      <c r="Q33" s="356" t="s">
        <v>82</v>
      </c>
      <c r="R33" s="357"/>
      <c r="S33" s="357"/>
      <c r="T33" s="357"/>
      <c r="U33" s="357"/>
      <c r="V33" s="357"/>
      <c r="W33" s="357"/>
      <c r="X33" s="357"/>
      <c r="Y33" s="357"/>
      <c r="Z33" s="357"/>
      <c r="AA33" s="357"/>
      <c r="AB33" s="416"/>
      <c r="AE33" s="179"/>
      <c r="AF33" s="179"/>
      <c r="AG33" s="179"/>
      <c r="AH33" s="88"/>
      <c r="AI33" s="88"/>
      <c r="AJ33" s="88"/>
      <c r="AK33" s="88"/>
      <c r="AL33" s="88"/>
      <c r="AM33" s="88"/>
      <c r="AN33" s="86"/>
    </row>
    <row r="34" spans="1:40" ht="45.95" customHeight="1">
      <c r="A34" s="384" t="s">
        <v>134</v>
      </c>
      <c r="B34" s="462">
        <v>5</v>
      </c>
      <c r="C34" s="74" t="s">
        <v>84</v>
      </c>
      <c r="D34" s="111">
        <v>0</v>
      </c>
      <c r="E34" s="112">
        <v>0.05</v>
      </c>
      <c r="F34" s="112">
        <v>0.1</v>
      </c>
      <c r="G34" s="112">
        <v>0.09</v>
      </c>
      <c r="H34" s="112">
        <v>0.09</v>
      </c>
      <c r="I34" s="112">
        <v>0.09</v>
      </c>
      <c r="J34" s="112">
        <v>0.09</v>
      </c>
      <c r="K34" s="112">
        <v>0.09</v>
      </c>
      <c r="L34" s="112">
        <v>0.09</v>
      </c>
      <c r="M34" s="112">
        <v>0.12</v>
      </c>
      <c r="N34" s="112">
        <v>0.1</v>
      </c>
      <c r="O34" s="112">
        <v>0.09</v>
      </c>
      <c r="P34" s="76">
        <f>SUM(D34:O34)</f>
        <v>0.99999999999999989</v>
      </c>
      <c r="Q34" s="484" t="s">
        <v>135</v>
      </c>
      <c r="R34" s="485"/>
      <c r="S34" s="485"/>
      <c r="T34" s="485"/>
      <c r="U34" s="485"/>
      <c r="V34" s="485"/>
      <c r="W34" s="485"/>
      <c r="X34" s="485"/>
      <c r="Y34" s="485"/>
      <c r="Z34" s="485"/>
      <c r="AA34" s="485"/>
      <c r="AB34" s="486"/>
      <c r="AC34" s="64"/>
      <c r="AE34" s="89"/>
      <c r="AF34" s="89"/>
      <c r="AG34" s="89"/>
      <c r="AH34" s="89"/>
      <c r="AI34" s="89"/>
      <c r="AJ34" s="89"/>
      <c r="AK34" s="89"/>
      <c r="AL34" s="89"/>
      <c r="AM34" s="89"/>
      <c r="AN34" s="86"/>
    </row>
    <row r="35" spans="1:40" ht="77.099999999999994" customHeight="1">
      <c r="A35" s="385"/>
      <c r="B35" s="387"/>
      <c r="C35" s="69" t="s">
        <v>86</v>
      </c>
      <c r="D35" s="14">
        <v>0</v>
      </c>
      <c r="E35" s="14">
        <v>0</v>
      </c>
      <c r="F35" s="14">
        <v>0.03</v>
      </c>
      <c r="G35" s="194">
        <v>0.13</v>
      </c>
      <c r="H35" s="14">
        <v>0.1</v>
      </c>
      <c r="I35" s="14">
        <v>0.09</v>
      </c>
      <c r="J35" s="14">
        <v>0.16</v>
      </c>
      <c r="K35" s="14">
        <v>0.09</v>
      </c>
      <c r="L35" s="14">
        <v>0.09</v>
      </c>
      <c r="M35" s="14">
        <v>0.12</v>
      </c>
      <c r="N35" s="14">
        <v>0.1</v>
      </c>
      <c r="O35" s="14">
        <v>0.09</v>
      </c>
      <c r="P35" s="16">
        <f t="shared" ref="P35:P41" si="0">SUM(D35:O35)</f>
        <v>0.99999999999999989</v>
      </c>
      <c r="Q35" s="487"/>
      <c r="R35" s="488"/>
      <c r="S35" s="488"/>
      <c r="T35" s="488"/>
      <c r="U35" s="488"/>
      <c r="V35" s="488"/>
      <c r="W35" s="488"/>
      <c r="X35" s="488"/>
      <c r="Y35" s="488"/>
      <c r="Z35" s="488"/>
      <c r="AA35" s="488"/>
      <c r="AB35" s="489"/>
      <c r="AC35" s="64"/>
      <c r="AE35" s="86"/>
      <c r="AF35" s="86"/>
      <c r="AG35" s="86"/>
      <c r="AH35" s="86"/>
      <c r="AI35" s="86"/>
      <c r="AJ35" s="86"/>
      <c r="AK35" s="86"/>
      <c r="AL35" s="86"/>
      <c r="AM35" s="86"/>
      <c r="AN35" s="86"/>
    </row>
    <row r="36" spans="1:40" ht="75.95" customHeight="1">
      <c r="A36" s="397" t="s">
        <v>136</v>
      </c>
      <c r="B36" s="398"/>
      <c r="C36" s="69"/>
      <c r="D36" s="71">
        <v>0</v>
      </c>
      <c r="E36" s="80">
        <v>0</v>
      </c>
      <c r="F36" s="71">
        <v>0</v>
      </c>
      <c r="G36" s="195">
        <v>164</v>
      </c>
      <c r="H36" s="71">
        <v>131</v>
      </c>
      <c r="I36" s="71">
        <v>140</v>
      </c>
      <c r="J36" s="71">
        <v>214</v>
      </c>
      <c r="K36" s="71">
        <v>164</v>
      </c>
      <c r="L36" s="71">
        <v>423</v>
      </c>
      <c r="M36" s="71">
        <v>518</v>
      </c>
      <c r="N36" s="71">
        <v>499</v>
      </c>
      <c r="O36" s="71">
        <v>255</v>
      </c>
      <c r="P36" s="227">
        <f>SUM(D36:O36)</f>
        <v>2508</v>
      </c>
      <c r="Q36" s="490"/>
      <c r="R36" s="491"/>
      <c r="S36" s="491"/>
      <c r="T36" s="491"/>
      <c r="U36" s="491"/>
      <c r="V36" s="491"/>
      <c r="W36" s="491"/>
      <c r="X36" s="491"/>
      <c r="Y36" s="491"/>
      <c r="Z36" s="491"/>
      <c r="AA36" s="491"/>
      <c r="AB36" s="492"/>
      <c r="AC36" s="64"/>
      <c r="AE36" s="86"/>
      <c r="AF36" s="211"/>
      <c r="AG36" s="86"/>
      <c r="AH36" s="86"/>
      <c r="AI36" s="86"/>
      <c r="AJ36" s="86"/>
      <c r="AK36" s="86"/>
      <c r="AL36" s="86"/>
      <c r="AM36" s="86"/>
      <c r="AN36" s="86"/>
    </row>
    <row r="37" spans="1:40" ht="18.95" customHeight="1">
      <c r="A37" s="493" t="s">
        <v>137</v>
      </c>
      <c r="B37" s="386">
        <v>3</v>
      </c>
      <c r="C37" s="68" t="s">
        <v>84</v>
      </c>
      <c r="D37" s="111">
        <v>7.0000000000000007E-2</v>
      </c>
      <c r="E37" s="112">
        <v>0.08</v>
      </c>
      <c r="F37" s="112">
        <v>0.09</v>
      </c>
      <c r="G37" s="112">
        <v>0.08</v>
      </c>
      <c r="H37" s="112">
        <v>0.08</v>
      </c>
      <c r="I37" s="112">
        <v>0.09</v>
      </c>
      <c r="J37" s="112">
        <v>0.08</v>
      </c>
      <c r="K37" s="112">
        <v>0.09</v>
      </c>
      <c r="L37" s="112">
        <v>0.08</v>
      </c>
      <c r="M37" s="112">
        <v>0.08</v>
      </c>
      <c r="N37" s="112">
        <v>0.09</v>
      </c>
      <c r="O37" s="112">
        <v>0.09</v>
      </c>
      <c r="P37" s="16">
        <f t="shared" si="0"/>
        <v>0.99999999999999978</v>
      </c>
      <c r="Q37" s="494" t="s">
        <v>278</v>
      </c>
      <c r="R37" s="495"/>
      <c r="S37" s="495"/>
      <c r="T37" s="495"/>
      <c r="U37" s="495"/>
      <c r="V37" s="495"/>
      <c r="W37" s="495"/>
      <c r="X37" s="495"/>
      <c r="Y37" s="495"/>
      <c r="Z37" s="495"/>
      <c r="AA37" s="495"/>
      <c r="AB37" s="496"/>
      <c r="AC37" s="64"/>
      <c r="AM37" s="86"/>
      <c r="AN37" s="86"/>
    </row>
    <row r="38" spans="1:40" ht="23.1" customHeight="1">
      <c r="A38" s="493"/>
      <c r="B38" s="387"/>
      <c r="C38" s="69" t="s">
        <v>86</v>
      </c>
      <c r="D38" s="14">
        <v>7.0000000000000007E-2</v>
      </c>
      <c r="E38" s="14">
        <v>0.08</v>
      </c>
      <c r="F38" s="14">
        <v>0.09</v>
      </c>
      <c r="G38" s="14">
        <v>0.08</v>
      </c>
      <c r="H38" s="14">
        <v>0.08</v>
      </c>
      <c r="I38" s="14">
        <v>0.09</v>
      </c>
      <c r="J38" s="14">
        <v>0.08</v>
      </c>
      <c r="K38" s="14">
        <v>0.09</v>
      </c>
      <c r="L38" s="67">
        <v>0.08</v>
      </c>
      <c r="M38" s="67">
        <v>0.08</v>
      </c>
      <c r="N38" s="67">
        <v>0.09</v>
      </c>
      <c r="O38" s="67">
        <v>0.09</v>
      </c>
      <c r="P38" s="16">
        <f t="shared" si="0"/>
        <v>0.99999999999999978</v>
      </c>
      <c r="Q38" s="497"/>
      <c r="R38" s="498"/>
      <c r="S38" s="498"/>
      <c r="T38" s="498"/>
      <c r="U38" s="498"/>
      <c r="V38" s="498"/>
      <c r="W38" s="498"/>
      <c r="X38" s="498"/>
      <c r="Y38" s="498"/>
      <c r="Z38" s="498"/>
      <c r="AA38" s="498"/>
      <c r="AB38" s="499"/>
      <c r="AC38" s="64"/>
      <c r="AM38" s="86"/>
      <c r="AN38" s="86"/>
    </row>
    <row r="39" spans="1:40" ht="18" customHeight="1">
      <c r="A39" s="397" t="s">
        <v>138</v>
      </c>
      <c r="B39" s="398"/>
      <c r="C39" s="69"/>
      <c r="D39" s="195">
        <v>6</v>
      </c>
      <c r="E39" s="195">
        <v>7</v>
      </c>
      <c r="F39" s="195">
        <v>10</v>
      </c>
      <c r="G39" s="195">
        <v>9</v>
      </c>
      <c r="H39" s="71">
        <v>5</v>
      </c>
      <c r="I39" s="71">
        <v>11</v>
      </c>
      <c r="J39" s="71">
        <v>12</v>
      </c>
      <c r="K39" s="71">
        <v>12</v>
      </c>
      <c r="L39" s="71">
        <v>14</v>
      </c>
      <c r="M39" s="71">
        <v>15</v>
      </c>
      <c r="N39" s="71">
        <v>15</v>
      </c>
      <c r="O39" s="71">
        <v>12</v>
      </c>
      <c r="P39" s="195">
        <v>17</v>
      </c>
      <c r="Q39" s="500"/>
      <c r="R39" s="501"/>
      <c r="S39" s="501"/>
      <c r="T39" s="501"/>
      <c r="U39" s="501"/>
      <c r="V39" s="501"/>
      <c r="W39" s="501"/>
      <c r="X39" s="501"/>
      <c r="Y39" s="501"/>
      <c r="Z39" s="501"/>
      <c r="AA39" s="501"/>
      <c r="AB39" s="502"/>
      <c r="AC39" s="64"/>
      <c r="AM39" s="89"/>
      <c r="AN39" s="86"/>
    </row>
    <row r="40" spans="1:40" ht="48" customHeight="1">
      <c r="A40" s="386" t="s">
        <v>139</v>
      </c>
      <c r="B40" s="386">
        <v>10</v>
      </c>
      <c r="C40" s="68" t="s">
        <v>84</v>
      </c>
      <c r="D40" s="111">
        <v>0</v>
      </c>
      <c r="E40" s="112">
        <v>0.08</v>
      </c>
      <c r="F40" s="112">
        <v>0.09</v>
      </c>
      <c r="G40" s="112">
        <v>0.08</v>
      </c>
      <c r="H40" s="112">
        <v>0.08</v>
      </c>
      <c r="I40" s="112">
        <v>0.09</v>
      </c>
      <c r="J40" s="112">
        <v>0.08</v>
      </c>
      <c r="K40" s="112">
        <v>0.1</v>
      </c>
      <c r="L40" s="112">
        <v>0.1</v>
      </c>
      <c r="M40" s="112">
        <v>0.1</v>
      </c>
      <c r="N40" s="112">
        <v>0.1</v>
      </c>
      <c r="O40" s="112">
        <v>0.1</v>
      </c>
      <c r="P40" s="16">
        <f t="shared" si="0"/>
        <v>0.99999999999999989</v>
      </c>
      <c r="Q40" s="483" t="s">
        <v>272</v>
      </c>
      <c r="R40" s="483"/>
      <c r="S40" s="483"/>
      <c r="T40" s="483"/>
      <c r="U40" s="483"/>
      <c r="V40" s="483"/>
      <c r="W40" s="483"/>
      <c r="X40" s="483"/>
      <c r="Y40" s="483"/>
      <c r="Z40" s="483"/>
      <c r="AA40" s="483"/>
      <c r="AB40" s="483"/>
      <c r="AC40" s="64"/>
    </row>
    <row r="41" spans="1:40" ht="39.950000000000003" customHeight="1">
      <c r="A41" s="387"/>
      <c r="B41" s="387"/>
      <c r="C41" s="69" t="s">
        <v>86</v>
      </c>
      <c r="D41" s="14">
        <v>7.0000000000000007E-2</v>
      </c>
      <c r="E41" s="14">
        <v>0.08</v>
      </c>
      <c r="F41" s="14">
        <v>0.09</v>
      </c>
      <c r="G41" s="14">
        <v>7.0000000000000007E-2</v>
      </c>
      <c r="H41" s="14">
        <v>0.08</v>
      </c>
      <c r="I41" s="194">
        <v>0.09</v>
      </c>
      <c r="J41" s="194">
        <v>0.08</v>
      </c>
      <c r="K41" s="14">
        <v>0.1</v>
      </c>
      <c r="L41" s="67">
        <v>0.1</v>
      </c>
      <c r="M41" s="67">
        <v>0.1</v>
      </c>
      <c r="N41" s="67">
        <v>0.1</v>
      </c>
      <c r="O41" s="67">
        <v>0.04</v>
      </c>
      <c r="P41" s="16">
        <f t="shared" si="0"/>
        <v>1</v>
      </c>
      <c r="Q41" s="483"/>
      <c r="R41" s="483"/>
      <c r="S41" s="483"/>
      <c r="T41" s="483"/>
      <c r="U41" s="483"/>
      <c r="V41" s="483"/>
      <c r="W41" s="483"/>
      <c r="X41" s="483"/>
      <c r="Y41" s="483"/>
      <c r="Z41" s="483"/>
      <c r="AA41" s="483"/>
      <c r="AB41" s="483"/>
      <c r="AC41" s="64"/>
      <c r="AN41" s="86"/>
    </row>
    <row r="42" spans="1:40" ht="44.1" customHeight="1">
      <c r="A42" s="397" t="s">
        <v>140</v>
      </c>
      <c r="B42" s="398"/>
      <c r="C42" s="69"/>
      <c r="D42" s="71">
        <v>0</v>
      </c>
      <c r="E42" s="71">
        <v>0</v>
      </c>
      <c r="F42" s="71">
        <v>0</v>
      </c>
      <c r="G42" s="71">
        <v>0</v>
      </c>
      <c r="H42" s="71">
        <v>0</v>
      </c>
      <c r="I42" s="71">
        <v>0</v>
      </c>
      <c r="J42" s="71">
        <v>0</v>
      </c>
      <c r="K42" s="71">
        <v>0</v>
      </c>
      <c r="L42" s="71">
        <v>0</v>
      </c>
      <c r="M42" s="71">
        <v>0</v>
      </c>
      <c r="N42" s="71">
        <v>0</v>
      </c>
      <c r="O42" s="71">
        <v>1</v>
      </c>
      <c r="P42" s="71">
        <f>SUM(D42:O42)</f>
        <v>1</v>
      </c>
      <c r="Q42" s="483"/>
      <c r="R42" s="483"/>
      <c r="S42" s="483"/>
      <c r="T42" s="483"/>
      <c r="U42" s="483"/>
      <c r="V42" s="483"/>
      <c r="W42" s="483"/>
      <c r="X42" s="483"/>
      <c r="Y42" s="483"/>
      <c r="Z42" s="483"/>
      <c r="AA42" s="483"/>
      <c r="AB42" s="483"/>
      <c r="AC42" s="64"/>
      <c r="AM42" s="89"/>
      <c r="AN42" s="86"/>
    </row>
    <row r="43" spans="1:40" ht="99.95" customHeight="1">
      <c r="A43" s="397" t="s">
        <v>141</v>
      </c>
      <c r="B43" s="398"/>
      <c r="C43" s="69"/>
      <c r="D43" s="71">
        <v>3</v>
      </c>
      <c r="E43" s="71">
        <v>7</v>
      </c>
      <c r="F43" s="71">
        <v>5</v>
      </c>
      <c r="G43" s="71">
        <v>5</v>
      </c>
      <c r="H43" s="71">
        <v>3</v>
      </c>
      <c r="I43" s="71">
        <v>4</v>
      </c>
      <c r="J43" s="71">
        <v>2</v>
      </c>
      <c r="K43" s="71">
        <v>20</v>
      </c>
      <c r="L43" s="71">
        <v>5</v>
      </c>
      <c r="M43" s="71">
        <v>5</v>
      </c>
      <c r="N43" s="71">
        <v>4</v>
      </c>
      <c r="O43" s="71">
        <v>6</v>
      </c>
      <c r="P43" s="71">
        <v>20</v>
      </c>
      <c r="Q43" s="483"/>
      <c r="R43" s="483"/>
      <c r="S43" s="483"/>
      <c r="T43" s="483"/>
      <c r="U43" s="483"/>
      <c r="V43" s="483"/>
      <c r="W43" s="483"/>
      <c r="X43" s="483"/>
      <c r="Y43" s="483"/>
      <c r="Z43" s="483"/>
      <c r="AA43" s="483"/>
      <c r="AB43" s="483"/>
      <c r="AC43" s="64"/>
      <c r="AM43" s="89"/>
      <c r="AN43" s="86"/>
    </row>
    <row r="44" spans="1:40">
      <c r="G44" s="78"/>
    </row>
  </sheetData>
  <mergeCells count="98">
    <mergeCell ref="AA7:AB7"/>
    <mergeCell ref="A1:A4"/>
    <mergeCell ref="B1:Y1"/>
    <mergeCell ref="Z1:AB1"/>
    <mergeCell ref="B2:Y2"/>
    <mergeCell ref="Z2:AB2"/>
    <mergeCell ref="B3:Y4"/>
    <mergeCell ref="Z3:AB3"/>
    <mergeCell ref="Z4:AB4"/>
    <mergeCell ref="Y8:Z8"/>
    <mergeCell ref="AA8:AB8"/>
    <mergeCell ref="Y9:Z9"/>
    <mergeCell ref="AA9:AB9"/>
    <mergeCell ref="A11:B11"/>
    <mergeCell ref="C11:K11"/>
    <mergeCell ref="M11:Q11"/>
    <mergeCell ref="R11:V11"/>
    <mergeCell ref="W11:X11"/>
    <mergeCell ref="Y11:AB11"/>
    <mergeCell ref="A7:B9"/>
    <mergeCell ref="C7:K9"/>
    <mergeCell ref="R7:T9"/>
    <mergeCell ref="U7:V9"/>
    <mergeCell ref="W7:X9"/>
    <mergeCell ref="Y7:Z7"/>
    <mergeCell ref="C12:Z12"/>
    <mergeCell ref="A13:B13"/>
    <mergeCell ref="C13:Q13"/>
    <mergeCell ref="S13:T13"/>
    <mergeCell ref="V13:Y13"/>
    <mergeCell ref="AA13:AB13"/>
    <mergeCell ref="A15:B16"/>
    <mergeCell ref="D15:E15"/>
    <mergeCell ref="F15:G15"/>
    <mergeCell ref="H15:I15"/>
    <mergeCell ref="Q15:AB15"/>
    <mergeCell ref="D16:E16"/>
    <mergeCell ref="F16:G16"/>
    <mergeCell ref="H16:I16"/>
    <mergeCell ref="Q16:V16"/>
    <mergeCell ref="W16:AB16"/>
    <mergeCell ref="Q17:S17"/>
    <mergeCell ref="T17:V17"/>
    <mergeCell ref="W17:Y17"/>
    <mergeCell ref="Z17:AB17"/>
    <mergeCell ref="Q18:S18"/>
    <mergeCell ref="T18:V18"/>
    <mergeCell ref="W18:Y18"/>
    <mergeCell ref="Z18:AB18"/>
    <mergeCell ref="A20:AB20"/>
    <mergeCell ref="A21:A22"/>
    <mergeCell ref="B21:C22"/>
    <mergeCell ref="D21:O21"/>
    <mergeCell ref="P21:P22"/>
    <mergeCell ref="Q21:AB22"/>
    <mergeCell ref="D22:F22"/>
    <mergeCell ref="G22:I22"/>
    <mergeCell ref="J22:L22"/>
    <mergeCell ref="M22:O22"/>
    <mergeCell ref="P23:P26"/>
    <mergeCell ref="Q23:AB26"/>
    <mergeCell ref="A27:AB27"/>
    <mergeCell ref="A28:A29"/>
    <mergeCell ref="B28:B29"/>
    <mergeCell ref="C28:C29"/>
    <mergeCell ref="D28:P28"/>
    <mergeCell ref="Q28:AB28"/>
    <mergeCell ref="Q29:T29"/>
    <mergeCell ref="U29:X29"/>
    <mergeCell ref="A23:A26"/>
    <mergeCell ref="B23:C26"/>
    <mergeCell ref="D23:F26"/>
    <mergeCell ref="G23:I26"/>
    <mergeCell ref="J23:L26"/>
    <mergeCell ref="M23:O26"/>
    <mergeCell ref="A32:A33"/>
    <mergeCell ref="B32:B33"/>
    <mergeCell ref="C32:P32"/>
    <mergeCell ref="Q32:AB32"/>
    <mergeCell ref="Q33:AB33"/>
    <mergeCell ref="Y29:AB29"/>
    <mergeCell ref="Q30:T30"/>
    <mergeCell ref="U30:X30"/>
    <mergeCell ref="Y30:AB30"/>
    <mergeCell ref="A31:AB31"/>
    <mergeCell ref="A40:A41"/>
    <mergeCell ref="B40:B41"/>
    <mergeCell ref="A43:B43"/>
    <mergeCell ref="Q40:AB43"/>
    <mergeCell ref="A34:A35"/>
    <mergeCell ref="B34:B35"/>
    <mergeCell ref="Q34:AB36"/>
    <mergeCell ref="A36:B36"/>
    <mergeCell ref="A37:A38"/>
    <mergeCell ref="B37:B38"/>
    <mergeCell ref="Q37:AB39"/>
    <mergeCell ref="A39:B39"/>
    <mergeCell ref="A42:B42"/>
  </mergeCells>
  <dataValidations count="3">
    <dataValidation type="textLength" operator="lessThanOrEqual" allowBlank="1" showInputMessage="1" showErrorMessage="1" errorTitle="Máximo 2.000 caracteres" error="Máximo 2.000 caracteres" promptTitle="2.000 caracteres" sqref="Q23:AB26">
      <formula1>2000</formula1>
    </dataValidation>
    <dataValidation type="textLength" operator="lessThanOrEqual" allowBlank="1" showInputMessage="1" showErrorMessage="1" errorTitle="Máximo 2.000 caracteres" error="Máximo 2.000 caracteres" sqref="Q30:T30 Q34:Q40 R34:AB39">
      <formula1>2000</formula1>
    </dataValidation>
    <dataValidation type="textLength" operator="lessThanOrEqual" allowBlank="1" showInputMessage="1" showErrorMessage="1" errorTitle="Máximo 1.000 caracteres" error="Máximo 1.000 caracteres" sqref="U30:X30">
      <formula1>1000</formula1>
    </dataValidation>
  </dataValidations>
  <pageMargins left="0" right="0" top="0" bottom="0" header="0" footer="0"/>
  <pageSetup paperSize="41" scale="41"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N44"/>
  <sheetViews>
    <sheetView topLeftCell="M33" zoomScaleNormal="100" workbookViewId="0">
      <selection activeCell="Y30" sqref="Y30:AB30"/>
    </sheetView>
  </sheetViews>
  <sheetFormatPr baseColWidth="10" defaultColWidth="8.85546875" defaultRowHeight="15"/>
  <cols>
    <col min="1" max="1" width="38.42578125" customWidth="1"/>
    <col min="2" max="2" width="18.28515625" customWidth="1"/>
    <col min="3" max="3" width="17.42578125" customWidth="1"/>
    <col min="4" max="6" width="7" customWidth="1"/>
    <col min="7" max="13" width="7.7109375" customWidth="1"/>
    <col min="14" max="14" width="8.7109375" customWidth="1"/>
    <col min="15" max="15" width="7.7109375" customWidth="1"/>
    <col min="16" max="16" width="11.140625" customWidth="1"/>
    <col min="17" max="17" width="11.42578125" customWidth="1"/>
    <col min="18" max="18" width="7.42578125" customWidth="1"/>
    <col min="19" max="20" width="11.42578125" customWidth="1"/>
    <col min="21" max="21" width="13" customWidth="1"/>
    <col min="22" max="22" width="7.7109375" customWidth="1"/>
    <col min="23" max="23" width="9.140625" customWidth="1"/>
    <col min="24" max="24" width="11.42578125" customWidth="1"/>
    <col min="25" max="25" width="9.7109375" customWidth="1"/>
    <col min="26" max="26" width="12.7109375" customWidth="1"/>
    <col min="27" max="27" width="6.28515625" customWidth="1"/>
    <col min="28" max="28" width="7.7109375" customWidth="1"/>
    <col min="29" max="29" width="6.28515625" bestFit="1" customWidth="1"/>
    <col min="30" max="30" width="72.42578125" customWidth="1"/>
    <col min="31" max="31" width="18.42578125" bestFit="1" customWidth="1"/>
    <col min="32" max="32" width="8.42578125" customWidth="1"/>
    <col min="33" max="33" width="18.42578125" bestFit="1" customWidth="1"/>
    <col min="34" max="34" width="5.7109375" customWidth="1"/>
    <col min="35" max="35" width="18.42578125" bestFit="1" customWidth="1"/>
    <col min="36" max="36" width="4.7109375" customWidth="1"/>
    <col min="37" max="37" width="23" bestFit="1" customWidth="1"/>
    <col min="38" max="38" width="11.42578125" customWidth="1"/>
    <col min="39" max="39" width="18.42578125" bestFit="1" customWidth="1"/>
    <col min="40" max="40" width="16.140625" customWidth="1"/>
    <col min="41" max="256" width="11.42578125" customWidth="1"/>
  </cols>
  <sheetData>
    <row r="1" spans="1:28" ht="32.25" customHeight="1">
      <c r="A1" s="236"/>
      <c r="B1" s="239" t="s">
        <v>0</v>
      </c>
      <c r="C1" s="240"/>
      <c r="D1" s="240"/>
      <c r="E1" s="240"/>
      <c r="F1" s="240"/>
      <c r="G1" s="240"/>
      <c r="H1" s="240"/>
      <c r="I1" s="240"/>
      <c r="J1" s="240"/>
      <c r="K1" s="240"/>
      <c r="L1" s="240"/>
      <c r="M1" s="240"/>
      <c r="N1" s="240"/>
      <c r="O1" s="240"/>
      <c r="P1" s="240"/>
      <c r="Q1" s="240"/>
      <c r="R1" s="240"/>
      <c r="S1" s="240"/>
      <c r="T1" s="240"/>
      <c r="U1" s="240"/>
      <c r="V1" s="240"/>
      <c r="W1" s="240"/>
      <c r="X1" s="240"/>
      <c r="Y1" s="241"/>
      <c r="Z1" s="242" t="s">
        <v>1</v>
      </c>
      <c r="AA1" s="243"/>
      <c r="AB1" s="244"/>
    </row>
    <row r="2" spans="1:28" ht="30.75" customHeight="1">
      <c r="A2" s="237"/>
      <c r="B2" s="245" t="s">
        <v>2</v>
      </c>
      <c r="C2" s="246"/>
      <c r="D2" s="246"/>
      <c r="E2" s="246"/>
      <c r="F2" s="246"/>
      <c r="G2" s="246"/>
      <c r="H2" s="246"/>
      <c r="I2" s="246"/>
      <c r="J2" s="246"/>
      <c r="K2" s="246"/>
      <c r="L2" s="246"/>
      <c r="M2" s="246"/>
      <c r="N2" s="246"/>
      <c r="O2" s="246"/>
      <c r="P2" s="246"/>
      <c r="Q2" s="246"/>
      <c r="R2" s="246"/>
      <c r="S2" s="246"/>
      <c r="T2" s="246"/>
      <c r="U2" s="246"/>
      <c r="V2" s="246"/>
      <c r="W2" s="246"/>
      <c r="X2" s="246"/>
      <c r="Y2" s="247"/>
      <c r="Z2" s="248" t="s">
        <v>3</v>
      </c>
      <c r="AA2" s="249"/>
      <c r="AB2" s="250"/>
    </row>
    <row r="3" spans="1:28" ht="24" customHeight="1">
      <c r="A3" s="237"/>
      <c r="B3" s="251" t="s">
        <v>4</v>
      </c>
      <c r="C3" s="252"/>
      <c r="D3" s="252"/>
      <c r="E3" s="252"/>
      <c r="F3" s="252"/>
      <c r="G3" s="252"/>
      <c r="H3" s="252"/>
      <c r="I3" s="252"/>
      <c r="J3" s="252"/>
      <c r="K3" s="252"/>
      <c r="L3" s="252"/>
      <c r="M3" s="252"/>
      <c r="N3" s="252"/>
      <c r="O3" s="252"/>
      <c r="P3" s="252"/>
      <c r="Q3" s="252"/>
      <c r="R3" s="252"/>
      <c r="S3" s="252"/>
      <c r="T3" s="252"/>
      <c r="U3" s="252"/>
      <c r="V3" s="252"/>
      <c r="W3" s="252"/>
      <c r="X3" s="252"/>
      <c r="Y3" s="253"/>
      <c r="Z3" s="248" t="s">
        <v>5</v>
      </c>
      <c r="AA3" s="249"/>
      <c r="AB3" s="250"/>
    </row>
    <row r="4" spans="1:28" ht="15.75" customHeight="1" thickBot="1">
      <c r="A4" s="238"/>
      <c r="B4" s="254"/>
      <c r="C4" s="255"/>
      <c r="D4" s="255"/>
      <c r="E4" s="255"/>
      <c r="F4" s="255"/>
      <c r="G4" s="255"/>
      <c r="H4" s="255"/>
      <c r="I4" s="255"/>
      <c r="J4" s="255"/>
      <c r="K4" s="255"/>
      <c r="L4" s="255"/>
      <c r="M4" s="255"/>
      <c r="N4" s="255"/>
      <c r="O4" s="255"/>
      <c r="P4" s="255"/>
      <c r="Q4" s="255"/>
      <c r="R4" s="255"/>
      <c r="S4" s="255"/>
      <c r="T4" s="255"/>
      <c r="U4" s="255"/>
      <c r="V4" s="255"/>
      <c r="W4" s="255"/>
      <c r="X4" s="255"/>
      <c r="Y4" s="256"/>
      <c r="Z4" s="257" t="s">
        <v>6</v>
      </c>
      <c r="AA4" s="258"/>
      <c r="AB4" s="259"/>
    </row>
    <row r="5" spans="1:28" ht="9" customHeight="1" thickBot="1">
      <c r="A5" s="95"/>
      <c r="B5" s="93"/>
      <c r="C5" s="94"/>
      <c r="D5" s="7"/>
      <c r="E5" s="7"/>
      <c r="F5" s="7"/>
      <c r="G5" s="7"/>
      <c r="H5" s="7"/>
      <c r="I5" s="7"/>
      <c r="J5" s="7"/>
      <c r="K5" s="7"/>
      <c r="L5" s="7"/>
      <c r="M5" s="7"/>
      <c r="N5" s="7"/>
      <c r="O5" s="7"/>
      <c r="P5" s="7"/>
      <c r="Q5" s="7"/>
      <c r="R5" s="7"/>
      <c r="S5" s="7"/>
      <c r="T5" s="7"/>
      <c r="U5" s="7"/>
      <c r="V5" s="7"/>
      <c r="W5" s="7"/>
      <c r="X5" s="8"/>
      <c r="Y5" s="7"/>
      <c r="Z5" s="9"/>
      <c r="AA5" s="2"/>
      <c r="AB5" s="96"/>
    </row>
    <row r="6" spans="1:28" ht="9" customHeight="1" thickBot="1">
      <c r="A6" s="6"/>
      <c r="B6" s="7"/>
      <c r="C6" s="7"/>
      <c r="D6" s="7"/>
      <c r="E6" s="7"/>
      <c r="F6" s="7"/>
      <c r="G6" s="7"/>
      <c r="H6" s="7"/>
      <c r="I6" s="7"/>
      <c r="J6" s="7"/>
      <c r="K6" s="7"/>
      <c r="L6" s="7"/>
      <c r="M6" s="7"/>
      <c r="N6" s="7"/>
      <c r="O6" s="7"/>
      <c r="P6" s="7"/>
      <c r="Q6" s="7"/>
      <c r="R6" s="7"/>
      <c r="S6" s="7"/>
      <c r="T6" s="7"/>
      <c r="U6" s="7"/>
      <c r="V6" s="7"/>
      <c r="W6" s="7"/>
      <c r="X6" s="8"/>
      <c r="Y6" s="7"/>
      <c r="Z6" s="7"/>
      <c r="AA6" s="4"/>
      <c r="AB6" s="97"/>
    </row>
    <row r="7" spans="1:28" ht="15" customHeight="1">
      <c r="A7" s="265" t="s">
        <v>7</v>
      </c>
      <c r="B7" s="266"/>
      <c r="C7" s="297" t="s">
        <v>105</v>
      </c>
      <c r="D7" s="298"/>
      <c r="E7" s="298"/>
      <c r="F7" s="298"/>
      <c r="G7" s="298"/>
      <c r="H7" s="298"/>
      <c r="I7" s="298"/>
      <c r="J7" s="298"/>
      <c r="K7" s="299"/>
      <c r="L7" s="100"/>
      <c r="M7" s="90"/>
      <c r="N7" s="90"/>
      <c r="O7" s="90"/>
      <c r="P7" s="90"/>
      <c r="Q7" s="91"/>
      <c r="R7" s="306" t="s">
        <v>9</v>
      </c>
      <c r="S7" s="307"/>
      <c r="T7" s="308"/>
      <c r="U7" s="315">
        <v>44564</v>
      </c>
      <c r="V7" s="316"/>
      <c r="W7" s="306" t="s">
        <v>10</v>
      </c>
      <c r="X7" s="308"/>
      <c r="Y7" s="321" t="s">
        <v>11</v>
      </c>
      <c r="Z7" s="322"/>
      <c r="AA7" s="273"/>
      <c r="AB7" s="274"/>
    </row>
    <row r="8" spans="1:28" ht="15" customHeight="1">
      <c r="A8" s="293"/>
      <c r="B8" s="294"/>
      <c r="C8" s="300"/>
      <c r="D8" s="301"/>
      <c r="E8" s="301"/>
      <c r="F8" s="301"/>
      <c r="G8" s="301"/>
      <c r="H8" s="301"/>
      <c r="I8" s="301"/>
      <c r="J8" s="301"/>
      <c r="K8" s="302"/>
      <c r="L8" s="100"/>
      <c r="M8" s="90"/>
      <c r="N8" s="90"/>
      <c r="O8" s="90"/>
      <c r="P8" s="90"/>
      <c r="Q8" s="91"/>
      <c r="R8" s="309"/>
      <c r="S8" s="310"/>
      <c r="T8" s="311"/>
      <c r="U8" s="317"/>
      <c r="V8" s="318"/>
      <c r="W8" s="309"/>
      <c r="X8" s="311"/>
      <c r="Y8" s="275" t="s">
        <v>12</v>
      </c>
      <c r="Z8" s="276"/>
      <c r="AA8" s="277"/>
      <c r="AB8" s="278"/>
    </row>
    <row r="9" spans="1:28" ht="15" customHeight="1" thickBot="1">
      <c r="A9" s="295"/>
      <c r="B9" s="296"/>
      <c r="C9" s="303"/>
      <c r="D9" s="304"/>
      <c r="E9" s="304"/>
      <c r="F9" s="304"/>
      <c r="G9" s="304"/>
      <c r="H9" s="304"/>
      <c r="I9" s="304"/>
      <c r="J9" s="304"/>
      <c r="K9" s="305"/>
      <c r="L9" s="100"/>
      <c r="M9" s="90"/>
      <c r="N9" s="90"/>
      <c r="O9" s="90"/>
      <c r="P9" s="90"/>
      <c r="Q9" s="91"/>
      <c r="R9" s="312"/>
      <c r="S9" s="313"/>
      <c r="T9" s="314"/>
      <c r="U9" s="319"/>
      <c r="V9" s="320"/>
      <c r="W9" s="312"/>
      <c r="X9" s="314"/>
      <c r="Y9" s="279" t="s">
        <v>13</v>
      </c>
      <c r="Z9" s="280"/>
      <c r="AA9" s="281" t="s">
        <v>14</v>
      </c>
      <c r="AB9" s="282"/>
    </row>
    <row r="10" spans="1:28" ht="9" customHeight="1" thickBot="1">
      <c r="A10" s="92"/>
      <c r="B10" s="101"/>
      <c r="C10" s="13"/>
      <c r="D10" s="13"/>
      <c r="E10" s="13"/>
      <c r="F10" s="13"/>
      <c r="G10" s="13"/>
      <c r="H10" s="13"/>
      <c r="I10" s="13"/>
      <c r="J10" s="13"/>
      <c r="K10" s="13"/>
      <c r="L10" s="13"/>
      <c r="M10" s="108"/>
      <c r="N10" s="108"/>
      <c r="O10" s="108"/>
      <c r="P10" s="108"/>
      <c r="Q10" s="108"/>
      <c r="R10" s="106"/>
      <c r="S10" s="106"/>
      <c r="T10" s="106"/>
      <c r="U10" s="106"/>
      <c r="V10" s="106"/>
      <c r="W10" s="103"/>
      <c r="X10" s="103"/>
      <c r="Y10" s="103"/>
      <c r="Z10" s="103"/>
      <c r="AA10" s="103"/>
      <c r="AB10" s="104"/>
    </row>
    <row r="11" spans="1:28" ht="39" customHeight="1" thickBot="1">
      <c r="A11" s="283" t="s">
        <v>15</v>
      </c>
      <c r="B11" s="284"/>
      <c r="C11" s="260" t="s">
        <v>16</v>
      </c>
      <c r="D11" s="285"/>
      <c r="E11" s="285"/>
      <c r="F11" s="285"/>
      <c r="G11" s="285"/>
      <c r="H11" s="285"/>
      <c r="I11" s="285"/>
      <c r="J11" s="285"/>
      <c r="K11" s="286"/>
      <c r="L11" s="66"/>
      <c r="M11" s="287" t="s">
        <v>17</v>
      </c>
      <c r="N11" s="288"/>
      <c r="O11" s="288"/>
      <c r="P11" s="288"/>
      <c r="Q11" s="289"/>
      <c r="R11" s="290" t="s">
        <v>18</v>
      </c>
      <c r="S11" s="291"/>
      <c r="T11" s="291"/>
      <c r="U11" s="291"/>
      <c r="V11" s="292"/>
      <c r="W11" s="287" t="s">
        <v>19</v>
      </c>
      <c r="X11" s="289"/>
      <c r="Y11" s="260" t="s">
        <v>20</v>
      </c>
      <c r="Z11" s="261"/>
      <c r="AA11" s="261"/>
      <c r="AB11" s="262"/>
    </row>
    <row r="12" spans="1:28" ht="9" customHeight="1" thickBot="1">
      <c r="A12" s="73"/>
      <c r="B12" s="105"/>
      <c r="C12" s="263"/>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5"/>
      <c r="AB12" s="98"/>
    </row>
    <row r="13" spans="1:28" s="1" customFormat="1" ht="37.5" customHeight="1" thickBot="1">
      <c r="A13" s="265" t="s">
        <v>21</v>
      </c>
      <c r="B13" s="266"/>
      <c r="C13" s="260" t="s">
        <v>142</v>
      </c>
      <c r="D13" s="267"/>
      <c r="E13" s="267"/>
      <c r="F13" s="267"/>
      <c r="G13" s="267"/>
      <c r="H13" s="267"/>
      <c r="I13" s="267"/>
      <c r="J13" s="267"/>
      <c r="K13" s="267"/>
      <c r="L13" s="267"/>
      <c r="M13" s="267"/>
      <c r="N13" s="267"/>
      <c r="O13" s="267"/>
      <c r="P13" s="267"/>
      <c r="Q13" s="268"/>
      <c r="R13" s="7"/>
      <c r="S13" s="269" t="s">
        <v>23</v>
      </c>
      <c r="T13" s="269"/>
      <c r="U13" s="125">
        <v>20</v>
      </c>
      <c r="V13" s="477" t="s">
        <v>24</v>
      </c>
      <c r="W13" s="269"/>
      <c r="X13" s="269"/>
      <c r="Y13" s="269"/>
      <c r="Z13" s="7"/>
      <c r="AA13" s="271">
        <v>0.18</v>
      </c>
      <c r="AB13" s="272"/>
    </row>
    <row r="14" spans="1:28" ht="16.5" customHeight="1" thickBot="1">
      <c r="A14" s="10"/>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99"/>
    </row>
    <row r="15" spans="1:28" ht="24" customHeight="1" thickBot="1">
      <c r="A15" s="265" t="s">
        <v>25</v>
      </c>
      <c r="B15" s="266"/>
      <c r="C15" s="109" t="s">
        <v>26</v>
      </c>
      <c r="D15" s="333" t="s">
        <v>27</v>
      </c>
      <c r="E15" s="334"/>
      <c r="F15" s="333" t="s">
        <v>28</v>
      </c>
      <c r="G15" s="334"/>
      <c r="H15" s="333" t="s">
        <v>29</v>
      </c>
      <c r="I15" s="289"/>
      <c r="J15" s="108"/>
      <c r="K15" s="65"/>
      <c r="L15" s="108"/>
      <c r="M15" s="4"/>
      <c r="N15" s="4"/>
      <c r="O15" s="4"/>
      <c r="P15" s="4"/>
      <c r="Q15" s="335" t="s">
        <v>30</v>
      </c>
      <c r="R15" s="336"/>
      <c r="S15" s="336"/>
      <c r="T15" s="336"/>
      <c r="U15" s="336"/>
      <c r="V15" s="336"/>
      <c r="W15" s="336"/>
      <c r="X15" s="336"/>
      <c r="Y15" s="336"/>
      <c r="Z15" s="336"/>
      <c r="AA15" s="336"/>
      <c r="AB15" s="337"/>
    </row>
    <row r="16" spans="1:28" ht="35.25" customHeight="1" thickBot="1">
      <c r="A16" s="295"/>
      <c r="B16" s="296"/>
      <c r="C16" s="102"/>
      <c r="D16" s="338"/>
      <c r="E16" s="339"/>
      <c r="F16" s="338"/>
      <c r="G16" s="339"/>
      <c r="H16" s="338" t="s">
        <v>14</v>
      </c>
      <c r="I16" s="340"/>
      <c r="J16" s="108"/>
      <c r="K16" s="108"/>
      <c r="L16" s="108"/>
      <c r="M16" s="4"/>
      <c r="N16" s="4"/>
      <c r="O16" s="4"/>
      <c r="P16" s="4"/>
      <c r="Q16" s="341" t="s">
        <v>32</v>
      </c>
      <c r="R16" s="342"/>
      <c r="S16" s="342"/>
      <c r="T16" s="342"/>
      <c r="U16" s="342"/>
      <c r="V16" s="343"/>
      <c r="W16" s="344" t="s">
        <v>33</v>
      </c>
      <c r="X16" s="342"/>
      <c r="Y16" s="342"/>
      <c r="Z16" s="342"/>
      <c r="AA16" s="342"/>
      <c r="AB16" s="345"/>
    </row>
    <row r="17" spans="1:40" ht="27" customHeight="1">
      <c r="A17" s="3"/>
      <c r="B17" s="4"/>
      <c r="C17" s="4"/>
      <c r="D17" s="12"/>
      <c r="E17" s="12"/>
      <c r="F17" s="12"/>
      <c r="G17" s="12"/>
      <c r="H17" s="12"/>
      <c r="I17" s="12"/>
      <c r="J17" s="12"/>
      <c r="K17" s="12"/>
      <c r="L17" s="12"/>
      <c r="M17" s="4"/>
      <c r="N17" s="4"/>
      <c r="O17" s="4"/>
      <c r="P17" s="226"/>
      <c r="Q17" s="323" t="s">
        <v>34</v>
      </c>
      <c r="R17" s="324"/>
      <c r="S17" s="325"/>
      <c r="T17" s="326" t="s">
        <v>35</v>
      </c>
      <c r="U17" s="324"/>
      <c r="V17" s="325"/>
      <c r="W17" s="326" t="s">
        <v>34</v>
      </c>
      <c r="X17" s="324"/>
      <c r="Y17" s="325"/>
      <c r="Z17" s="326" t="s">
        <v>35</v>
      </c>
      <c r="AA17" s="324"/>
      <c r="AB17" s="327"/>
      <c r="AC17" s="17"/>
      <c r="AD17" s="17"/>
    </row>
    <row r="18" spans="1:40" ht="18" customHeight="1" thickBot="1">
      <c r="A18" s="6"/>
      <c r="B18" s="7"/>
      <c r="C18" s="12"/>
      <c r="D18" s="12"/>
      <c r="E18" s="12"/>
      <c r="F18" s="12"/>
      <c r="G18" s="72"/>
      <c r="H18" s="72"/>
      <c r="I18" s="72"/>
      <c r="J18" s="72"/>
      <c r="K18" s="72"/>
      <c r="L18" s="72"/>
      <c r="M18" s="12"/>
      <c r="N18" s="12"/>
      <c r="O18" s="12"/>
      <c r="P18" s="12"/>
      <c r="Q18" s="328">
        <v>258140695</v>
      </c>
      <c r="R18" s="329"/>
      <c r="S18" s="330"/>
      <c r="T18" s="331">
        <v>250818876</v>
      </c>
      <c r="U18" s="329"/>
      <c r="V18" s="330"/>
      <c r="W18" s="331">
        <v>8784657782</v>
      </c>
      <c r="X18" s="329"/>
      <c r="Y18" s="330"/>
      <c r="Z18" s="331">
        <v>7150368151</v>
      </c>
      <c r="AA18" s="329"/>
      <c r="AB18" s="332"/>
      <c r="AC18" s="18"/>
      <c r="AD18" s="18"/>
    </row>
    <row r="19" spans="1:40" ht="7.5" customHeight="1" thickBot="1">
      <c r="A19" s="6"/>
      <c r="B19" s="7"/>
      <c r="C19" s="12"/>
      <c r="D19" s="12"/>
      <c r="E19" s="12"/>
      <c r="F19" s="12"/>
      <c r="G19" s="12"/>
      <c r="H19" s="12"/>
      <c r="I19" s="12"/>
      <c r="J19" s="12"/>
      <c r="K19" s="12"/>
      <c r="L19" s="12"/>
      <c r="M19" s="12"/>
      <c r="N19" s="12"/>
      <c r="O19" s="12"/>
      <c r="P19" s="12"/>
      <c r="Q19" s="12"/>
      <c r="R19" s="12"/>
      <c r="S19" s="12"/>
      <c r="T19" s="12"/>
      <c r="U19" s="12"/>
      <c r="V19" s="12"/>
      <c r="W19" s="12"/>
      <c r="X19" s="12"/>
      <c r="Y19" s="12"/>
      <c r="Z19" s="12"/>
      <c r="AA19" s="4"/>
      <c r="AB19" s="97"/>
    </row>
    <row r="20" spans="1:40" ht="17.25" customHeight="1">
      <c r="A20" s="346" t="s">
        <v>36</v>
      </c>
      <c r="B20" s="347"/>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9"/>
    </row>
    <row r="21" spans="1:40" ht="15" customHeight="1">
      <c r="A21" s="350" t="s">
        <v>37</v>
      </c>
      <c r="B21" s="352" t="s">
        <v>38</v>
      </c>
      <c r="C21" s="353"/>
      <c r="D21" s="356" t="s">
        <v>39</v>
      </c>
      <c r="E21" s="357"/>
      <c r="F21" s="357"/>
      <c r="G21" s="357"/>
      <c r="H21" s="357"/>
      <c r="I21" s="357"/>
      <c r="J21" s="357"/>
      <c r="K21" s="357"/>
      <c r="L21" s="357"/>
      <c r="M21" s="357"/>
      <c r="N21" s="357"/>
      <c r="O21" s="358"/>
      <c r="P21" s="359" t="s">
        <v>40</v>
      </c>
      <c r="Q21" s="359" t="s">
        <v>41</v>
      </c>
      <c r="R21" s="359"/>
      <c r="S21" s="359"/>
      <c r="T21" s="359"/>
      <c r="U21" s="359"/>
      <c r="V21" s="359"/>
      <c r="W21" s="359"/>
      <c r="X21" s="359"/>
      <c r="Y21" s="359"/>
      <c r="Z21" s="359"/>
      <c r="AA21" s="359"/>
      <c r="AB21" s="360"/>
    </row>
    <row r="22" spans="1:40" ht="27" customHeight="1">
      <c r="A22" s="351"/>
      <c r="B22" s="354"/>
      <c r="C22" s="355"/>
      <c r="D22" s="356" t="s">
        <v>26</v>
      </c>
      <c r="E22" s="357"/>
      <c r="F22" s="358"/>
      <c r="G22" s="356" t="s">
        <v>27</v>
      </c>
      <c r="H22" s="357"/>
      <c r="I22" s="358"/>
      <c r="J22" s="356" t="s">
        <v>28</v>
      </c>
      <c r="K22" s="357"/>
      <c r="L22" s="358"/>
      <c r="M22" s="356" t="s">
        <v>29</v>
      </c>
      <c r="N22" s="357"/>
      <c r="O22" s="358"/>
      <c r="P22" s="358"/>
      <c r="Q22" s="359"/>
      <c r="R22" s="359"/>
      <c r="S22" s="359"/>
      <c r="T22" s="359"/>
      <c r="U22" s="359"/>
      <c r="V22" s="359"/>
      <c r="W22" s="359"/>
      <c r="X22" s="359"/>
      <c r="Y22" s="359"/>
      <c r="Z22" s="359"/>
      <c r="AA22" s="359"/>
      <c r="AB22" s="360"/>
    </row>
    <row r="23" spans="1:40">
      <c r="A23" s="372" t="str">
        <f>C13</f>
        <v>6. Operar en las 20 localidades el Modelo de Atención: Casas de Igualdad de Oportunidades para las Mujeres</v>
      </c>
      <c r="B23" s="374" t="s">
        <v>42</v>
      </c>
      <c r="C23" s="375"/>
      <c r="D23" s="378"/>
      <c r="E23" s="379"/>
      <c r="F23" s="380"/>
      <c r="G23" s="378"/>
      <c r="H23" s="379"/>
      <c r="I23" s="380"/>
      <c r="J23" s="378"/>
      <c r="K23" s="379"/>
      <c r="L23" s="380"/>
      <c r="M23" s="378"/>
      <c r="N23" s="379"/>
      <c r="O23" s="380"/>
      <c r="P23" s="361"/>
      <c r="Q23" s="452" t="s">
        <v>264</v>
      </c>
      <c r="R23" s="452"/>
      <c r="S23" s="452"/>
      <c r="T23" s="452"/>
      <c r="U23" s="452"/>
      <c r="V23" s="452"/>
      <c r="W23" s="452"/>
      <c r="X23" s="452"/>
      <c r="Y23" s="452"/>
      <c r="Z23" s="452"/>
      <c r="AA23" s="452"/>
      <c r="AB23" s="453"/>
    </row>
    <row r="24" spans="1:40">
      <c r="A24" s="372"/>
      <c r="B24" s="376"/>
      <c r="C24" s="377"/>
      <c r="D24" s="381"/>
      <c r="E24" s="382"/>
      <c r="F24" s="383"/>
      <c r="G24" s="381"/>
      <c r="H24" s="382"/>
      <c r="I24" s="383"/>
      <c r="J24" s="381"/>
      <c r="K24" s="382"/>
      <c r="L24" s="383"/>
      <c r="M24" s="381"/>
      <c r="N24" s="382"/>
      <c r="O24" s="383"/>
      <c r="P24" s="362"/>
      <c r="Q24" s="452"/>
      <c r="R24" s="452"/>
      <c r="S24" s="452"/>
      <c r="T24" s="452"/>
      <c r="U24" s="452"/>
      <c r="V24" s="452"/>
      <c r="W24" s="452"/>
      <c r="X24" s="452"/>
      <c r="Y24" s="452"/>
      <c r="Z24" s="452"/>
      <c r="AA24" s="452"/>
      <c r="AB24" s="453"/>
    </row>
    <row r="25" spans="1:40">
      <c r="A25" s="372"/>
      <c r="B25" s="376"/>
      <c r="C25" s="377"/>
      <c r="D25" s="381"/>
      <c r="E25" s="382"/>
      <c r="F25" s="383"/>
      <c r="G25" s="381"/>
      <c r="H25" s="382"/>
      <c r="I25" s="383"/>
      <c r="J25" s="381"/>
      <c r="K25" s="382"/>
      <c r="L25" s="383"/>
      <c r="M25" s="381"/>
      <c r="N25" s="382"/>
      <c r="O25" s="383"/>
      <c r="P25" s="362"/>
      <c r="Q25" s="452"/>
      <c r="R25" s="452"/>
      <c r="S25" s="452"/>
      <c r="T25" s="452"/>
      <c r="U25" s="452"/>
      <c r="V25" s="452"/>
      <c r="W25" s="452"/>
      <c r="X25" s="452"/>
      <c r="Y25" s="452"/>
      <c r="Z25" s="452"/>
      <c r="AA25" s="452"/>
      <c r="AB25" s="453"/>
    </row>
    <row r="26" spans="1:40" ht="30.75" customHeight="1" thickBot="1">
      <c r="A26" s="373"/>
      <c r="B26" s="376"/>
      <c r="C26" s="377"/>
      <c r="D26" s="381"/>
      <c r="E26" s="382"/>
      <c r="F26" s="383"/>
      <c r="G26" s="381"/>
      <c r="H26" s="382"/>
      <c r="I26" s="383"/>
      <c r="J26" s="381"/>
      <c r="K26" s="382"/>
      <c r="L26" s="383"/>
      <c r="M26" s="381"/>
      <c r="N26" s="382"/>
      <c r="O26" s="383"/>
      <c r="P26" s="362"/>
      <c r="Q26" s="454"/>
      <c r="R26" s="454"/>
      <c r="S26" s="454"/>
      <c r="T26" s="454"/>
      <c r="U26" s="454"/>
      <c r="V26" s="454"/>
      <c r="W26" s="454"/>
      <c r="X26" s="454"/>
      <c r="Y26" s="454"/>
      <c r="Z26" s="454"/>
      <c r="AA26" s="454"/>
      <c r="AB26" s="455"/>
    </row>
    <row r="27" spans="1:40" ht="19.350000000000001" customHeight="1">
      <c r="A27" s="367"/>
      <c r="B27" s="368"/>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9"/>
    </row>
    <row r="28" spans="1:40" ht="36.75" customHeight="1">
      <c r="A28" s="350" t="s">
        <v>37</v>
      </c>
      <c r="B28" s="359" t="s">
        <v>44</v>
      </c>
      <c r="C28" s="359" t="s">
        <v>38</v>
      </c>
      <c r="D28" s="359" t="s">
        <v>45</v>
      </c>
      <c r="E28" s="359"/>
      <c r="F28" s="359"/>
      <c r="G28" s="359"/>
      <c r="H28" s="359"/>
      <c r="I28" s="359"/>
      <c r="J28" s="359"/>
      <c r="K28" s="359"/>
      <c r="L28" s="359"/>
      <c r="M28" s="359"/>
      <c r="N28" s="359"/>
      <c r="O28" s="359"/>
      <c r="P28" s="359"/>
      <c r="Q28" s="359" t="s">
        <v>46</v>
      </c>
      <c r="R28" s="359"/>
      <c r="S28" s="359"/>
      <c r="T28" s="359"/>
      <c r="U28" s="359"/>
      <c r="V28" s="359"/>
      <c r="W28" s="359"/>
      <c r="X28" s="359"/>
      <c r="Y28" s="359"/>
      <c r="Z28" s="359"/>
      <c r="AA28" s="359"/>
      <c r="AB28" s="359"/>
      <c r="AE28" s="87"/>
      <c r="AF28" s="87"/>
      <c r="AG28" s="87"/>
      <c r="AH28" s="87"/>
      <c r="AI28" s="87"/>
      <c r="AJ28" s="87"/>
      <c r="AK28" s="87"/>
      <c r="AL28" s="87"/>
      <c r="AM28" s="87"/>
      <c r="AN28" s="86"/>
    </row>
    <row r="29" spans="1:40" ht="25.5" customHeight="1">
      <c r="A29" s="350"/>
      <c r="B29" s="359"/>
      <c r="C29" s="370"/>
      <c r="D29" s="107" t="s">
        <v>47</v>
      </c>
      <c r="E29" s="107" t="s">
        <v>48</v>
      </c>
      <c r="F29" s="107" t="s">
        <v>49</v>
      </c>
      <c r="G29" s="107" t="s">
        <v>50</v>
      </c>
      <c r="H29" s="107" t="s">
        <v>51</v>
      </c>
      <c r="I29" s="107" t="s">
        <v>52</v>
      </c>
      <c r="J29" s="107" t="s">
        <v>53</v>
      </c>
      <c r="K29" s="107" t="s">
        <v>54</v>
      </c>
      <c r="L29" s="107" t="s">
        <v>55</v>
      </c>
      <c r="M29" s="107" t="s">
        <v>56</v>
      </c>
      <c r="N29" s="107" t="s">
        <v>57</v>
      </c>
      <c r="O29" s="107" t="s">
        <v>58</v>
      </c>
      <c r="P29" s="107" t="s">
        <v>40</v>
      </c>
      <c r="Q29" s="354" t="s">
        <v>59</v>
      </c>
      <c r="R29" s="371"/>
      <c r="S29" s="371"/>
      <c r="T29" s="355"/>
      <c r="U29" s="354" t="s">
        <v>60</v>
      </c>
      <c r="V29" s="371"/>
      <c r="W29" s="371"/>
      <c r="X29" s="355"/>
      <c r="Y29" s="354" t="s">
        <v>61</v>
      </c>
      <c r="Z29" s="371"/>
      <c r="AA29" s="371"/>
      <c r="AB29" s="407"/>
      <c r="AE29" s="87"/>
      <c r="AF29" s="87"/>
      <c r="AG29" s="87"/>
      <c r="AH29" s="87"/>
      <c r="AI29" s="87"/>
      <c r="AJ29" s="87"/>
      <c r="AK29" s="87"/>
      <c r="AL29" s="87"/>
      <c r="AM29" s="87"/>
      <c r="AN29" s="86"/>
    </row>
    <row r="30" spans="1:40" ht="177" customHeight="1">
      <c r="A30" s="84" t="str">
        <f>C13</f>
        <v>6. Operar en las 20 localidades el Modelo de Atención: Casas de Igualdad de Oportunidades para las Mujeres</v>
      </c>
      <c r="B30" s="85">
        <f>AA13</f>
        <v>0.18</v>
      </c>
      <c r="C30" s="110">
        <v>20</v>
      </c>
      <c r="D30" s="138">
        <v>20</v>
      </c>
      <c r="E30" s="138">
        <v>20</v>
      </c>
      <c r="F30" s="138">
        <v>20</v>
      </c>
      <c r="G30" s="138">
        <v>20</v>
      </c>
      <c r="H30" s="138">
        <v>20</v>
      </c>
      <c r="I30" s="138">
        <v>20</v>
      </c>
      <c r="J30" s="138">
        <v>20</v>
      </c>
      <c r="K30" s="138">
        <v>20</v>
      </c>
      <c r="L30" s="138">
        <v>20</v>
      </c>
      <c r="M30" s="138">
        <v>20</v>
      </c>
      <c r="N30" s="138">
        <v>20</v>
      </c>
      <c r="O30" s="138">
        <v>20</v>
      </c>
      <c r="P30" s="110">
        <v>20</v>
      </c>
      <c r="Q30" s="408" t="s">
        <v>143</v>
      </c>
      <c r="R30" s="409"/>
      <c r="S30" s="409"/>
      <c r="T30" s="410"/>
      <c r="U30" s="472" t="s">
        <v>144</v>
      </c>
      <c r="V30" s="473"/>
      <c r="W30" s="473"/>
      <c r="X30" s="474"/>
      <c r="Y30" s="482" t="s">
        <v>145</v>
      </c>
      <c r="Z30" s="475"/>
      <c r="AA30" s="475"/>
      <c r="AB30" s="476"/>
      <c r="AC30" s="83"/>
      <c r="AE30" s="87"/>
      <c r="AF30" s="87"/>
      <c r="AG30" s="87"/>
      <c r="AH30" s="87"/>
      <c r="AI30" s="87"/>
      <c r="AJ30" s="87"/>
      <c r="AK30" s="87"/>
      <c r="AL30" s="87"/>
      <c r="AM30" s="87"/>
      <c r="AN30" s="86"/>
    </row>
    <row r="31" spans="1:40" ht="18.75">
      <c r="A31" s="412" t="s">
        <v>146</v>
      </c>
      <c r="B31" s="355"/>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413"/>
      <c r="AA31" s="413"/>
      <c r="AB31" s="414"/>
      <c r="AD31" s="15"/>
      <c r="AE31" s="87"/>
      <c r="AF31" s="87"/>
      <c r="AG31" s="87"/>
      <c r="AH31" s="87"/>
      <c r="AI31" s="87"/>
      <c r="AJ31" s="87"/>
      <c r="AK31" s="87"/>
      <c r="AL31" s="87"/>
      <c r="AM31" s="87"/>
      <c r="AN31" s="86"/>
    </row>
    <row r="32" spans="1:40" ht="15" customHeight="1">
      <c r="A32" s="350" t="s">
        <v>64</v>
      </c>
      <c r="B32" s="415" t="s">
        <v>65</v>
      </c>
      <c r="C32" s="359" t="s">
        <v>66</v>
      </c>
      <c r="D32" s="359"/>
      <c r="E32" s="359"/>
      <c r="F32" s="359"/>
      <c r="G32" s="359"/>
      <c r="H32" s="359"/>
      <c r="I32" s="359"/>
      <c r="J32" s="359"/>
      <c r="K32" s="359"/>
      <c r="L32" s="359"/>
      <c r="M32" s="359"/>
      <c r="N32" s="359"/>
      <c r="O32" s="359"/>
      <c r="P32" s="359"/>
      <c r="Q32" s="356" t="s">
        <v>67</v>
      </c>
      <c r="R32" s="357"/>
      <c r="S32" s="357"/>
      <c r="T32" s="357"/>
      <c r="U32" s="357"/>
      <c r="V32" s="357"/>
      <c r="W32" s="357"/>
      <c r="X32" s="357"/>
      <c r="Y32" s="357"/>
      <c r="Z32" s="357"/>
      <c r="AA32" s="357"/>
      <c r="AB32" s="416"/>
      <c r="AE32" s="87"/>
      <c r="AF32" s="87"/>
      <c r="AG32" s="87"/>
      <c r="AH32" s="87"/>
      <c r="AI32" s="87"/>
      <c r="AJ32" s="87"/>
      <c r="AK32" s="87"/>
      <c r="AL32" s="87"/>
      <c r="AM32" s="87"/>
      <c r="AN32" s="86"/>
    </row>
    <row r="33" spans="1:40" ht="25.5" customHeight="1">
      <c r="A33" s="350"/>
      <c r="B33" s="413"/>
      <c r="C33" s="107" t="s">
        <v>68</v>
      </c>
      <c r="D33" s="107" t="s">
        <v>69</v>
      </c>
      <c r="E33" s="107" t="s">
        <v>70</v>
      </c>
      <c r="F33" s="107" t="s">
        <v>71</v>
      </c>
      <c r="G33" s="107" t="s">
        <v>72</v>
      </c>
      <c r="H33" s="107" t="s">
        <v>73</v>
      </c>
      <c r="I33" s="107" t="s">
        <v>74</v>
      </c>
      <c r="J33" s="107" t="s">
        <v>75</v>
      </c>
      <c r="K33" s="107" t="s">
        <v>76</v>
      </c>
      <c r="L33" s="107" t="s">
        <v>77</v>
      </c>
      <c r="M33" s="107" t="s">
        <v>78</v>
      </c>
      <c r="N33" s="107" t="s">
        <v>79</v>
      </c>
      <c r="O33" s="107" t="s">
        <v>80</v>
      </c>
      <c r="P33" s="107" t="s">
        <v>81</v>
      </c>
      <c r="Q33" s="356" t="s">
        <v>82</v>
      </c>
      <c r="R33" s="357"/>
      <c r="S33" s="357"/>
      <c r="T33" s="357"/>
      <c r="U33" s="357"/>
      <c r="V33" s="357"/>
      <c r="W33" s="357"/>
      <c r="X33" s="357"/>
      <c r="Y33" s="357"/>
      <c r="Z33" s="357"/>
      <c r="AA33" s="357"/>
      <c r="AB33" s="416"/>
      <c r="AE33" s="88"/>
      <c r="AF33" s="88"/>
      <c r="AG33" s="88"/>
      <c r="AH33" s="88"/>
      <c r="AI33" s="88"/>
      <c r="AJ33" s="88"/>
      <c r="AK33" s="88"/>
      <c r="AL33" s="88"/>
      <c r="AM33" s="88"/>
      <c r="AN33" s="86"/>
    </row>
    <row r="34" spans="1:40" ht="28.5" customHeight="1">
      <c r="A34" s="512" t="s">
        <v>147</v>
      </c>
      <c r="B34" s="462">
        <v>7</v>
      </c>
      <c r="C34" s="74" t="s">
        <v>84</v>
      </c>
      <c r="D34" s="111">
        <v>7.0000000000000007E-2</v>
      </c>
      <c r="E34" s="112">
        <v>0.08</v>
      </c>
      <c r="F34" s="112">
        <v>0.09</v>
      </c>
      <c r="G34" s="112">
        <v>0.08</v>
      </c>
      <c r="H34" s="112">
        <v>0.08</v>
      </c>
      <c r="I34" s="112">
        <v>0.09</v>
      </c>
      <c r="J34" s="112">
        <v>0.08</v>
      </c>
      <c r="K34" s="112">
        <v>0.09</v>
      </c>
      <c r="L34" s="112">
        <v>0.08</v>
      </c>
      <c r="M34" s="112">
        <v>0.08</v>
      </c>
      <c r="N34" s="112">
        <v>0.09</v>
      </c>
      <c r="O34" s="112">
        <v>0.09</v>
      </c>
      <c r="P34" s="76">
        <f t="shared" ref="P34:P43" si="0">SUM(D34:O34)</f>
        <v>0.99999999999999978</v>
      </c>
      <c r="Q34" s="388" t="s">
        <v>274</v>
      </c>
      <c r="R34" s="399"/>
      <c r="S34" s="399"/>
      <c r="T34" s="399"/>
      <c r="U34" s="399"/>
      <c r="V34" s="399"/>
      <c r="W34" s="399"/>
      <c r="X34" s="399"/>
      <c r="Y34" s="399"/>
      <c r="Z34" s="399"/>
      <c r="AA34" s="399"/>
      <c r="AB34" s="400"/>
      <c r="AC34" s="64"/>
      <c r="AD34" s="139"/>
      <c r="AE34" s="89"/>
      <c r="AF34" s="89"/>
      <c r="AG34" s="89"/>
      <c r="AH34" s="89"/>
      <c r="AI34" s="89"/>
      <c r="AJ34" s="89"/>
      <c r="AK34" s="89"/>
      <c r="AL34" s="89"/>
      <c r="AM34" s="89"/>
      <c r="AN34" s="86"/>
    </row>
    <row r="35" spans="1:40" ht="28.5" customHeight="1">
      <c r="A35" s="493"/>
      <c r="B35" s="387"/>
      <c r="C35" s="69" t="s">
        <v>86</v>
      </c>
      <c r="D35" s="14">
        <v>7.0000000000000007E-2</v>
      </c>
      <c r="E35" s="14">
        <v>0.08</v>
      </c>
      <c r="F35" s="14">
        <v>0.09</v>
      </c>
      <c r="G35" s="194">
        <v>0.08</v>
      </c>
      <c r="H35" s="14">
        <v>0.08</v>
      </c>
      <c r="I35" s="14">
        <v>0.09</v>
      </c>
      <c r="J35" s="14">
        <v>0.08</v>
      </c>
      <c r="K35" s="14">
        <v>0.09</v>
      </c>
      <c r="L35" s="14">
        <v>0.08</v>
      </c>
      <c r="M35" s="14">
        <v>0.08</v>
      </c>
      <c r="N35" s="14">
        <v>0.09</v>
      </c>
      <c r="O35" s="14">
        <v>0.09</v>
      </c>
      <c r="P35" s="16">
        <f t="shared" si="0"/>
        <v>0.99999999999999978</v>
      </c>
      <c r="Q35" s="401"/>
      <c r="R35" s="402"/>
      <c r="S35" s="402"/>
      <c r="T35" s="402"/>
      <c r="U35" s="402"/>
      <c r="V35" s="402"/>
      <c r="W35" s="402"/>
      <c r="X35" s="402"/>
      <c r="Y35" s="402"/>
      <c r="Z35" s="402"/>
      <c r="AA35" s="402"/>
      <c r="AB35" s="403"/>
      <c r="AC35" s="64"/>
      <c r="AE35" s="86"/>
      <c r="AF35" s="86"/>
      <c r="AG35" s="86"/>
      <c r="AH35" s="86"/>
      <c r="AI35" s="86"/>
      <c r="AJ35" s="86"/>
      <c r="AK35" s="86"/>
      <c r="AL35" s="86"/>
      <c r="AM35" s="86"/>
      <c r="AN35" s="86"/>
    </row>
    <row r="36" spans="1:40" ht="123" customHeight="1">
      <c r="A36" s="397" t="s">
        <v>148</v>
      </c>
      <c r="B36" s="398"/>
      <c r="C36" s="69"/>
      <c r="D36" s="71">
        <v>1</v>
      </c>
      <c r="E36" s="171">
        <v>9</v>
      </c>
      <c r="F36" s="181">
        <v>8</v>
      </c>
      <c r="G36" s="195">
        <v>3</v>
      </c>
      <c r="H36" s="71">
        <v>2</v>
      </c>
      <c r="I36" s="71">
        <v>2</v>
      </c>
      <c r="J36" s="71">
        <v>1</v>
      </c>
      <c r="K36" s="71">
        <v>0</v>
      </c>
      <c r="L36" s="71">
        <v>5</v>
      </c>
      <c r="M36" s="71">
        <v>0</v>
      </c>
      <c r="N36" s="71">
        <v>4</v>
      </c>
      <c r="O36" s="71">
        <v>6</v>
      </c>
      <c r="P36" s="82">
        <f t="shared" si="0"/>
        <v>41</v>
      </c>
      <c r="Q36" s="404"/>
      <c r="R36" s="405"/>
      <c r="S36" s="405"/>
      <c r="T36" s="405"/>
      <c r="U36" s="405"/>
      <c r="V36" s="405"/>
      <c r="W36" s="405"/>
      <c r="X36" s="405"/>
      <c r="Y36" s="405"/>
      <c r="Z36" s="405"/>
      <c r="AA36" s="405"/>
      <c r="AB36" s="406"/>
      <c r="AC36" s="64"/>
      <c r="AE36" s="86"/>
      <c r="AF36" s="86"/>
      <c r="AG36" s="86"/>
      <c r="AH36" s="86"/>
      <c r="AI36" s="86"/>
      <c r="AJ36" s="86"/>
      <c r="AK36" s="86"/>
      <c r="AL36" s="86"/>
      <c r="AM36" s="86"/>
      <c r="AN36" s="86"/>
    </row>
    <row r="37" spans="1:40" ht="38.1" customHeight="1">
      <c r="A37" s="467" t="s">
        <v>149</v>
      </c>
      <c r="B37" s="386">
        <v>4</v>
      </c>
      <c r="C37" s="68" t="s">
        <v>84</v>
      </c>
      <c r="D37" s="111">
        <f t="array" aca="1" ref="D37" ca="1">D37:G377%</f>
        <v>0</v>
      </c>
      <c r="E37" s="112">
        <v>0.08</v>
      </c>
      <c r="F37" s="112">
        <v>0.09</v>
      </c>
      <c r="G37" s="112">
        <v>0.08</v>
      </c>
      <c r="H37" s="112">
        <v>0.08</v>
      </c>
      <c r="I37" s="112">
        <v>0.09</v>
      </c>
      <c r="J37" s="112">
        <v>0.08</v>
      </c>
      <c r="K37" s="112">
        <v>0.09</v>
      </c>
      <c r="L37" s="112">
        <v>0.08</v>
      </c>
      <c r="M37" s="112">
        <v>0.08</v>
      </c>
      <c r="N37" s="112">
        <v>0.09</v>
      </c>
      <c r="O37" s="112">
        <v>0.09</v>
      </c>
      <c r="P37" s="16">
        <f t="shared" ca="1" si="0"/>
        <v>0.92999999999999983</v>
      </c>
      <c r="Q37" s="388" t="s">
        <v>273</v>
      </c>
      <c r="R37" s="399"/>
      <c r="S37" s="399"/>
      <c r="T37" s="399"/>
      <c r="U37" s="399"/>
      <c r="V37" s="399"/>
      <c r="W37" s="399"/>
      <c r="X37" s="399"/>
      <c r="Y37" s="399"/>
      <c r="Z37" s="399"/>
      <c r="AA37" s="399"/>
      <c r="AB37" s="400"/>
      <c r="AC37" s="64"/>
      <c r="AD37" s="139"/>
    </row>
    <row r="38" spans="1:40" ht="36" customHeight="1">
      <c r="A38" s="509"/>
      <c r="B38" s="387"/>
      <c r="C38" s="69" t="s">
        <v>86</v>
      </c>
      <c r="D38" s="14">
        <v>7.0000000000000007E-2</v>
      </c>
      <c r="E38" s="14">
        <v>0.04</v>
      </c>
      <c r="F38" s="14">
        <v>0.05</v>
      </c>
      <c r="G38" s="14">
        <v>0.06</v>
      </c>
      <c r="H38" s="14">
        <v>0.11</v>
      </c>
      <c r="I38" s="14">
        <v>0.11</v>
      </c>
      <c r="J38" s="14">
        <v>0.08</v>
      </c>
      <c r="K38" s="14">
        <v>0.09</v>
      </c>
      <c r="L38" s="67">
        <v>0.12</v>
      </c>
      <c r="M38" s="67">
        <v>0.12</v>
      </c>
      <c r="N38" s="67">
        <v>0.09</v>
      </c>
      <c r="O38" s="67">
        <v>0.06</v>
      </c>
      <c r="P38" s="16">
        <f t="shared" si="0"/>
        <v>1</v>
      </c>
      <c r="Q38" s="401"/>
      <c r="R38" s="402"/>
      <c r="S38" s="402"/>
      <c r="T38" s="402"/>
      <c r="U38" s="402"/>
      <c r="V38" s="402"/>
      <c r="W38" s="402"/>
      <c r="X38" s="402"/>
      <c r="Y38" s="402"/>
      <c r="Z38" s="402"/>
      <c r="AA38" s="402"/>
      <c r="AB38" s="403"/>
      <c r="AC38" s="64"/>
    </row>
    <row r="39" spans="1:40" ht="50.1" customHeight="1">
      <c r="A39" s="397" t="s">
        <v>150</v>
      </c>
      <c r="B39" s="398"/>
      <c r="C39" s="69"/>
      <c r="D39" s="71">
        <v>0</v>
      </c>
      <c r="E39" s="71">
        <v>0</v>
      </c>
      <c r="F39" s="71">
        <v>0</v>
      </c>
      <c r="G39" s="71">
        <v>0</v>
      </c>
      <c r="H39" s="71">
        <v>1</v>
      </c>
      <c r="I39" s="71">
        <v>1</v>
      </c>
      <c r="J39" s="71">
        <v>1</v>
      </c>
      <c r="K39" s="71">
        <v>1</v>
      </c>
      <c r="L39" s="71">
        <v>1</v>
      </c>
      <c r="M39" s="71">
        <v>1</v>
      </c>
      <c r="N39" s="71">
        <v>1</v>
      </c>
      <c r="O39" s="231">
        <v>1</v>
      </c>
      <c r="P39" s="71">
        <v>1</v>
      </c>
      <c r="Q39" s="401"/>
      <c r="R39" s="402"/>
      <c r="S39" s="402"/>
      <c r="T39" s="402"/>
      <c r="U39" s="402"/>
      <c r="V39" s="402"/>
      <c r="W39" s="402"/>
      <c r="X39" s="402"/>
      <c r="Y39" s="402"/>
      <c r="Z39" s="402"/>
      <c r="AA39" s="402"/>
      <c r="AB39" s="403"/>
      <c r="AC39" s="64"/>
    </row>
    <row r="40" spans="1:40" ht="71.25" customHeight="1">
      <c r="A40" s="397" t="s">
        <v>151</v>
      </c>
      <c r="B40" s="398"/>
      <c r="C40" s="69"/>
      <c r="D40" s="71">
        <v>0</v>
      </c>
      <c r="E40" s="71">
        <v>28</v>
      </c>
      <c r="F40" s="71">
        <v>36</v>
      </c>
      <c r="G40" s="71">
        <v>8</v>
      </c>
      <c r="H40" s="71">
        <v>10</v>
      </c>
      <c r="I40" s="71">
        <v>20</v>
      </c>
      <c r="J40" s="71">
        <v>28</v>
      </c>
      <c r="K40" s="71">
        <v>30</v>
      </c>
      <c r="L40" s="71">
        <v>46</v>
      </c>
      <c r="M40" s="71">
        <v>43</v>
      </c>
      <c r="N40" s="71">
        <v>49</v>
      </c>
      <c r="O40" s="71">
        <v>37</v>
      </c>
      <c r="P40" s="71">
        <f>+SUM(D40:O40)</f>
        <v>335</v>
      </c>
      <c r="Q40" s="404"/>
      <c r="R40" s="405"/>
      <c r="S40" s="405"/>
      <c r="T40" s="405"/>
      <c r="U40" s="405"/>
      <c r="V40" s="405"/>
      <c r="W40" s="405"/>
      <c r="X40" s="405"/>
      <c r="Y40" s="405"/>
      <c r="Z40" s="405"/>
      <c r="AA40" s="405"/>
      <c r="AB40" s="406"/>
      <c r="AC40" s="64"/>
    </row>
    <row r="41" spans="1:40" ht="28.5" customHeight="1">
      <c r="A41" s="510" t="s">
        <v>152</v>
      </c>
      <c r="B41" s="386">
        <v>7</v>
      </c>
      <c r="C41" s="68" t="s">
        <v>84</v>
      </c>
      <c r="D41" s="111">
        <v>0.09</v>
      </c>
      <c r="E41" s="112">
        <v>0.09</v>
      </c>
      <c r="F41" s="112">
        <v>0.08</v>
      </c>
      <c r="G41" s="112">
        <v>7.0000000000000007E-2</v>
      </c>
      <c r="H41" s="112">
        <v>7.0000000000000007E-2</v>
      </c>
      <c r="I41" s="112">
        <v>0.09</v>
      </c>
      <c r="J41" s="112">
        <v>0.08</v>
      </c>
      <c r="K41" s="112">
        <v>0.09</v>
      </c>
      <c r="L41" s="112">
        <v>0.08</v>
      </c>
      <c r="M41" s="112">
        <v>0.08</v>
      </c>
      <c r="N41" s="112">
        <v>0.09</v>
      </c>
      <c r="O41" s="112">
        <v>0.09</v>
      </c>
      <c r="P41" s="16">
        <f t="shared" si="0"/>
        <v>0.99999999999999978</v>
      </c>
      <c r="Q41" s="427" t="s">
        <v>261</v>
      </c>
      <c r="R41" s="428"/>
      <c r="S41" s="428"/>
      <c r="T41" s="428"/>
      <c r="U41" s="428"/>
      <c r="V41" s="428"/>
      <c r="W41" s="428"/>
      <c r="X41" s="428"/>
      <c r="Y41" s="428"/>
      <c r="Z41" s="428"/>
      <c r="AA41" s="428"/>
      <c r="AB41" s="429"/>
      <c r="AC41" s="64"/>
    </row>
    <row r="42" spans="1:40" ht="28.5" customHeight="1">
      <c r="A42" s="511"/>
      <c r="B42" s="387"/>
      <c r="C42" s="69" t="s">
        <v>86</v>
      </c>
      <c r="D42" s="14">
        <v>0.09</v>
      </c>
      <c r="E42" s="14">
        <v>0.05</v>
      </c>
      <c r="F42" s="14">
        <v>0.08</v>
      </c>
      <c r="G42" s="14">
        <v>0.04</v>
      </c>
      <c r="H42" s="14">
        <v>7.0000000000000007E-2</v>
      </c>
      <c r="I42" s="14">
        <v>0.18</v>
      </c>
      <c r="J42" s="14">
        <v>0.08</v>
      </c>
      <c r="K42" s="14">
        <v>0.09</v>
      </c>
      <c r="L42" s="67">
        <v>0.08</v>
      </c>
      <c r="M42" s="67">
        <v>0.08</v>
      </c>
      <c r="N42" s="67">
        <v>0.09</v>
      </c>
      <c r="O42" s="67">
        <v>7.0000000000000007E-2</v>
      </c>
      <c r="P42" s="16">
        <f t="shared" si="0"/>
        <v>0.99999999999999978</v>
      </c>
      <c r="Q42" s="430"/>
      <c r="R42" s="431"/>
      <c r="S42" s="431"/>
      <c r="T42" s="431"/>
      <c r="U42" s="431"/>
      <c r="V42" s="431"/>
      <c r="W42" s="431"/>
      <c r="X42" s="431"/>
      <c r="Y42" s="431"/>
      <c r="Z42" s="431"/>
      <c r="AA42" s="431"/>
      <c r="AB42" s="432"/>
      <c r="AC42" s="64"/>
    </row>
    <row r="43" spans="1:40" ht="38.1" customHeight="1">
      <c r="A43" s="397" t="s">
        <v>153</v>
      </c>
      <c r="B43" s="398"/>
      <c r="C43" s="69"/>
      <c r="D43" s="71">
        <v>5</v>
      </c>
      <c r="E43" s="71">
        <v>13</v>
      </c>
      <c r="F43" s="71">
        <v>3</v>
      </c>
      <c r="G43" s="195">
        <v>11</v>
      </c>
      <c r="H43" s="71">
        <v>15</v>
      </c>
      <c r="I43" s="71">
        <v>20</v>
      </c>
      <c r="J43" s="71">
        <v>9</v>
      </c>
      <c r="K43" s="71">
        <v>32</v>
      </c>
      <c r="L43" s="71">
        <v>8</v>
      </c>
      <c r="M43" s="71">
        <v>3</v>
      </c>
      <c r="N43" s="71">
        <v>3</v>
      </c>
      <c r="O43" s="71">
        <v>0</v>
      </c>
      <c r="P43" s="77">
        <f t="shared" si="0"/>
        <v>122</v>
      </c>
      <c r="Q43" s="433"/>
      <c r="R43" s="434"/>
      <c r="S43" s="434"/>
      <c r="T43" s="434"/>
      <c r="U43" s="434"/>
      <c r="V43" s="434"/>
      <c r="W43" s="434"/>
      <c r="X43" s="434"/>
      <c r="Y43" s="434"/>
      <c r="Z43" s="434"/>
      <c r="AA43" s="434"/>
      <c r="AB43" s="435"/>
      <c r="AC43" s="64"/>
    </row>
    <row r="44" spans="1:40" ht="17.25" customHeight="1">
      <c r="A44" s="131"/>
      <c r="B44" s="126"/>
      <c r="C44" s="126"/>
      <c r="D44" s="126"/>
      <c r="E44" s="126"/>
      <c r="F44" s="126"/>
      <c r="G44" s="126"/>
      <c r="H44" s="126"/>
      <c r="I44" s="126"/>
      <c r="J44" s="126"/>
      <c r="K44" s="126"/>
      <c r="L44" s="126"/>
      <c r="M44" s="126"/>
      <c r="N44" s="126"/>
      <c r="O44" s="126"/>
      <c r="P44" s="126"/>
      <c r="Q44" s="126"/>
      <c r="R44" s="126"/>
      <c r="S44" s="126"/>
      <c r="T44" s="126"/>
      <c r="U44" s="126"/>
      <c r="V44" s="126"/>
      <c r="W44" s="126"/>
      <c r="X44" s="127"/>
      <c r="Y44" s="126"/>
      <c r="Z44" s="126"/>
      <c r="AA44" s="126"/>
      <c r="AB44" s="132"/>
    </row>
  </sheetData>
  <mergeCells count="98">
    <mergeCell ref="A1:A4"/>
    <mergeCell ref="B1:Y1"/>
    <mergeCell ref="Z1:AB1"/>
    <mergeCell ref="B2:Y2"/>
    <mergeCell ref="Z2:AB2"/>
    <mergeCell ref="B3:Y4"/>
    <mergeCell ref="Z3:AB3"/>
    <mergeCell ref="Z4:AB4"/>
    <mergeCell ref="A7:B9"/>
    <mergeCell ref="C7:K9"/>
    <mergeCell ref="R7:T9"/>
    <mergeCell ref="U7:V9"/>
    <mergeCell ref="W7:X9"/>
    <mergeCell ref="Y7:Z7"/>
    <mergeCell ref="AA7:AB7"/>
    <mergeCell ref="Y8:Z8"/>
    <mergeCell ref="AA8:AB8"/>
    <mergeCell ref="Y9:Z9"/>
    <mergeCell ref="AA9:AB9"/>
    <mergeCell ref="Y11:AB11"/>
    <mergeCell ref="C12:Z12"/>
    <mergeCell ref="A13:B13"/>
    <mergeCell ref="C13:Q13"/>
    <mergeCell ref="S13:T13"/>
    <mergeCell ref="V13:Y13"/>
    <mergeCell ref="AA13:AB13"/>
    <mergeCell ref="A11:B11"/>
    <mergeCell ref="C11:K11"/>
    <mergeCell ref="M11:Q11"/>
    <mergeCell ref="R11:V11"/>
    <mergeCell ref="W11:X11"/>
    <mergeCell ref="A15:B16"/>
    <mergeCell ref="D15:E15"/>
    <mergeCell ref="F15:G15"/>
    <mergeCell ref="H15:I15"/>
    <mergeCell ref="Q15:AB15"/>
    <mergeCell ref="D16:E16"/>
    <mergeCell ref="F16:G16"/>
    <mergeCell ref="H16:I16"/>
    <mergeCell ref="Q16:V16"/>
    <mergeCell ref="W16:AB16"/>
    <mergeCell ref="Q17:S17"/>
    <mergeCell ref="T17:V17"/>
    <mergeCell ref="W17:Y17"/>
    <mergeCell ref="Z17:AB17"/>
    <mergeCell ref="Q18:S18"/>
    <mergeCell ref="T18:V18"/>
    <mergeCell ref="W18:Y18"/>
    <mergeCell ref="Z18:AB18"/>
    <mergeCell ref="A20:AB20"/>
    <mergeCell ref="A21:A22"/>
    <mergeCell ref="B21:C22"/>
    <mergeCell ref="D21:O21"/>
    <mergeCell ref="P21:P22"/>
    <mergeCell ref="Q21:AB22"/>
    <mergeCell ref="D22:F22"/>
    <mergeCell ref="G22:I22"/>
    <mergeCell ref="J22:L22"/>
    <mergeCell ref="M22:O22"/>
    <mergeCell ref="P23:P26"/>
    <mergeCell ref="Q23:AB26"/>
    <mergeCell ref="A27:AB27"/>
    <mergeCell ref="A28:A29"/>
    <mergeCell ref="B28:B29"/>
    <mergeCell ref="C28:C29"/>
    <mergeCell ref="D28:P28"/>
    <mergeCell ref="Q28:AB28"/>
    <mergeCell ref="Q29:T29"/>
    <mergeCell ref="U29:X29"/>
    <mergeCell ref="A23:A26"/>
    <mergeCell ref="B23:C26"/>
    <mergeCell ref="D23:F26"/>
    <mergeCell ref="G23:I26"/>
    <mergeCell ref="J23:L26"/>
    <mergeCell ref="M23:O26"/>
    <mergeCell ref="A34:A35"/>
    <mergeCell ref="B34:B35"/>
    <mergeCell ref="Q34:AB36"/>
    <mergeCell ref="A36:B36"/>
    <mergeCell ref="Y29:AB29"/>
    <mergeCell ref="Q30:T30"/>
    <mergeCell ref="U30:X30"/>
    <mergeCell ref="Y30:AB30"/>
    <mergeCell ref="A31:AB31"/>
    <mergeCell ref="A32:A33"/>
    <mergeCell ref="B32:B33"/>
    <mergeCell ref="C32:P32"/>
    <mergeCell ref="Q32:AB32"/>
    <mergeCell ref="Q33:AB33"/>
    <mergeCell ref="A37:A38"/>
    <mergeCell ref="B37:B38"/>
    <mergeCell ref="Q37:AB40"/>
    <mergeCell ref="A40:B40"/>
    <mergeCell ref="Q41:AB43"/>
    <mergeCell ref="A43:B43"/>
    <mergeCell ref="A41:A42"/>
    <mergeCell ref="B41:B42"/>
    <mergeCell ref="A39:B39"/>
  </mergeCells>
  <dataValidations count="3">
    <dataValidation type="textLength" operator="lessThanOrEqual" allowBlank="1" showInputMessage="1" showErrorMessage="1" errorTitle="Máximo 1.000 caracteres" error="Máximo 1.000 caracteres" sqref="U30:X30">
      <formula1>1000</formula1>
    </dataValidation>
    <dataValidation type="textLength" operator="lessThanOrEqual" allowBlank="1" showInputMessage="1" showErrorMessage="1" errorTitle="Máximo 2.000 caracteres" error="Máximo 2.000 caracteres" sqref="Q30:T30 Q34:AB43">
      <formula1>2000</formula1>
    </dataValidation>
    <dataValidation type="textLength" operator="lessThanOrEqual" allowBlank="1" showInputMessage="1" showErrorMessage="1" errorTitle="Máximo 2.000 caracteres" error="Máximo 2.000 caracteres" promptTitle="2.000 caracteres" sqref="Q23:AB26">
      <formula1>2000</formula1>
    </dataValidation>
  </dataValidations>
  <pageMargins left="0" right="0" top="0" bottom="0" header="0" footer="0"/>
  <pageSetup paperSize="41" scale="42" fitToHeight="0"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IV44"/>
  <sheetViews>
    <sheetView topLeftCell="M1" workbookViewId="0">
      <selection activeCell="T12" sqref="T12"/>
    </sheetView>
  </sheetViews>
  <sheetFormatPr baseColWidth="10" defaultColWidth="8.85546875" defaultRowHeight="15"/>
  <cols>
    <col min="1" max="1" width="11.42578125" customWidth="1"/>
    <col min="2" max="2" width="9.85546875" bestFit="1" customWidth="1"/>
    <col min="3" max="3" width="22" customWidth="1"/>
    <col min="4" max="4" width="25.28515625" customWidth="1"/>
    <col min="5" max="5" width="13.28515625" customWidth="1"/>
    <col min="6" max="6" width="11.7109375" customWidth="1"/>
    <col min="7" max="7" width="7.42578125" customWidth="1"/>
    <col min="8" max="8" width="6.140625" customWidth="1"/>
    <col min="9" max="9" width="7.42578125" customWidth="1"/>
    <col min="10" max="10" width="7.28515625" customWidth="1"/>
    <col min="11" max="11" width="6.7109375" customWidth="1"/>
    <col min="12" max="12" width="27.140625" customWidth="1"/>
    <col min="13" max="13" width="9.7109375" customWidth="1"/>
    <col min="14" max="15" width="9.28515625" customWidth="1"/>
    <col min="16" max="16" width="8.7109375" bestFit="1" customWidth="1"/>
    <col min="17" max="18" width="11.42578125" customWidth="1"/>
    <col min="19" max="19" width="47.28515625" customWidth="1"/>
    <col min="20" max="256" width="11.42578125" customWidth="1"/>
  </cols>
  <sheetData>
    <row r="1" spans="1:256" ht="15.75">
      <c r="A1" s="521" t="s">
        <v>0</v>
      </c>
      <c r="B1" s="521"/>
      <c r="C1" s="521"/>
      <c r="D1" s="521"/>
      <c r="E1" s="521"/>
      <c r="F1" s="521"/>
      <c r="G1" s="521"/>
      <c r="H1" s="521"/>
      <c r="I1" s="521"/>
      <c r="J1" s="521"/>
      <c r="K1" s="521"/>
      <c r="L1" s="521"/>
      <c r="M1" s="521"/>
      <c r="N1" s="521"/>
      <c r="O1" s="521"/>
      <c r="P1" s="521"/>
      <c r="Q1" s="242" t="s">
        <v>1</v>
      </c>
      <c r="R1" s="243"/>
      <c r="S1" s="244"/>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c r="EN1" s="173"/>
      <c r="EO1" s="173"/>
      <c r="EP1" s="173"/>
      <c r="EQ1" s="173"/>
      <c r="ER1" s="173"/>
      <c r="ES1" s="173"/>
      <c r="ET1" s="173"/>
      <c r="EU1" s="173"/>
      <c r="EV1" s="173"/>
      <c r="EW1" s="173"/>
      <c r="EX1" s="173"/>
      <c r="EY1" s="173"/>
      <c r="EZ1" s="173"/>
      <c r="FA1" s="173"/>
      <c r="FB1" s="173"/>
      <c r="FC1" s="173"/>
      <c r="FD1" s="173"/>
      <c r="FE1" s="173"/>
      <c r="FF1" s="173"/>
      <c r="FG1" s="173"/>
      <c r="FH1" s="173"/>
      <c r="FI1" s="173"/>
      <c r="FJ1" s="173"/>
      <c r="FK1" s="173"/>
      <c r="FL1" s="173"/>
      <c r="FM1" s="173"/>
      <c r="FN1" s="173"/>
      <c r="FO1" s="173"/>
      <c r="FP1" s="173"/>
      <c r="FQ1" s="173"/>
      <c r="FR1" s="173"/>
      <c r="FS1" s="173"/>
      <c r="FT1" s="173"/>
      <c r="FU1" s="173"/>
      <c r="FV1" s="173"/>
      <c r="FW1" s="173"/>
      <c r="FX1" s="173"/>
      <c r="FY1" s="173"/>
      <c r="FZ1" s="173"/>
      <c r="GA1" s="173"/>
      <c r="GB1" s="173"/>
      <c r="GC1" s="173"/>
      <c r="GD1" s="173"/>
      <c r="GE1" s="173"/>
      <c r="GF1" s="173"/>
      <c r="GG1" s="173"/>
      <c r="GH1" s="173"/>
      <c r="GI1" s="173"/>
      <c r="GJ1" s="173"/>
      <c r="GK1" s="173"/>
      <c r="GL1" s="173"/>
      <c r="GM1" s="173"/>
      <c r="GN1" s="173"/>
      <c r="GO1" s="173"/>
      <c r="GP1" s="173"/>
      <c r="GQ1" s="173"/>
      <c r="GR1" s="173"/>
      <c r="GS1" s="173"/>
      <c r="GT1" s="173"/>
      <c r="GU1" s="173"/>
      <c r="GV1" s="173"/>
      <c r="GW1" s="173"/>
      <c r="GX1" s="173"/>
      <c r="GY1" s="173"/>
      <c r="GZ1" s="173"/>
      <c r="HA1" s="173"/>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c r="IM1" s="173"/>
      <c r="IN1" s="173"/>
      <c r="IO1" s="173"/>
      <c r="IP1" s="173"/>
      <c r="IQ1" s="173"/>
      <c r="IR1" s="173"/>
      <c r="IS1" s="173"/>
      <c r="IT1" s="173"/>
      <c r="IU1" s="173"/>
      <c r="IV1" s="173"/>
    </row>
    <row r="2" spans="1:256" ht="15.75">
      <c r="A2" s="521" t="s">
        <v>2</v>
      </c>
      <c r="B2" s="521"/>
      <c r="C2" s="521"/>
      <c r="D2" s="521"/>
      <c r="E2" s="521"/>
      <c r="F2" s="521"/>
      <c r="G2" s="521"/>
      <c r="H2" s="521"/>
      <c r="I2" s="521"/>
      <c r="J2" s="521"/>
      <c r="K2" s="521"/>
      <c r="L2" s="521"/>
      <c r="M2" s="521"/>
      <c r="N2" s="521"/>
      <c r="O2" s="521"/>
      <c r="P2" s="521"/>
      <c r="Q2" s="248" t="s">
        <v>3</v>
      </c>
      <c r="R2" s="249"/>
      <c r="S2" s="250"/>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c r="EO2" s="173"/>
      <c r="EP2" s="173"/>
      <c r="EQ2" s="173"/>
      <c r="ER2" s="173"/>
      <c r="ES2" s="173"/>
      <c r="ET2" s="173"/>
      <c r="EU2" s="173"/>
      <c r="EV2" s="173"/>
      <c r="EW2" s="173"/>
      <c r="EX2" s="173"/>
      <c r="EY2" s="173"/>
      <c r="EZ2" s="173"/>
      <c r="FA2" s="173"/>
      <c r="FB2" s="173"/>
      <c r="FC2" s="173"/>
      <c r="FD2" s="173"/>
      <c r="FE2" s="173"/>
      <c r="FF2" s="173"/>
      <c r="FG2" s="173"/>
      <c r="FH2" s="173"/>
      <c r="FI2" s="173"/>
      <c r="FJ2" s="173"/>
      <c r="FK2" s="173"/>
      <c r="FL2" s="173"/>
      <c r="FM2" s="173"/>
      <c r="FN2" s="173"/>
      <c r="FO2" s="173"/>
      <c r="FP2" s="173"/>
      <c r="FQ2" s="173"/>
      <c r="FR2" s="173"/>
      <c r="FS2" s="173"/>
      <c r="FT2" s="173"/>
      <c r="FU2" s="173"/>
      <c r="FV2" s="173"/>
      <c r="FW2" s="173"/>
      <c r="FX2" s="173"/>
      <c r="FY2" s="173"/>
      <c r="FZ2" s="173"/>
      <c r="GA2" s="173"/>
      <c r="GB2" s="173"/>
      <c r="GC2" s="173"/>
      <c r="GD2" s="173"/>
      <c r="GE2" s="173"/>
      <c r="GF2" s="173"/>
      <c r="GG2" s="173"/>
      <c r="GH2" s="173"/>
      <c r="GI2" s="173"/>
      <c r="GJ2" s="173"/>
      <c r="GK2" s="173"/>
      <c r="GL2" s="173"/>
      <c r="GM2" s="173"/>
      <c r="GN2" s="173"/>
      <c r="GO2" s="173"/>
      <c r="GP2" s="173"/>
      <c r="GQ2" s="173"/>
      <c r="GR2" s="173"/>
      <c r="GS2" s="173"/>
      <c r="GT2" s="173"/>
      <c r="GU2" s="173"/>
      <c r="GV2" s="173"/>
      <c r="GW2" s="173"/>
      <c r="GX2" s="173"/>
      <c r="GY2" s="173"/>
      <c r="GZ2" s="173"/>
      <c r="HA2" s="173"/>
      <c r="HB2" s="173"/>
      <c r="HC2" s="173"/>
      <c r="HD2" s="173"/>
      <c r="HE2" s="173"/>
      <c r="HF2" s="173"/>
      <c r="HG2" s="173"/>
      <c r="HH2" s="173"/>
      <c r="HI2" s="173"/>
      <c r="HJ2" s="173"/>
      <c r="HK2" s="173"/>
      <c r="HL2" s="173"/>
      <c r="HM2" s="173"/>
      <c r="HN2" s="173"/>
      <c r="HO2" s="173"/>
      <c r="HP2" s="173"/>
      <c r="HQ2" s="173"/>
      <c r="HR2" s="173"/>
      <c r="HS2" s="173"/>
      <c r="HT2" s="173"/>
      <c r="HU2" s="173"/>
      <c r="HV2" s="173"/>
      <c r="HW2" s="173"/>
      <c r="HX2" s="173"/>
      <c r="HY2" s="173"/>
      <c r="HZ2" s="173"/>
      <c r="IA2" s="173"/>
      <c r="IB2" s="173"/>
      <c r="IC2" s="173"/>
      <c r="ID2" s="173"/>
      <c r="IE2" s="173"/>
      <c r="IF2" s="173"/>
      <c r="IG2" s="173"/>
      <c r="IH2" s="173"/>
      <c r="II2" s="173"/>
      <c r="IJ2" s="173"/>
      <c r="IK2" s="173"/>
      <c r="IL2" s="173"/>
      <c r="IM2" s="173"/>
      <c r="IN2" s="173"/>
      <c r="IO2" s="173"/>
      <c r="IP2" s="173"/>
      <c r="IQ2" s="173"/>
      <c r="IR2" s="173"/>
      <c r="IS2" s="173"/>
      <c r="IT2" s="173"/>
      <c r="IU2" s="173"/>
      <c r="IV2" s="173"/>
    </row>
    <row r="3" spans="1:256" ht="15" customHeight="1">
      <c r="A3" s="529" t="s">
        <v>4</v>
      </c>
      <c r="B3" s="529"/>
      <c r="C3" s="529"/>
      <c r="D3" s="529"/>
      <c r="E3" s="529"/>
      <c r="F3" s="529"/>
      <c r="G3" s="529"/>
      <c r="H3" s="529"/>
      <c r="I3" s="529"/>
      <c r="J3" s="529"/>
      <c r="K3" s="529"/>
      <c r="L3" s="529"/>
      <c r="M3" s="529"/>
      <c r="N3" s="529"/>
      <c r="O3" s="529"/>
      <c r="P3" s="529"/>
      <c r="Q3" s="248" t="s">
        <v>5</v>
      </c>
      <c r="R3" s="249"/>
      <c r="S3" s="250"/>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c r="DY3" s="172"/>
      <c r="DZ3" s="172"/>
      <c r="EA3" s="172"/>
      <c r="EB3" s="172"/>
      <c r="EC3" s="172"/>
      <c r="ED3" s="172"/>
      <c r="EE3" s="172"/>
      <c r="EF3" s="172"/>
      <c r="EG3" s="172"/>
      <c r="EH3" s="172"/>
      <c r="EI3" s="172"/>
      <c r="EJ3" s="172"/>
      <c r="EK3" s="172"/>
      <c r="EL3" s="172"/>
      <c r="EM3" s="172"/>
      <c r="EN3" s="172"/>
      <c r="EO3" s="172"/>
      <c r="EP3" s="172"/>
      <c r="EQ3" s="172"/>
      <c r="ER3" s="172"/>
      <c r="ES3" s="172"/>
      <c r="ET3" s="172"/>
      <c r="EU3" s="172"/>
      <c r="EV3" s="172"/>
      <c r="EW3" s="172"/>
      <c r="EX3" s="172"/>
      <c r="EY3" s="172"/>
      <c r="EZ3" s="172"/>
      <c r="FA3" s="172"/>
      <c r="FB3" s="172"/>
      <c r="FC3" s="172"/>
      <c r="FD3" s="172"/>
      <c r="FE3" s="172"/>
      <c r="FF3" s="172"/>
      <c r="FG3" s="172"/>
      <c r="FH3" s="172"/>
      <c r="FI3" s="172"/>
      <c r="FJ3" s="172"/>
      <c r="FK3" s="172"/>
      <c r="FL3" s="172"/>
      <c r="FM3" s="172"/>
      <c r="FN3" s="172"/>
      <c r="FO3" s="172"/>
      <c r="FP3" s="172"/>
      <c r="FQ3" s="172"/>
      <c r="FR3" s="172"/>
      <c r="FS3" s="172"/>
      <c r="FT3" s="172"/>
      <c r="FU3" s="172"/>
      <c r="FV3" s="172"/>
      <c r="FW3" s="172"/>
      <c r="FX3" s="172"/>
      <c r="FY3" s="172"/>
      <c r="FZ3" s="172"/>
      <c r="GA3" s="172"/>
      <c r="GB3" s="172"/>
      <c r="GC3" s="172"/>
      <c r="GD3" s="172"/>
      <c r="GE3" s="172"/>
      <c r="GF3" s="172"/>
      <c r="GG3" s="172"/>
      <c r="GH3" s="172"/>
      <c r="GI3" s="172"/>
      <c r="GJ3" s="172"/>
      <c r="GK3" s="172"/>
      <c r="GL3" s="172"/>
      <c r="GM3" s="172"/>
      <c r="GN3" s="172"/>
      <c r="GO3" s="172"/>
      <c r="GP3" s="172"/>
      <c r="GQ3" s="172"/>
      <c r="GR3" s="172"/>
      <c r="GS3" s="172"/>
      <c r="GT3" s="172"/>
      <c r="GU3" s="172"/>
      <c r="GV3" s="172"/>
      <c r="GW3" s="172"/>
      <c r="GX3" s="172"/>
      <c r="GY3" s="172"/>
      <c r="GZ3" s="172"/>
      <c r="HA3" s="172"/>
      <c r="HB3" s="172"/>
      <c r="HC3" s="172"/>
      <c r="HD3" s="172"/>
      <c r="HE3" s="172"/>
      <c r="HF3" s="172"/>
      <c r="HG3" s="172"/>
      <c r="HH3" s="172"/>
      <c r="HI3" s="172"/>
      <c r="HJ3" s="172"/>
      <c r="HK3" s="172"/>
      <c r="HL3" s="172"/>
      <c r="HM3" s="172"/>
      <c r="HN3" s="172"/>
      <c r="HO3" s="172"/>
      <c r="HP3" s="172"/>
      <c r="HQ3" s="172"/>
      <c r="HR3" s="172"/>
      <c r="HS3" s="172"/>
      <c r="HT3" s="172"/>
      <c r="HU3" s="172"/>
      <c r="HV3" s="172"/>
      <c r="HW3" s="172"/>
      <c r="HX3" s="172"/>
      <c r="HY3" s="172"/>
      <c r="HZ3" s="172"/>
      <c r="IA3" s="172"/>
      <c r="IB3" s="172"/>
      <c r="IC3" s="172"/>
      <c r="ID3" s="172"/>
      <c r="IE3" s="172"/>
      <c r="IF3" s="172"/>
      <c r="IG3" s="172"/>
      <c r="IH3" s="172"/>
      <c r="II3" s="172"/>
      <c r="IJ3" s="172"/>
      <c r="IK3" s="172"/>
      <c r="IL3" s="172"/>
      <c r="IM3" s="172"/>
      <c r="IN3" s="172"/>
      <c r="IO3" s="172"/>
      <c r="IP3" s="172"/>
      <c r="IQ3" s="172"/>
      <c r="IR3" s="172"/>
      <c r="IS3" s="172"/>
      <c r="IT3" s="172"/>
      <c r="IU3" s="172"/>
      <c r="IV3" s="172"/>
    </row>
    <row r="4" spans="1:256" ht="15" customHeight="1">
      <c r="A4" s="529"/>
      <c r="B4" s="529"/>
      <c r="C4" s="529"/>
      <c r="D4" s="529"/>
      <c r="E4" s="529"/>
      <c r="F4" s="529"/>
      <c r="G4" s="529"/>
      <c r="H4" s="529"/>
      <c r="I4" s="529"/>
      <c r="J4" s="529"/>
      <c r="K4" s="529"/>
      <c r="L4" s="529"/>
      <c r="M4" s="529"/>
      <c r="N4" s="529"/>
      <c r="O4" s="529"/>
      <c r="P4" s="529"/>
      <c r="Q4" s="526" t="s">
        <v>154</v>
      </c>
      <c r="R4" s="527"/>
      <c r="S4" s="528"/>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c r="CA4" s="172"/>
      <c r="CB4" s="172"/>
      <c r="CC4" s="172"/>
      <c r="CD4" s="172"/>
      <c r="CE4" s="172"/>
      <c r="CF4" s="172"/>
      <c r="CG4" s="172"/>
      <c r="CH4" s="172"/>
      <c r="CI4" s="172"/>
      <c r="CJ4" s="172"/>
      <c r="CK4" s="172"/>
      <c r="CL4" s="172"/>
      <c r="CM4" s="172"/>
      <c r="CN4" s="172"/>
      <c r="CO4" s="172"/>
      <c r="CP4" s="172"/>
      <c r="CQ4" s="172"/>
      <c r="CR4" s="172"/>
      <c r="CS4" s="172"/>
      <c r="CT4" s="172"/>
      <c r="CU4" s="172"/>
      <c r="CV4" s="172"/>
      <c r="CW4" s="172"/>
      <c r="CX4" s="172"/>
      <c r="CY4" s="172"/>
      <c r="CZ4" s="172"/>
      <c r="DA4" s="172"/>
      <c r="DB4" s="172"/>
      <c r="DC4" s="172"/>
      <c r="DD4" s="172"/>
      <c r="DE4" s="172"/>
      <c r="DF4" s="172"/>
      <c r="DG4" s="172"/>
      <c r="DH4" s="172"/>
      <c r="DI4" s="172"/>
      <c r="DJ4" s="172"/>
      <c r="DK4" s="172"/>
      <c r="DL4" s="172"/>
      <c r="DM4" s="172"/>
      <c r="DN4" s="172"/>
      <c r="DO4" s="172"/>
      <c r="DP4" s="172"/>
      <c r="DQ4" s="172"/>
      <c r="DR4" s="172"/>
      <c r="DS4" s="172"/>
      <c r="DT4" s="172"/>
      <c r="DU4" s="172"/>
      <c r="DV4" s="172"/>
      <c r="DW4" s="172"/>
      <c r="DX4" s="172"/>
      <c r="DY4" s="172"/>
      <c r="DZ4" s="172"/>
      <c r="EA4" s="172"/>
      <c r="EB4" s="172"/>
      <c r="EC4" s="172"/>
      <c r="ED4" s="172"/>
      <c r="EE4" s="172"/>
      <c r="EF4" s="172"/>
      <c r="EG4" s="172"/>
      <c r="EH4" s="172"/>
      <c r="EI4" s="172"/>
      <c r="EJ4" s="172"/>
      <c r="EK4" s="172"/>
      <c r="EL4" s="172"/>
      <c r="EM4" s="172"/>
      <c r="EN4" s="172"/>
      <c r="EO4" s="172"/>
      <c r="EP4" s="172"/>
      <c r="EQ4" s="172"/>
      <c r="ER4" s="172"/>
      <c r="ES4" s="172"/>
      <c r="ET4" s="172"/>
      <c r="EU4" s="172"/>
      <c r="EV4" s="172"/>
      <c r="EW4" s="172"/>
      <c r="EX4" s="172"/>
      <c r="EY4" s="172"/>
      <c r="EZ4" s="172"/>
      <c r="FA4" s="172"/>
      <c r="FB4" s="172"/>
      <c r="FC4" s="172"/>
      <c r="FD4" s="172"/>
      <c r="FE4" s="172"/>
      <c r="FF4" s="172"/>
      <c r="FG4" s="172"/>
      <c r="FH4" s="172"/>
      <c r="FI4" s="172"/>
      <c r="FJ4" s="172"/>
      <c r="FK4" s="172"/>
      <c r="FL4" s="172"/>
      <c r="FM4" s="172"/>
      <c r="FN4" s="172"/>
      <c r="FO4" s="172"/>
      <c r="FP4" s="172"/>
      <c r="FQ4" s="172"/>
      <c r="FR4" s="172"/>
      <c r="FS4" s="172"/>
      <c r="FT4" s="172"/>
      <c r="FU4" s="172"/>
      <c r="FV4" s="172"/>
      <c r="FW4" s="172"/>
      <c r="FX4" s="172"/>
      <c r="FY4" s="172"/>
      <c r="FZ4" s="172"/>
      <c r="GA4" s="172"/>
      <c r="GB4" s="172"/>
      <c r="GC4" s="172"/>
      <c r="GD4" s="172"/>
      <c r="GE4" s="172"/>
      <c r="GF4" s="172"/>
      <c r="GG4" s="172"/>
      <c r="GH4" s="172"/>
      <c r="GI4" s="172"/>
      <c r="GJ4" s="172"/>
      <c r="GK4" s="172"/>
      <c r="GL4" s="172"/>
      <c r="GM4" s="172"/>
      <c r="GN4" s="172"/>
      <c r="GO4" s="172"/>
      <c r="GP4" s="172"/>
      <c r="GQ4" s="172"/>
      <c r="GR4" s="172"/>
      <c r="GS4" s="172"/>
      <c r="GT4" s="172"/>
      <c r="GU4" s="172"/>
      <c r="GV4" s="172"/>
      <c r="GW4" s="172"/>
      <c r="GX4" s="172"/>
      <c r="GY4" s="172"/>
      <c r="GZ4" s="172"/>
      <c r="HA4" s="172"/>
      <c r="HB4" s="172"/>
      <c r="HC4" s="172"/>
      <c r="HD4" s="172"/>
      <c r="HE4" s="172"/>
      <c r="HF4" s="172"/>
      <c r="HG4" s="172"/>
      <c r="HH4" s="172"/>
      <c r="HI4" s="172"/>
      <c r="HJ4" s="172"/>
      <c r="HK4" s="172"/>
      <c r="HL4" s="172"/>
      <c r="HM4" s="172"/>
      <c r="HN4" s="172"/>
      <c r="HO4" s="172"/>
      <c r="HP4" s="172"/>
      <c r="HQ4" s="172"/>
      <c r="HR4" s="172"/>
      <c r="HS4" s="172"/>
      <c r="HT4" s="172"/>
      <c r="HU4" s="172"/>
      <c r="HV4" s="172"/>
      <c r="HW4" s="172"/>
      <c r="HX4" s="172"/>
      <c r="HY4" s="172"/>
      <c r="HZ4" s="172"/>
      <c r="IA4" s="172"/>
      <c r="IB4" s="172"/>
      <c r="IC4" s="172"/>
      <c r="ID4" s="172"/>
      <c r="IE4" s="172"/>
      <c r="IF4" s="172"/>
      <c r="IG4" s="172"/>
      <c r="IH4" s="172"/>
      <c r="II4" s="172"/>
      <c r="IJ4" s="172"/>
      <c r="IK4" s="172"/>
      <c r="IL4" s="172"/>
      <c r="IM4" s="172"/>
      <c r="IN4" s="172"/>
      <c r="IO4" s="172"/>
      <c r="IP4" s="172"/>
      <c r="IQ4" s="172"/>
      <c r="IR4" s="172"/>
      <c r="IS4" s="172"/>
      <c r="IT4" s="172"/>
      <c r="IU4" s="172"/>
      <c r="IV4" s="172"/>
    </row>
    <row r="5" spans="1:256" ht="15" customHeight="1">
      <c r="A5" s="525" t="s">
        <v>155</v>
      </c>
      <c r="B5" s="525"/>
      <c r="C5" s="525"/>
      <c r="D5" s="525"/>
      <c r="E5" s="525"/>
      <c r="F5" s="525"/>
      <c r="G5" s="525"/>
      <c r="H5" s="525"/>
      <c r="I5" s="525"/>
      <c r="J5" s="525"/>
      <c r="K5" s="525"/>
      <c r="L5" s="525"/>
      <c r="M5" s="525"/>
      <c r="N5" s="525"/>
      <c r="O5" s="525"/>
      <c r="P5" s="525"/>
      <c r="Q5" s="525"/>
      <c r="R5" s="525"/>
      <c r="S5" s="525"/>
    </row>
    <row r="6" spans="1:256" ht="15" customHeight="1">
      <c r="A6" s="522" t="s">
        <v>156</v>
      </c>
      <c r="B6" s="522"/>
      <c r="C6" s="522"/>
      <c r="D6" s="522"/>
      <c r="E6" s="522"/>
      <c r="F6" s="522"/>
      <c r="G6" s="522"/>
      <c r="H6" s="522"/>
      <c r="I6" s="522"/>
      <c r="J6" s="522"/>
      <c r="K6" s="522"/>
      <c r="L6" s="523"/>
      <c r="M6" s="524" t="s">
        <v>157</v>
      </c>
      <c r="N6" s="524"/>
      <c r="O6" s="524"/>
      <c r="P6" s="524"/>
      <c r="Q6" s="524"/>
      <c r="R6" s="524"/>
      <c r="S6" s="524"/>
    </row>
    <row r="7" spans="1:256">
      <c r="A7" s="520" t="s">
        <v>158</v>
      </c>
      <c r="B7" s="520" t="s">
        <v>159</v>
      </c>
      <c r="C7" s="520" t="s">
        <v>37</v>
      </c>
      <c r="D7" s="520" t="s">
        <v>160</v>
      </c>
      <c r="E7" s="520" t="s">
        <v>161</v>
      </c>
      <c r="F7" s="520" t="s">
        <v>162</v>
      </c>
      <c r="G7" s="530" t="s">
        <v>163</v>
      </c>
      <c r="H7" s="522"/>
      <c r="I7" s="522"/>
      <c r="J7" s="522"/>
      <c r="K7" s="523"/>
      <c r="L7" s="520" t="s">
        <v>164</v>
      </c>
      <c r="M7" s="520" t="s">
        <v>165</v>
      </c>
      <c r="N7" s="520"/>
      <c r="O7" s="520"/>
      <c r="P7" s="520"/>
      <c r="Q7" s="531" t="s">
        <v>40</v>
      </c>
      <c r="R7" s="532"/>
      <c r="S7" s="520" t="s">
        <v>46</v>
      </c>
    </row>
    <row r="8" spans="1:256" ht="30">
      <c r="A8" s="520"/>
      <c r="B8" s="520"/>
      <c r="C8" s="520"/>
      <c r="D8" s="520"/>
      <c r="E8" s="520"/>
      <c r="F8" s="520"/>
      <c r="G8" s="113">
        <v>2020</v>
      </c>
      <c r="H8" s="113">
        <v>2021</v>
      </c>
      <c r="I8" s="113">
        <v>2022</v>
      </c>
      <c r="J8" s="113">
        <v>2023</v>
      </c>
      <c r="K8" s="113">
        <v>2024</v>
      </c>
      <c r="L8" s="520"/>
      <c r="M8" s="113" t="s">
        <v>26</v>
      </c>
      <c r="N8" s="113" t="s">
        <v>27</v>
      </c>
      <c r="O8" s="113" t="s">
        <v>166</v>
      </c>
      <c r="P8" s="113" t="s">
        <v>29</v>
      </c>
      <c r="Q8" s="113" t="s">
        <v>167</v>
      </c>
      <c r="R8" s="113" t="s">
        <v>168</v>
      </c>
      <c r="S8" s="520"/>
    </row>
    <row r="9" spans="1:256" ht="285">
      <c r="A9" s="167" t="s">
        <v>169</v>
      </c>
      <c r="B9" s="133">
        <v>11</v>
      </c>
      <c r="C9" s="134" t="s">
        <v>170</v>
      </c>
      <c r="D9" s="135" t="s">
        <v>171</v>
      </c>
      <c r="E9" s="114" t="s">
        <v>172</v>
      </c>
      <c r="F9" s="115">
        <v>20</v>
      </c>
      <c r="G9" s="115">
        <v>20</v>
      </c>
      <c r="H9" s="115">
        <v>20</v>
      </c>
      <c r="I9" s="115">
        <v>20</v>
      </c>
      <c r="J9" s="115">
        <v>20</v>
      </c>
      <c r="K9" s="115">
        <v>20</v>
      </c>
      <c r="L9" s="141" t="s">
        <v>173</v>
      </c>
      <c r="M9" s="144">
        <v>20</v>
      </c>
      <c r="N9" s="144">
        <v>20</v>
      </c>
      <c r="O9" s="142">
        <v>20</v>
      </c>
      <c r="P9" s="142">
        <v>20</v>
      </c>
      <c r="Q9" s="144">
        <v>20</v>
      </c>
      <c r="R9" s="143">
        <v>1</v>
      </c>
      <c r="S9" s="167" t="s">
        <v>174</v>
      </c>
    </row>
    <row r="10" spans="1:256" ht="156" customHeight="1">
      <c r="A10" s="513" t="s">
        <v>169</v>
      </c>
      <c r="B10" s="514">
        <v>11</v>
      </c>
      <c r="C10" s="513" t="s">
        <v>170</v>
      </c>
      <c r="D10" s="209" t="s">
        <v>175</v>
      </c>
      <c r="E10" s="209" t="s">
        <v>176</v>
      </c>
      <c r="F10" s="210">
        <v>117751</v>
      </c>
      <c r="G10" s="210">
        <v>0</v>
      </c>
      <c r="H10" s="210">
        <v>23270</v>
      </c>
      <c r="I10" s="210">
        <v>38500</v>
      </c>
      <c r="J10" s="210">
        <v>38500</v>
      </c>
      <c r="K10" s="210">
        <v>17481</v>
      </c>
      <c r="L10" s="209" t="s">
        <v>177</v>
      </c>
      <c r="M10" s="144">
        <v>0</v>
      </c>
      <c r="N10" s="142">
        <v>2166</v>
      </c>
      <c r="O10" s="142">
        <f>3369+3356+4373</f>
        <v>11098</v>
      </c>
      <c r="P10" s="142">
        <f>4248+5810+3431</f>
        <v>13489</v>
      </c>
      <c r="Q10" s="142">
        <f>P10+O10+N10+M10</f>
        <v>26753</v>
      </c>
      <c r="R10" s="143">
        <v>1.1499999999999999</v>
      </c>
      <c r="S10" s="167" t="s">
        <v>275</v>
      </c>
      <c r="T10" s="233"/>
      <c r="U10" s="178"/>
      <c r="V10" s="232"/>
      <c r="W10" s="232"/>
      <c r="X10" s="232"/>
    </row>
    <row r="11" spans="1:256" ht="203.1" customHeight="1">
      <c r="A11" s="513"/>
      <c r="B11" s="514"/>
      <c r="C11" s="513"/>
      <c r="D11" s="209" t="s">
        <v>178</v>
      </c>
      <c r="E11" s="209" t="s">
        <v>176</v>
      </c>
      <c r="F11" s="210">
        <v>19377</v>
      </c>
      <c r="G11" s="216">
        <v>0</v>
      </c>
      <c r="H11" s="224">
        <v>6277</v>
      </c>
      <c r="I11" s="224">
        <v>5800</v>
      </c>
      <c r="J11" s="224">
        <v>5300</v>
      </c>
      <c r="K11" s="224">
        <v>2000</v>
      </c>
      <c r="L11" s="209" t="s">
        <v>179</v>
      </c>
      <c r="M11" s="144">
        <v>0</v>
      </c>
      <c r="N11" s="142">
        <v>806</v>
      </c>
      <c r="O11" s="142">
        <f>935+997+1169</f>
        <v>3101</v>
      </c>
      <c r="P11" s="142">
        <f>1122+1117+907</f>
        <v>3146</v>
      </c>
      <c r="Q11" s="142">
        <f>P11+O11+N11+M11</f>
        <v>7053</v>
      </c>
      <c r="R11" s="143">
        <v>1.1200000000000001</v>
      </c>
      <c r="S11" s="167" t="s">
        <v>276</v>
      </c>
      <c r="T11" s="223"/>
    </row>
    <row r="12" spans="1:256" ht="162.94999999999999" customHeight="1">
      <c r="A12" s="513"/>
      <c r="B12" s="514"/>
      <c r="C12" s="513"/>
      <c r="D12" s="209" t="s">
        <v>180</v>
      </c>
      <c r="E12" s="209" t="s">
        <v>176</v>
      </c>
      <c r="F12" s="210">
        <v>21882</v>
      </c>
      <c r="G12" s="210">
        <v>0</v>
      </c>
      <c r="H12" s="224">
        <v>6350</v>
      </c>
      <c r="I12" s="224">
        <v>6200</v>
      </c>
      <c r="J12" s="224">
        <v>6200</v>
      </c>
      <c r="K12" s="224">
        <v>3132</v>
      </c>
      <c r="L12" s="209" t="s">
        <v>181</v>
      </c>
      <c r="M12" s="144">
        <v>0</v>
      </c>
      <c r="N12" s="142">
        <v>759</v>
      </c>
      <c r="O12" s="142">
        <f>1026+1019+1120</f>
        <v>3165</v>
      </c>
      <c r="P12" s="142">
        <f>980+977+895</f>
        <v>2852</v>
      </c>
      <c r="Q12" s="142">
        <f>P12+O12+N12+M12</f>
        <v>6776</v>
      </c>
      <c r="R12" s="143">
        <v>1.07</v>
      </c>
      <c r="S12" s="167" t="s">
        <v>277</v>
      </c>
      <c r="T12" s="223"/>
    </row>
    <row r="13" spans="1:256">
      <c r="A13" s="66"/>
      <c r="B13" s="199"/>
      <c r="C13" s="200"/>
      <c r="D13" s="200"/>
      <c r="E13" s="201"/>
      <c r="F13" s="202"/>
      <c r="G13" s="202"/>
      <c r="H13" s="202"/>
      <c r="I13" s="202"/>
      <c r="J13" s="202"/>
      <c r="K13" s="202"/>
      <c r="L13" s="203"/>
      <c r="M13" s="204"/>
      <c r="N13" s="205"/>
      <c r="O13" s="206"/>
      <c r="P13" s="207"/>
      <c r="Q13" s="204"/>
      <c r="R13" s="207"/>
      <c r="S13" s="66"/>
    </row>
    <row r="14" spans="1:256">
      <c r="A14" s="66"/>
      <c r="B14" s="199"/>
      <c r="C14" s="200"/>
      <c r="D14" s="200"/>
      <c r="E14" s="201"/>
      <c r="F14" s="202"/>
      <c r="G14" s="202"/>
      <c r="H14" s="202"/>
      <c r="I14" s="202"/>
      <c r="J14" s="202"/>
      <c r="K14" s="202"/>
      <c r="L14" s="203"/>
      <c r="M14" s="204"/>
      <c r="N14" s="205"/>
      <c r="O14" s="206"/>
      <c r="P14" s="207"/>
      <c r="Q14" s="204"/>
      <c r="R14" s="207"/>
      <c r="S14" s="66"/>
    </row>
    <row r="15" spans="1:256" hidden="1">
      <c r="A15" s="66"/>
      <c r="B15" s="199"/>
      <c r="C15" s="200"/>
      <c r="D15" s="200"/>
      <c r="E15" s="201"/>
      <c r="F15" s="202"/>
      <c r="G15" s="202"/>
      <c r="H15" s="225">
        <f>+H11+5030</f>
        <v>11307</v>
      </c>
      <c r="I15" s="202"/>
      <c r="J15" s="202"/>
      <c r="K15" s="202"/>
      <c r="L15" s="203"/>
      <c r="M15" s="204"/>
      <c r="N15" s="205"/>
      <c r="O15" s="206"/>
      <c r="P15" s="207"/>
      <c r="Q15" s="204"/>
      <c r="R15" s="207"/>
      <c r="S15" s="66"/>
    </row>
    <row r="16" spans="1:256" hidden="1">
      <c r="A16" s="66"/>
      <c r="B16" s="199"/>
      <c r="C16" s="200"/>
      <c r="D16" s="200"/>
      <c r="E16" s="201"/>
      <c r="F16" s="202"/>
      <c r="G16" s="202"/>
      <c r="H16" s="225">
        <f>+H12+5366</f>
        <v>11716</v>
      </c>
      <c r="I16" s="202"/>
      <c r="J16" s="202"/>
      <c r="K16" s="202"/>
      <c r="L16" s="203"/>
      <c r="M16" s="204"/>
      <c r="N16" s="205"/>
      <c r="O16" s="206"/>
      <c r="P16" s="207"/>
      <c r="Q16" s="204"/>
      <c r="R16" s="207"/>
      <c r="S16" s="66"/>
    </row>
    <row r="17" spans="1:19" hidden="1">
      <c r="A17" s="66"/>
      <c r="B17" s="199"/>
      <c r="C17" s="200"/>
      <c r="D17" s="200"/>
      <c r="E17" s="201"/>
      <c r="F17" s="202"/>
      <c r="G17" s="202"/>
      <c r="H17" s="202"/>
      <c r="I17" s="202"/>
      <c r="J17" s="202"/>
      <c r="K17" s="202"/>
      <c r="L17" s="203"/>
      <c r="M17" s="204"/>
      <c r="N17" s="205"/>
      <c r="O17" s="206"/>
      <c r="P17" s="207"/>
      <c r="Q17" s="204"/>
      <c r="R17" s="207"/>
      <c r="S17" s="66"/>
    </row>
    <row r="19" spans="1:19" hidden="1">
      <c r="C19" s="158" t="s">
        <v>182</v>
      </c>
      <c r="D19" s="158" t="s">
        <v>183</v>
      </c>
      <c r="E19" s="158">
        <v>2020</v>
      </c>
      <c r="F19" s="158">
        <v>2021</v>
      </c>
      <c r="G19" s="158">
        <v>2022</v>
      </c>
      <c r="H19" s="158">
        <v>2023</v>
      </c>
      <c r="I19" s="158">
        <v>2024</v>
      </c>
      <c r="J19" s="158" t="s">
        <v>184</v>
      </c>
    </row>
    <row r="20" spans="1:19" ht="28.35" hidden="1" customHeight="1">
      <c r="B20">
        <v>18</v>
      </c>
      <c r="C20" s="517" t="s">
        <v>185</v>
      </c>
      <c r="D20" s="159" t="s">
        <v>186</v>
      </c>
      <c r="E20" s="160">
        <v>12000</v>
      </c>
      <c r="F20" s="160">
        <v>31500</v>
      </c>
      <c r="G20" s="160">
        <v>31500</v>
      </c>
      <c r="H20" s="160">
        <v>31500</v>
      </c>
      <c r="I20" s="160">
        <v>31500</v>
      </c>
      <c r="J20" s="160">
        <f>SUM(E20:I20)</f>
        <v>138000</v>
      </c>
    </row>
    <row r="21" spans="1:19" hidden="1">
      <c r="C21" s="518"/>
      <c r="D21" s="161" t="s">
        <v>187</v>
      </c>
      <c r="E21" s="162">
        <v>993032724</v>
      </c>
      <c r="F21" s="162">
        <v>2098083706</v>
      </c>
      <c r="G21" s="162">
        <v>1869588823</v>
      </c>
      <c r="H21" s="162">
        <v>1916761743</v>
      </c>
      <c r="I21" s="162">
        <v>2005079877</v>
      </c>
      <c r="J21" s="162">
        <f t="shared" ref="J21:J27" si="0">SUM(E21:I21)</f>
        <v>8882546873</v>
      </c>
    </row>
    <row r="22" spans="1:19" ht="26.1" hidden="1" customHeight="1">
      <c r="B22">
        <v>18</v>
      </c>
      <c r="C22" s="517" t="s">
        <v>188</v>
      </c>
      <c r="D22" s="159" t="s">
        <v>186</v>
      </c>
      <c r="E22" s="160">
        <v>6420</v>
      </c>
      <c r="F22" s="160">
        <v>7509</v>
      </c>
      <c r="G22" s="160">
        <v>7508</v>
      </c>
      <c r="H22" s="160">
        <v>7508</v>
      </c>
      <c r="I22" s="160">
        <v>4555</v>
      </c>
      <c r="J22" s="160">
        <f t="shared" si="0"/>
        <v>33500</v>
      </c>
    </row>
    <row r="23" spans="1:19" hidden="1">
      <c r="C23" s="518"/>
      <c r="D23" s="161" t="s">
        <v>187</v>
      </c>
      <c r="E23" s="162">
        <v>881157817</v>
      </c>
      <c r="F23" s="162">
        <v>2239756706</v>
      </c>
      <c r="G23" s="162">
        <v>2481225993</v>
      </c>
      <c r="H23" s="162">
        <v>2532803721</v>
      </c>
      <c r="I23" s="162">
        <v>2649507061</v>
      </c>
      <c r="J23" s="162">
        <f t="shared" si="0"/>
        <v>10784451298</v>
      </c>
    </row>
    <row r="24" spans="1:19" ht="30" hidden="1" customHeight="1">
      <c r="B24">
        <v>10</v>
      </c>
      <c r="C24" s="517" t="s">
        <v>114</v>
      </c>
      <c r="D24" s="159" t="s">
        <v>172</v>
      </c>
      <c r="E24" s="160">
        <v>1</v>
      </c>
      <c r="F24" s="160">
        <v>1</v>
      </c>
      <c r="G24" s="160">
        <v>1</v>
      </c>
      <c r="H24" s="160">
        <v>1</v>
      </c>
      <c r="I24" s="160">
        <v>1</v>
      </c>
      <c r="J24" s="160">
        <v>1</v>
      </c>
      <c r="K24" s="137" t="s">
        <v>189</v>
      </c>
    </row>
    <row r="25" spans="1:19" hidden="1">
      <c r="C25" s="518"/>
      <c r="D25" s="161" t="s">
        <v>187</v>
      </c>
      <c r="E25" s="162">
        <v>61800000</v>
      </c>
      <c r="F25" s="162">
        <v>470019400</v>
      </c>
      <c r="G25" s="162">
        <v>472119982</v>
      </c>
      <c r="H25" s="162">
        <v>436882809</v>
      </c>
      <c r="I25" s="162">
        <v>457012945</v>
      </c>
      <c r="J25" s="162">
        <f t="shared" si="0"/>
        <v>1897835136</v>
      </c>
      <c r="K25" s="137"/>
    </row>
    <row r="26" spans="1:19" ht="33" hidden="1" customHeight="1">
      <c r="B26">
        <v>18</v>
      </c>
      <c r="C26" s="517" t="s">
        <v>190</v>
      </c>
      <c r="D26" s="159" t="s">
        <v>186</v>
      </c>
      <c r="E26" s="160">
        <v>6250</v>
      </c>
      <c r="F26" s="160">
        <v>7500</v>
      </c>
      <c r="G26" s="160">
        <v>7500</v>
      </c>
      <c r="H26" s="160">
        <v>7500</v>
      </c>
      <c r="I26" s="160">
        <v>6800</v>
      </c>
      <c r="J26" s="160">
        <f t="shared" si="0"/>
        <v>35550</v>
      </c>
      <c r="K26" s="137"/>
    </row>
    <row r="27" spans="1:19" hidden="1">
      <c r="C27" s="518"/>
      <c r="D27" s="161" t="s">
        <v>187</v>
      </c>
      <c r="E27" s="162">
        <v>993032726</v>
      </c>
      <c r="F27" s="162">
        <v>2359748062</v>
      </c>
      <c r="G27" s="162">
        <v>2336986029</v>
      </c>
      <c r="H27" s="162">
        <v>2395952180</v>
      </c>
      <c r="I27" s="162">
        <v>2506349847</v>
      </c>
      <c r="J27" s="162">
        <f t="shared" si="0"/>
        <v>10592068844</v>
      </c>
      <c r="K27" s="137"/>
    </row>
    <row r="28" spans="1:19" ht="27" hidden="1" customHeight="1">
      <c r="B28">
        <v>18</v>
      </c>
      <c r="C28" s="517" t="s">
        <v>131</v>
      </c>
      <c r="D28" s="159" t="s">
        <v>172</v>
      </c>
      <c r="E28" s="160">
        <v>3</v>
      </c>
      <c r="F28" s="160">
        <v>3</v>
      </c>
      <c r="G28" s="160">
        <v>3</v>
      </c>
      <c r="H28" s="160">
        <v>3</v>
      </c>
      <c r="I28" s="160">
        <v>3</v>
      </c>
      <c r="J28" s="160">
        <v>3</v>
      </c>
      <c r="K28" s="137"/>
    </row>
    <row r="29" spans="1:19" hidden="1">
      <c r="C29" s="518"/>
      <c r="D29" s="161" t="s">
        <v>187</v>
      </c>
      <c r="E29" s="162">
        <v>591325938</v>
      </c>
      <c r="F29" s="162">
        <v>4889040833</v>
      </c>
      <c r="G29" s="162">
        <v>5247243487</v>
      </c>
      <c r="H29" s="162">
        <v>5098413340</v>
      </c>
      <c r="I29" s="162">
        <v>5333331609</v>
      </c>
      <c r="J29" s="162">
        <f>SUM(E29:I29)</f>
        <v>21159355207</v>
      </c>
      <c r="K29" s="137"/>
    </row>
    <row r="30" spans="1:19" ht="30" hidden="1" customHeight="1">
      <c r="B30">
        <v>18</v>
      </c>
      <c r="C30" s="517" t="s">
        <v>191</v>
      </c>
      <c r="D30" s="159" t="s">
        <v>172</v>
      </c>
      <c r="E30" s="160">
        <v>20</v>
      </c>
      <c r="F30" s="160">
        <v>20</v>
      </c>
      <c r="G30" s="160">
        <v>20</v>
      </c>
      <c r="H30" s="160">
        <v>20</v>
      </c>
      <c r="I30" s="160">
        <v>20</v>
      </c>
      <c r="J30" s="160">
        <v>20</v>
      </c>
      <c r="K30" s="137" t="s">
        <v>192</v>
      </c>
    </row>
    <row r="31" spans="1:19" hidden="1">
      <c r="C31" s="518"/>
      <c r="D31" s="161" t="s">
        <v>187</v>
      </c>
      <c r="E31" s="162">
        <v>1090481795</v>
      </c>
      <c r="F31" s="162">
        <v>6510061062</v>
      </c>
      <c r="G31" s="162">
        <v>6382310638</v>
      </c>
      <c r="H31" s="162">
        <v>6174871486</v>
      </c>
      <c r="I31" s="162">
        <v>6459518661</v>
      </c>
      <c r="J31" s="162">
        <f>SUM(E31:I31)</f>
        <v>26617243642</v>
      </c>
      <c r="K31" s="137" t="s">
        <v>193</v>
      </c>
    </row>
    <row r="32" spans="1:19" hidden="1">
      <c r="B32">
        <f>SUM(B20:B31)</f>
        <v>100</v>
      </c>
      <c r="C32" s="117"/>
      <c r="D32" s="117"/>
      <c r="E32" s="118">
        <f t="shared" ref="E32:J32" si="1">E21+E23+E25+E27+E29+E31</f>
        <v>4610831000</v>
      </c>
      <c r="F32" s="118">
        <f t="shared" si="1"/>
        <v>18566709769</v>
      </c>
      <c r="G32" s="118">
        <f t="shared" si="1"/>
        <v>18789474952</v>
      </c>
      <c r="H32" s="118">
        <f t="shared" si="1"/>
        <v>18555685279</v>
      </c>
      <c r="I32" s="118">
        <f t="shared" si="1"/>
        <v>19410800000</v>
      </c>
      <c r="J32" s="118">
        <f t="shared" si="1"/>
        <v>79933501000</v>
      </c>
    </row>
    <row r="33" spans="3:14" hidden="1">
      <c r="C33" s="117"/>
      <c r="D33" s="117"/>
      <c r="E33" s="119"/>
      <c r="F33" s="119"/>
      <c r="G33" s="119"/>
      <c r="H33" s="119"/>
      <c r="I33" s="119"/>
      <c r="J33" s="119"/>
    </row>
    <row r="34" spans="3:14" hidden="1">
      <c r="C34" s="519" t="s">
        <v>194</v>
      </c>
      <c r="D34" s="519"/>
      <c r="E34" s="116">
        <v>2020</v>
      </c>
      <c r="F34" s="116">
        <v>2021</v>
      </c>
      <c r="G34" s="116">
        <v>2022</v>
      </c>
      <c r="H34" s="116">
        <v>2023</v>
      </c>
      <c r="I34" s="116">
        <v>2024</v>
      </c>
      <c r="J34" s="120"/>
    </row>
    <row r="35" spans="3:14" ht="16.5" hidden="1">
      <c r="C35" s="515" t="s">
        <v>195</v>
      </c>
      <c r="D35" s="516"/>
      <c r="E35" s="121">
        <v>50580029</v>
      </c>
      <c r="F35" s="121">
        <v>12428542</v>
      </c>
      <c r="G35" s="121">
        <v>11973762</v>
      </c>
      <c r="H35" s="121">
        <v>11246043</v>
      </c>
      <c r="I35" s="121">
        <v>11177320</v>
      </c>
      <c r="J35" s="122"/>
    </row>
    <row r="36" spans="3:14" ht="16.5" hidden="1">
      <c r="C36" s="515" t="s">
        <v>196</v>
      </c>
      <c r="D36" s="516"/>
      <c r="E36" s="121">
        <v>63000000</v>
      </c>
      <c r="F36" s="121">
        <v>172544586</v>
      </c>
      <c r="G36" s="121">
        <v>166230900</v>
      </c>
      <c r="H36" s="121">
        <v>156128024</v>
      </c>
      <c r="I36" s="121">
        <v>155173942</v>
      </c>
      <c r="J36" s="122"/>
    </row>
    <row r="37" spans="3:14" ht="16.5" hidden="1">
      <c r="C37" s="515" t="s">
        <v>197</v>
      </c>
      <c r="D37" s="516"/>
      <c r="E37" s="121">
        <v>40000000</v>
      </c>
      <c r="F37" s="121">
        <v>1689003905</v>
      </c>
      <c r="G37" s="121">
        <v>1665164624</v>
      </c>
      <c r="H37" s="121">
        <v>1601281673</v>
      </c>
      <c r="I37" s="121">
        <v>1630333190</v>
      </c>
      <c r="J37" s="122"/>
    </row>
    <row r="38" spans="3:14" ht="16.5" hidden="1">
      <c r="C38" s="515" t="s">
        <v>198</v>
      </c>
      <c r="D38" s="516"/>
      <c r="E38" s="121">
        <v>176768176</v>
      </c>
      <c r="F38" s="121">
        <v>3109633558</v>
      </c>
      <c r="G38" s="121">
        <v>3083104694</v>
      </c>
      <c r="H38" s="121">
        <v>2980066931</v>
      </c>
      <c r="I38" s="121">
        <v>3048123718</v>
      </c>
      <c r="J38" s="122"/>
    </row>
    <row r="39" spans="3:14" ht="16.5" hidden="1">
      <c r="C39" s="515" t="s">
        <v>199</v>
      </c>
      <c r="D39" s="516"/>
      <c r="E39" s="121">
        <v>0</v>
      </c>
      <c r="F39" s="121">
        <v>15421635</v>
      </c>
      <c r="G39" s="121">
        <v>15234643</v>
      </c>
      <c r="H39" s="121">
        <v>14683763</v>
      </c>
      <c r="I39" s="121">
        <v>14988476</v>
      </c>
      <c r="J39" s="122"/>
    </row>
    <row r="40" spans="3:14" ht="16.5" hidden="1">
      <c r="C40" s="515" t="s">
        <v>200</v>
      </c>
      <c r="D40" s="516"/>
      <c r="E40" s="121">
        <v>87956000</v>
      </c>
      <c r="F40" s="121">
        <v>218001982</v>
      </c>
      <c r="G40" s="121">
        <v>210250754</v>
      </c>
      <c r="H40" s="121">
        <v>197690792</v>
      </c>
      <c r="I40" s="121">
        <v>196705982</v>
      </c>
      <c r="J40" s="122"/>
    </row>
    <row r="41" spans="3:14" ht="16.5" hidden="1">
      <c r="C41" s="515" t="s">
        <v>152</v>
      </c>
      <c r="D41" s="516"/>
      <c r="E41" s="121">
        <f>4192526795</f>
        <v>4192526795</v>
      </c>
      <c r="F41" s="121">
        <v>13349675561</v>
      </c>
      <c r="G41" s="121">
        <v>13637515575</v>
      </c>
      <c r="H41" s="121">
        <v>13594588053</v>
      </c>
      <c r="I41" s="123">
        <v>14354297372</v>
      </c>
      <c r="J41" s="122"/>
    </row>
    <row r="42" spans="3:14" hidden="1">
      <c r="C42" s="117"/>
      <c r="E42" s="118">
        <f>SUM(E35:E41)</f>
        <v>4610831000</v>
      </c>
      <c r="F42" s="118">
        <f>SUM(F35:F41)</f>
        <v>18566709769</v>
      </c>
      <c r="G42" s="118">
        <f>SUM(G35:G41)</f>
        <v>18789474952</v>
      </c>
      <c r="H42" s="118">
        <f>SUM(H35:H41)</f>
        <v>18555685279</v>
      </c>
      <c r="I42" s="118">
        <f>SUM(I35:I41)</f>
        <v>19410800000</v>
      </c>
      <c r="J42" s="118">
        <f>SUM(E42:I42)</f>
        <v>79933501000</v>
      </c>
    </row>
    <row r="44" spans="3:14">
      <c r="N44" s="170"/>
    </row>
  </sheetData>
  <mergeCells count="38">
    <mergeCell ref="A7:A8"/>
    <mergeCell ref="G7:K7"/>
    <mergeCell ref="L7:L8"/>
    <mergeCell ref="M7:P7"/>
    <mergeCell ref="Q7:R7"/>
    <mergeCell ref="B7:B8"/>
    <mergeCell ref="C7:C8"/>
    <mergeCell ref="D7:D8"/>
    <mergeCell ref="E7:E8"/>
    <mergeCell ref="F7:F8"/>
    <mergeCell ref="A1:P1"/>
    <mergeCell ref="A6:L6"/>
    <mergeCell ref="Q1:S1"/>
    <mergeCell ref="Q2:S2"/>
    <mergeCell ref="M6:S6"/>
    <mergeCell ref="A5:S5"/>
    <mergeCell ref="Q3:S3"/>
    <mergeCell ref="Q4:S4"/>
    <mergeCell ref="A3:P4"/>
    <mergeCell ref="A2:P2"/>
    <mergeCell ref="S7:S8"/>
    <mergeCell ref="C20:C21"/>
    <mergeCell ref="C22:C23"/>
    <mergeCell ref="C24:C25"/>
    <mergeCell ref="C40:D40"/>
    <mergeCell ref="A10:A12"/>
    <mergeCell ref="B10:B12"/>
    <mergeCell ref="C10:C12"/>
    <mergeCell ref="C37:D37"/>
    <mergeCell ref="C41:D41"/>
    <mergeCell ref="C26:C27"/>
    <mergeCell ref="C28:C29"/>
    <mergeCell ref="C30:C31"/>
    <mergeCell ref="C34:D34"/>
    <mergeCell ref="C38:D38"/>
    <mergeCell ref="C39:D39"/>
    <mergeCell ref="C35:D35"/>
    <mergeCell ref="C36:D36"/>
  </mergeCells>
  <pageMargins left="0.7" right="0.7" top="0.75" bottom="0.75" header="0.3" footer="0.3"/>
  <pageSetup scale="43" orientation="landscape" horizontalDpi="0" verticalDpi="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4"/>
  <sheetViews>
    <sheetView workbookViewId="0">
      <selection activeCell="E44" sqref="E44"/>
    </sheetView>
  </sheetViews>
  <sheetFormatPr baseColWidth="10" defaultColWidth="8.85546875" defaultRowHeight="15"/>
  <cols>
    <col min="1" max="1" width="11.42578125" customWidth="1"/>
    <col min="2" max="2" width="17.7109375" bestFit="1" customWidth="1"/>
    <col min="3" max="256" width="11.42578125" customWidth="1"/>
  </cols>
  <sheetData>
    <row r="1" spans="1:16" ht="66" customHeight="1">
      <c r="A1" s="534" t="s">
        <v>201</v>
      </c>
      <c r="B1" s="535"/>
      <c r="C1" s="536"/>
      <c r="D1" s="533" t="s">
        <v>202</v>
      </c>
      <c r="E1" s="533"/>
      <c r="F1" s="533"/>
      <c r="G1" s="533"/>
      <c r="H1" s="533"/>
      <c r="I1" s="533"/>
      <c r="J1" s="533"/>
      <c r="K1" s="533"/>
      <c r="L1" s="533"/>
      <c r="M1" s="533"/>
      <c r="N1" s="533"/>
      <c r="O1" s="533"/>
      <c r="P1" s="533"/>
    </row>
    <row r="2" spans="1:16" ht="25.5">
      <c r="A2" s="146" t="s">
        <v>203</v>
      </c>
      <c r="B2" s="146" t="s">
        <v>204</v>
      </c>
      <c r="C2" s="145" t="s">
        <v>205</v>
      </c>
      <c r="D2" s="146" t="s">
        <v>206</v>
      </c>
      <c r="E2" s="146" t="s">
        <v>207</v>
      </c>
      <c r="F2" s="146" t="s">
        <v>208</v>
      </c>
      <c r="G2" s="146" t="s">
        <v>209</v>
      </c>
      <c r="H2" s="146" t="s">
        <v>210</v>
      </c>
      <c r="I2" s="146" t="s">
        <v>211</v>
      </c>
      <c r="J2" s="146" t="s">
        <v>212</v>
      </c>
      <c r="K2" s="146" t="s">
        <v>213</v>
      </c>
      <c r="L2" s="146" t="s">
        <v>214</v>
      </c>
      <c r="M2" s="146" t="s">
        <v>215</v>
      </c>
      <c r="N2" s="146" t="s">
        <v>216</v>
      </c>
      <c r="O2" s="146" t="s">
        <v>217</v>
      </c>
      <c r="P2" s="146" t="s">
        <v>40</v>
      </c>
    </row>
    <row r="3" spans="1:16">
      <c r="A3" s="147" t="s">
        <v>218</v>
      </c>
      <c r="B3" s="148">
        <f>$B$23*C3</f>
        <v>783.63424577752028</v>
      </c>
      <c r="C3" s="164">
        <v>2.4877277643730801E-2</v>
      </c>
      <c r="D3" s="149">
        <v>20</v>
      </c>
      <c r="E3" s="149">
        <v>202</v>
      </c>
      <c r="F3" s="149">
        <v>115</v>
      </c>
      <c r="G3" s="149"/>
      <c r="H3" s="149"/>
      <c r="I3" s="149"/>
      <c r="J3" s="149"/>
      <c r="K3" s="149"/>
      <c r="L3" s="149"/>
      <c r="M3" s="149"/>
      <c r="N3" s="149"/>
      <c r="O3" s="149"/>
      <c r="P3" s="149">
        <f t="shared" ref="P3:P22" si="0">SUM(D3:O3)</f>
        <v>337</v>
      </c>
    </row>
    <row r="4" spans="1:16">
      <c r="A4" s="147" t="s">
        <v>219</v>
      </c>
      <c r="B4" s="148">
        <f t="shared" ref="B4:B22" si="1">$B$23*C4</f>
        <v>2835</v>
      </c>
      <c r="C4" s="164">
        <v>0.09</v>
      </c>
      <c r="D4" s="149">
        <v>7</v>
      </c>
      <c r="E4" s="149">
        <v>118</v>
      </c>
      <c r="F4" s="149">
        <v>138</v>
      </c>
      <c r="G4" s="149"/>
      <c r="H4" s="149"/>
      <c r="I4" s="149"/>
      <c r="J4" s="149"/>
      <c r="K4" s="149"/>
      <c r="L4" s="149"/>
      <c r="M4" s="149"/>
      <c r="N4" s="149"/>
      <c r="O4" s="149"/>
      <c r="P4" s="149">
        <f t="shared" si="0"/>
        <v>263</v>
      </c>
    </row>
    <row r="5" spans="1:16">
      <c r="A5" s="147" t="s">
        <v>220</v>
      </c>
      <c r="B5" s="148">
        <f t="shared" si="1"/>
        <v>1512</v>
      </c>
      <c r="C5" s="164">
        <v>4.8000000000000001E-2</v>
      </c>
      <c r="D5" s="149">
        <v>83</v>
      </c>
      <c r="E5" s="149">
        <v>41</v>
      </c>
      <c r="F5" s="149">
        <v>23</v>
      </c>
      <c r="G5" s="149"/>
      <c r="H5" s="149"/>
      <c r="I5" s="149"/>
      <c r="J5" s="149"/>
      <c r="K5" s="149"/>
      <c r="L5" s="149"/>
      <c r="M5" s="149"/>
      <c r="N5" s="149"/>
      <c r="O5" s="149"/>
      <c r="P5" s="149">
        <f t="shared" si="0"/>
        <v>147</v>
      </c>
    </row>
    <row r="6" spans="1:16">
      <c r="A6" s="147" t="s">
        <v>221</v>
      </c>
      <c r="B6" s="148">
        <f t="shared" si="1"/>
        <v>1757.7</v>
      </c>
      <c r="C6" s="164">
        <v>5.5800000000000002E-2</v>
      </c>
      <c r="D6" s="149">
        <v>0</v>
      </c>
      <c r="E6" s="149">
        <v>70</v>
      </c>
      <c r="F6" s="149">
        <v>121</v>
      </c>
      <c r="G6" s="149"/>
      <c r="H6" s="149"/>
      <c r="I6" s="149"/>
      <c r="J6" s="149"/>
      <c r="K6" s="149"/>
      <c r="L6" s="149"/>
      <c r="M6" s="149"/>
      <c r="N6" s="149"/>
      <c r="O6" s="149"/>
      <c r="P6" s="149">
        <f t="shared" si="0"/>
        <v>191</v>
      </c>
    </row>
    <row r="7" spans="1:16">
      <c r="A7" s="147" t="s">
        <v>222</v>
      </c>
      <c r="B7" s="148">
        <f t="shared" si="1"/>
        <v>1272.5999999999999</v>
      </c>
      <c r="C7" s="164">
        <v>4.0399999999999998E-2</v>
      </c>
      <c r="D7" s="149">
        <v>134</v>
      </c>
      <c r="E7" s="149">
        <v>60</v>
      </c>
      <c r="F7" s="149">
        <v>127</v>
      </c>
      <c r="G7" s="149"/>
      <c r="H7" s="149"/>
      <c r="I7" s="149"/>
      <c r="J7" s="149"/>
      <c r="K7" s="149"/>
      <c r="L7" s="149"/>
      <c r="M7" s="149"/>
      <c r="N7" s="149"/>
      <c r="O7" s="149"/>
      <c r="P7" s="149">
        <f t="shared" si="0"/>
        <v>321</v>
      </c>
    </row>
    <row r="8" spans="1:16">
      <c r="A8" s="147" t="s">
        <v>223</v>
      </c>
      <c r="B8" s="148">
        <f t="shared" si="1"/>
        <v>1011.1499999999999</v>
      </c>
      <c r="C8" s="164">
        <v>3.2099999999999997E-2</v>
      </c>
      <c r="D8" s="149">
        <v>11</v>
      </c>
      <c r="E8" s="149">
        <v>64</v>
      </c>
      <c r="F8" s="149">
        <v>318</v>
      </c>
      <c r="G8" s="149"/>
      <c r="H8" s="149"/>
      <c r="I8" s="149"/>
      <c r="J8" s="149"/>
      <c r="K8" s="149"/>
      <c r="L8" s="149"/>
      <c r="M8" s="149"/>
      <c r="N8" s="149"/>
      <c r="O8" s="149"/>
      <c r="P8" s="149">
        <f t="shared" si="0"/>
        <v>393</v>
      </c>
    </row>
    <row r="9" spans="1:16">
      <c r="A9" s="147" t="s">
        <v>224</v>
      </c>
      <c r="B9" s="148">
        <f t="shared" si="1"/>
        <v>1590.12</v>
      </c>
      <c r="C9" s="164">
        <v>5.0479999999999997E-2</v>
      </c>
      <c r="D9" s="149">
        <v>30</v>
      </c>
      <c r="E9" s="149">
        <v>114</v>
      </c>
      <c r="F9" s="149">
        <v>296</v>
      </c>
      <c r="G9" s="149"/>
      <c r="H9" s="149"/>
      <c r="I9" s="149"/>
      <c r="J9" s="149"/>
      <c r="K9" s="149"/>
      <c r="L9" s="149"/>
      <c r="M9" s="149"/>
      <c r="N9" s="149"/>
      <c r="O9" s="149"/>
      <c r="P9" s="149">
        <f t="shared" si="0"/>
        <v>440</v>
      </c>
    </row>
    <row r="10" spans="1:16">
      <c r="A10" s="147" t="s">
        <v>225</v>
      </c>
      <c r="B10" s="148">
        <f t="shared" si="1"/>
        <v>1934.1875364006989</v>
      </c>
      <c r="C10" s="164">
        <v>6.1402778933355523E-2</v>
      </c>
      <c r="D10" s="149">
        <v>38</v>
      </c>
      <c r="E10" s="149">
        <v>118</v>
      </c>
      <c r="F10" s="149">
        <v>60</v>
      </c>
      <c r="G10" s="149"/>
      <c r="H10" s="149"/>
      <c r="I10" s="149"/>
      <c r="J10" s="149"/>
      <c r="K10" s="149"/>
      <c r="L10" s="149"/>
      <c r="M10" s="149"/>
      <c r="N10" s="149"/>
      <c r="O10" s="149"/>
      <c r="P10" s="149">
        <f t="shared" si="0"/>
        <v>216</v>
      </c>
    </row>
    <row r="11" spans="1:16">
      <c r="A11" s="147" t="s">
        <v>226</v>
      </c>
      <c r="B11" s="148">
        <f t="shared" si="1"/>
        <v>1079.7903319743739</v>
      </c>
      <c r="C11" s="164">
        <v>3.4279058157916632E-2</v>
      </c>
      <c r="D11" s="149">
        <v>26</v>
      </c>
      <c r="E11" s="149">
        <v>142</v>
      </c>
      <c r="F11" s="149">
        <v>112</v>
      </c>
      <c r="G11" s="149"/>
      <c r="H11" s="149"/>
      <c r="I11" s="149"/>
      <c r="J11" s="149"/>
      <c r="K11" s="149"/>
      <c r="L11" s="149"/>
      <c r="M11" s="149"/>
      <c r="N11" s="149"/>
      <c r="O11" s="149"/>
      <c r="P11" s="149">
        <f t="shared" si="0"/>
        <v>280</v>
      </c>
    </row>
    <row r="12" spans="1:16">
      <c r="A12" s="147" t="s">
        <v>227</v>
      </c>
      <c r="B12" s="148">
        <f t="shared" si="1"/>
        <v>2177.9266161910309</v>
      </c>
      <c r="C12" s="164">
        <v>6.9140527498127963E-2</v>
      </c>
      <c r="D12" s="149">
        <v>39</v>
      </c>
      <c r="E12" s="149">
        <v>28</v>
      </c>
      <c r="F12" s="149">
        <v>113</v>
      </c>
      <c r="G12" s="149"/>
      <c r="H12" s="149"/>
      <c r="I12" s="149"/>
      <c r="J12" s="149"/>
      <c r="K12" s="149"/>
      <c r="L12" s="149"/>
      <c r="M12" s="149"/>
      <c r="N12" s="149"/>
      <c r="O12" s="149"/>
      <c r="P12" s="149">
        <f t="shared" si="0"/>
        <v>180</v>
      </c>
    </row>
    <row r="13" spans="1:16">
      <c r="A13" s="147" t="s">
        <v>228</v>
      </c>
      <c r="B13" s="148">
        <f t="shared" si="1"/>
        <v>2929.5</v>
      </c>
      <c r="C13" s="164">
        <v>9.2999999999999999E-2</v>
      </c>
      <c r="D13" s="149">
        <v>50</v>
      </c>
      <c r="E13" s="149">
        <v>119</v>
      </c>
      <c r="F13" s="149">
        <v>67</v>
      </c>
      <c r="G13" s="149"/>
      <c r="H13" s="149"/>
      <c r="I13" s="149"/>
      <c r="J13" s="149"/>
      <c r="K13" s="149"/>
      <c r="L13" s="149"/>
      <c r="M13" s="149"/>
      <c r="N13" s="149"/>
      <c r="O13" s="149"/>
      <c r="P13" s="149">
        <f t="shared" si="0"/>
        <v>236</v>
      </c>
    </row>
    <row r="14" spans="1:16">
      <c r="A14" s="147" t="s">
        <v>229</v>
      </c>
      <c r="B14" s="148">
        <f t="shared" si="1"/>
        <v>1357.6004659289458</v>
      </c>
      <c r="C14" s="164">
        <v>4.3098427489807807E-2</v>
      </c>
      <c r="D14" s="149">
        <v>17</v>
      </c>
      <c r="E14" s="149">
        <v>100</v>
      </c>
      <c r="F14" s="149">
        <v>109</v>
      </c>
      <c r="G14" s="149"/>
      <c r="H14" s="149"/>
      <c r="I14" s="149"/>
      <c r="J14" s="149"/>
      <c r="K14" s="149"/>
      <c r="L14" s="149"/>
      <c r="M14" s="149"/>
      <c r="N14" s="149"/>
      <c r="O14" s="149"/>
      <c r="P14" s="149">
        <f t="shared" si="0"/>
        <v>226</v>
      </c>
    </row>
    <row r="15" spans="1:16">
      <c r="A15" s="147" t="s">
        <v>230</v>
      </c>
      <c r="B15" s="148">
        <f t="shared" si="1"/>
        <v>490.0990099009901</v>
      </c>
      <c r="C15" s="164">
        <v>1.5558698727015558E-2</v>
      </c>
      <c r="D15" s="149">
        <v>21</v>
      </c>
      <c r="E15" s="149">
        <v>32</v>
      </c>
      <c r="F15" s="149">
        <v>22</v>
      </c>
      <c r="G15" s="149"/>
      <c r="H15" s="149"/>
      <c r="I15" s="149"/>
      <c r="J15" s="149"/>
      <c r="K15" s="149"/>
      <c r="L15" s="149"/>
      <c r="M15" s="149"/>
      <c r="N15" s="149"/>
      <c r="O15" s="149"/>
      <c r="P15" s="149">
        <f t="shared" si="0"/>
        <v>75</v>
      </c>
    </row>
    <row r="16" spans="1:16">
      <c r="A16" s="147" t="s">
        <v>231</v>
      </c>
      <c r="B16" s="148">
        <f t="shared" si="1"/>
        <v>1879.1496796738497</v>
      </c>
      <c r="C16" s="164">
        <v>5.9655545386471422E-2</v>
      </c>
      <c r="D16" s="149">
        <v>6</v>
      </c>
      <c r="E16" s="149">
        <v>51</v>
      </c>
      <c r="F16" s="149">
        <v>58</v>
      </c>
      <c r="G16" s="149"/>
      <c r="H16" s="149"/>
      <c r="I16" s="149"/>
      <c r="J16" s="149"/>
      <c r="K16" s="149"/>
      <c r="L16" s="149"/>
      <c r="M16" s="149"/>
      <c r="N16" s="149"/>
      <c r="O16" s="149"/>
      <c r="P16" s="149">
        <f t="shared" si="0"/>
        <v>115</v>
      </c>
    </row>
    <row r="17" spans="1:17">
      <c r="A17" s="147" t="s">
        <v>232</v>
      </c>
      <c r="B17" s="148">
        <f t="shared" si="1"/>
        <v>1651.1357018054746</v>
      </c>
      <c r="C17" s="164">
        <v>5.2417006406523005E-2</v>
      </c>
      <c r="D17" s="149">
        <v>48</v>
      </c>
      <c r="E17" s="149">
        <v>63</v>
      </c>
      <c r="F17" s="149">
        <v>88</v>
      </c>
      <c r="G17" s="149"/>
      <c r="H17" s="149"/>
      <c r="I17" s="149"/>
      <c r="J17" s="149"/>
      <c r="K17" s="149"/>
      <c r="L17" s="149"/>
      <c r="M17" s="149"/>
      <c r="N17" s="149"/>
      <c r="O17" s="149"/>
      <c r="P17" s="149">
        <f t="shared" si="0"/>
        <v>199</v>
      </c>
    </row>
    <row r="18" spans="1:17">
      <c r="A18" s="147" t="s">
        <v>233</v>
      </c>
      <c r="B18" s="148">
        <f t="shared" si="1"/>
        <v>2306.348281887012</v>
      </c>
      <c r="C18" s="164">
        <v>7.3217405774190863E-2</v>
      </c>
      <c r="D18" s="149">
        <v>28</v>
      </c>
      <c r="E18" s="149">
        <v>59</v>
      </c>
      <c r="F18" s="149">
        <v>50</v>
      </c>
      <c r="G18" s="149"/>
      <c r="H18" s="149"/>
      <c r="I18" s="149"/>
      <c r="J18" s="149"/>
      <c r="K18" s="149"/>
      <c r="L18" s="149"/>
      <c r="M18" s="149"/>
      <c r="N18" s="149"/>
      <c r="O18" s="149"/>
      <c r="P18" s="149">
        <f t="shared" si="0"/>
        <v>137</v>
      </c>
    </row>
    <row r="19" spans="1:17">
      <c r="A19" s="147" t="s">
        <v>234</v>
      </c>
      <c r="B19" s="148">
        <f t="shared" si="1"/>
        <v>1942.0500873616772</v>
      </c>
      <c r="C19" s="164">
        <v>6.1652383725767534E-2</v>
      </c>
      <c r="D19" s="149">
        <v>41</v>
      </c>
      <c r="E19" s="149">
        <v>42</v>
      </c>
      <c r="F19" s="149">
        <v>21</v>
      </c>
      <c r="G19" s="149"/>
      <c r="H19" s="149"/>
      <c r="I19" s="149"/>
      <c r="J19" s="149"/>
      <c r="K19" s="149"/>
      <c r="L19" s="149"/>
      <c r="M19" s="149"/>
      <c r="N19" s="149"/>
      <c r="O19" s="149"/>
      <c r="P19" s="149">
        <f t="shared" si="0"/>
        <v>104</v>
      </c>
    </row>
    <row r="20" spans="1:17">
      <c r="A20" s="147" t="s">
        <v>235</v>
      </c>
      <c r="B20" s="148">
        <f t="shared" si="1"/>
        <v>888.46825859056503</v>
      </c>
      <c r="C20" s="164">
        <v>2.8205341542557619E-2</v>
      </c>
      <c r="D20" s="149">
        <v>0</v>
      </c>
      <c r="E20" s="149">
        <v>0</v>
      </c>
      <c r="F20" s="149">
        <v>143</v>
      </c>
      <c r="G20" s="149"/>
      <c r="H20" s="149"/>
      <c r="I20" s="149"/>
      <c r="J20" s="149"/>
      <c r="K20" s="149"/>
      <c r="L20" s="149"/>
      <c r="M20" s="149"/>
      <c r="N20" s="149"/>
      <c r="O20" s="149"/>
      <c r="P20" s="149">
        <f t="shared" si="0"/>
        <v>143</v>
      </c>
    </row>
    <row r="21" spans="1:17">
      <c r="A21" s="147" t="s">
        <v>236</v>
      </c>
      <c r="B21" s="148">
        <f t="shared" si="1"/>
        <v>1803.1450203843913</v>
      </c>
      <c r="C21" s="164">
        <v>5.7242699059821947E-2</v>
      </c>
      <c r="D21" s="149">
        <v>0</v>
      </c>
      <c r="E21" s="149">
        <v>30</v>
      </c>
      <c r="F21" s="149">
        <v>75</v>
      </c>
      <c r="G21" s="149"/>
      <c r="H21" s="149"/>
      <c r="I21" s="149"/>
      <c r="J21" s="149"/>
      <c r="K21" s="149"/>
      <c r="L21" s="149"/>
      <c r="M21" s="149"/>
      <c r="N21" s="149"/>
      <c r="O21" s="149"/>
      <c r="P21" s="149">
        <f t="shared" si="0"/>
        <v>105</v>
      </c>
    </row>
    <row r="22" spans="1:17">
      <c r="A22" s="147" t="s">
        <v>237</v>
      </c>
      <c r="B22" s="148">
        <f t="shared" si="1"/>
        <v>298.77693651718113</v>
      </c>
      <c r="C22" s="164">
        <v>9.4849821116565446E-3</v>
      </c>
      <c r="D22" s="149">
        <v>17</v>
      </c>
      <c r="E22" s="149">
        <v>32</v>
      </c>
      <c r="F22" s="149">
        <v>73</v>
      </c>
      <c r="G22" s="149"/>
      <c r="H22" s="149"/>
      <c r="I22" s="149"/>
      <c r="J22" s="149"/>
      <c r="K22" s="149"/>
      <c r="L22" s="149"/>
      <c r="M22" s="149"/>
      <c r="N22" s="149"/>
      <c r="O22" s="149"/>
      <c r="P22" s="149">
        <f t="shared" si="0"/>
        <v>122</v>
      </c>
    </row>
    <row r="23" spans="1:17">
      <c r="A23" s="150" t="s">
        <v>238</v>
      </c>
      <c r="B23" s="156">
        <v>31500</v>
      </c>
      <c r="C23" s="152">
        <f>SUM(C3:C22)</f>
        <v>1.0000121324569433</v>
      </c>
      <c r="D23" s="150">
        <f t="shared" ref="D23:P23" si="2">SUM(D3:D22)</f>
        <v>616</v>
      </c>
      <c r="E23" s="150">
        <f t="shared" si="2"/>
        <v>1485</v>
      </c>
      <c r="F23" s="150">
        <f t="shared" si="2"/>
        <v>2129</v>
      </c>
      <c r="G23" s="150">
        <f t="shared" si="2"/>
        <v>0</v>
      </c>
      <c r="H23" s="150">
        <f t="shared" si="2"/>
        <v>0</v>
      </c>
      <c r="I23" s="150">
        <f t="shared" si="2"/>
        <v>0</v>
      </c>
      <c r="J23" s="150"/>
      <c r="K23" s="150"/>
      <c r="L23" s="150"/>
      <c r="M23" s="150"/>
      <c r="N23" s="150"/>
      <c r="O23" s="150">
        <f t="shared" si="2"/>
        <v>0</v>
      </c>
      <c r="P23" s="150">
        <f t="shared" si="2"/>
        <v>4230</v>
      </c>
    </row>
    <row r="24" spans="1:17">
      <c r="B24" s="168">
        <f>SUM(B3:B22)</f>
        <v>31500.382172393711</v>
      </c>
    </row>
    <row r="26" spans="1:17" ht="53.1" customHeight="1">
      <c r="A26" s="534" t="s">
        <v>239</v>
      </c>
      <c r="B26" s="535"/>
      <c r="C26" s="536"/>
      <c r="D26" s="537" t="s">
        <v>240</v>
      </c>
      <c r="E26" s="537"/>
      <c r="F26" s="537"/>
      <c r="G26" s="537"/>
      <c r="H26" s="537"/>
      <c r="I26" s="537"/>
      <c r="J26" s="537"/>
      <c r="K26" s="537"/>
      <c r="L26" s="537"/>
      <c r="M26" s="537"/>
      <c r="N26" s="537"/>
      <c r="O26" s="537"/>
      <c r="P26" s="538"/>
    </row>
    <row r="27" spans="1:17" ht="25.5">
      <c r="A27" s="146" t="s">
        <v>203</v>
      </c>
      <c r="B27" s="146" t="s">
        <v>241</v>
      </c>
      <c r="C27" s="145" t="s">
        <v>205</v>
      </c>
      <c r="D27" s="146" t="s">
        <v>206</v>
      </c>
      <c r="E27" s="146" t="s">
        <v>207</v>
      </c>
      <c r="F27" s="146" t="s">
        <v>208</v>
      </c>
      <c r="G27" s="146" t="s">
        <v>209</v>
      </c>
      <c r="H27" s="146" t="s">
        <v>210</v>
      </c>
      <c r="I27" s="146" t="s">
        <v>211</v>
      </c>
      <c r="J27" s="146" t="s">
        <v>212</v>
      </c>
      <c r="K27" s="146" t="s">
        <v>213</v>
      </c>
      <c r="L27" s="146" t="s">
        <v>214</v>
      </c>
      <c r="M27" s="146" t="s">
        <v>215</v>
      </c>
      <c r="N27" s="146" t="s">
        <v>216</v>
      </c>
      <c r="O27" s="146" t="s">
        <v>217</v>
      </c>
      <c r="P27" s="146" t="s">
        <v>40</v>
      </c>
    </row>
    <row r="28" spans="1:17">
      <c r="A28" s="147" t="s">
        <v>218</v>
      </c>
      <c r="B28" s="148">
        <v>328</v>
      </c>
      <c r="C28" s="157">
        <v>4.3653250773993811E-2</v>
      </c>
      <c r="D28" s="149">
        <v>9</v>
      </c>
      <c r="E28" s="149">
        <v>22</v>
      </c>
      <c r="F28" s="149"/>
      <c r="G28" s="149"/>
      <c r="H28" s="149"/>
      <c r="I28" s="149"/>
      <c r="J28" s="149"/>
      <c r="K28" s="149"/>
      <c r="L28" s="149"/>
      <c r="M28" s="149"/>
      <c r="N28" s="149"/>
      <c r="O28" s="149"/>
      <c r="P28" s="149">
        <f t="shared" ref="P28:P47" si="3">+SUM(D28:O28)</f>
        <v>31</v>
      </c>
      <c r="Q28" s="170"/>
    </row>
    <row r="29" spans="1:17">
      <c r="A29" s="147" t="s">
        <v>219</v>
      </c>
      <c r="B29" s="148">
        <v>482</v>
      </c>
      <c r="C29" s="157">
        <v>6.4241486068111461E-2</v>
      </c>
      <c r="D29" s="149">
        <v>60</v>
      </c>
      <c r="E29" s="149">
        <v>76</v>
      </c>
      <c r="F29" s="149"/>
      <c r="G29" s="149"/>
      <c r="H29" s="149"/>
      <c r="I29" s="149"/>
      <c r="J29" s="149"/>
      <c r="K29" s="149"/>
      <c r="L29" s="149"/>
      <c r="M29" s="149"/>
      <c r="N29" s="149"/>
      <c r="O29" s="149"/>
      <c r="P29" s="149">
        <f t="shared" si="3"/>
        <v>136</v>
      </c>
      <c r="Q29" s="170"/>
    </row>
    <row r="30" spans="1:17">
      <c r="A30" s="147" t="s">
        <v>220</v>
      </c>
      <c r="B30" s="148">
        <v>255</v>
      </c>
      <c r="C30" s="157">
        <v>3.390092879256966E-2</v>
      </c>
      <c r="D30" s="149">
        <v>55</v>
      </c>
      <c r="E30" s="149">
        <v>42</v>
      </c>
      <c r="F30" s="149"/>
      <c r="G30" s="149"/>
      <c r="H30" s="149"/>
      <c r="I30" s="149"/>
      <c r="J30" s="149"/>
      <c r="K30" s="149"/>
      <c r="L30" s="149"/>
      <c r="M30" s="149"/>
      <c r="N30" s="149"/>
      <c r="O30" s="149"/>
      <c r="P30" s="149">
        <f t="shared" si="3"/>
        <v>97</v>
      </c>
      <c r="Q30" s="170"/>
    </row>
    <row r="31" spans="1:17">
      <c r="A31" s="147" t="s">
        <v>221</v>
      </c>
      <c r="B31" s="148">
        <v>416</v>
      </c>
      <c r="C31" s="157">
        <v>5.5417956656346752E-2</v>
      </c>
      <c r="D31" s="149">
        <v>45</v>
      </c>
      <c r="E31" s="149">
        <v>53</v>
      </c>
      <c r="F31" s="149">
        <v>1</v>
      </c>
      <c r="G31" s="149"/>
      <c r="H31" s="149"/>
      <c r="I31" s="149"/>
      <c r="J31" s="149"/>
      <c r="K31" s="149"/>
      <c r="L31" s="149"/>
      <c r="M31" s="149"/>
      <c r="N31" s="149"/>
      <c r="O31" s="149"/>
      <c r="P31" s="149">
        <f t="shared" si="3"/>
        <v>99</v>
      </c>
      <c r="Q31" s="170"/>
    </row>
    <row r="32" spans="1:17">
      <c r="A32" s="147" t="s">
        <v>222</v>
      </c>
      <c r="B32" s="148">
        <v>338</v>
      </c>
      <c r="C32" s="157">
        <v>4.5046439628482975E-2</v>
      </c>
      <c r="D32" s="149">
        <v>36</v>
      </c>
      <c r="E32" s="149">
        <v>38</v>
      </c>
      <c r="F32" s="149"/>
      <c r="G32" s="149"/>
      <c r="H32" s="149"/>
      <c r="I32" s="149"/>
      <c r="J32" s="149"/>
      <c r="K32" s="149"/>
      <c r="L32" s="149"/>
      <c r="M32" s="149"/>
      <c r="N32" s="149"/>
      <c r="O32" s="149"/>
      <c r="P32" s="149">
        <f t="shared" si="3"/>
        <v>74</v>
      </c>
      <c r="Q32" s="170"/>
    </row>
    <row r="33" spans="1:17">
      <c r="A33" s="147" t="s">
        <v>223</v>
      </c>
      <c r="B33" s="148">
        <v>403</v>
      </c>
      <c r="C33" s="165">
        <v>5.3715170278637772E-2</v>
      </c>
      <c r="D33" s="149">
        <v>57</v>
      </c>
      <c r="E33" s="149">
        <v>52</v>
      </c>
      <c r="F33" s="149"/>
      <c r="G33" s="149"/>
      <c r="H33" s="149"/>
      <c r="I33" s="149"/>
      <c r="J33" s="149"/>
      <c r="K33" s="149"/>
      <c r="L33" s="149"/>
      <c r="M33" s="149"/>
      <c r="N33" s="149"/>
      <c r="O33" s="149"/>
      <c r="P33" s="149">
        <f t="shared" si="3"/>
        <v>109</v>
      </c>
      <c r="Q33" s="170"/>
    </row>
    <row r="34" spans="1:17">
      <c r="A34" s="147" t="s">
        <v>224</v>
      </c>
      <c r="B34" s="148">
        <v>396</v>
      </c>
      <c r="C34" s="157">
        <v>5.278637770897833E-2</v>
      </c>
      <c r="D34" s="149">
        <v>50</v>
      </c>
      <c r="E34" s="149">
        <v>50</v>
      </c>
      <c r="F34" s="149"/>
      <c r="G34" s="149"/>
      <c r="H34" s="149"/>
      <c r="I34" s="149"/>
      <c r="J34" s="149"/>
      <c r="K34" s="149"/>
      <c r="L34" s="149"/>
      <c r="M34" s="149"/>
      <c r="N34" s="149"/>
      <c r="O34" s="149"/>
      <c r="P34" s="149">
        <f t="shared" si="3"/>
        <v>100</v>
      </c>
      <c r="Q34" s="170"/>
    </row>
    <row r="35" spans="1:17">
      <c r="A35" s="147" t="s">
        <v>225</v>
      </c>
      <c r="B35" s="148">
        <v>889</v>
      </c>
      <c r="C35" s="157">
        <v>0.11842105263157894</v>
      </c>
      <c r="D35" s="149">
        <v>83</v>
      </c>
      <c r="E35" s="149">
        <v>116</v>
      </c>
      <c r="F35" s="149"/>
      <c r="G35" s="149"/>
      <c r="H35" s="149"/>
      <c r="I35" s="149"/>
      <c r="J35" s="149"/>
      <c r="K35" s="149"/>
      <c r="L35" s="149"/>
      <c r="M35" s="149"/>
      <c r="N35" s="149"/>
      <c r="O35" s="149"/>
      <c r="P35" s="149">
        <f t="shared" si="3"/>
        <v>199</v>
      </c>
      <c r="Q35" s="170"/>
    </row>
    <row r="36" spans="1:17">
      <c r="A36" s="147" t="s">
        <v>226</v>
      </c>
      <c r="B36" s="148">
        <v>229</v>
      </c>
      <c r="C36" s="157">
        <v>3.0495356037151703E-2</v>
      </c>
      <c r="D36" s="149">
        <v>27</v>
      </c>
      <c r="E36" s="149">
        <v>29</v>
      </c>
      <c r="F36" s="149"/>
      <c r="G36" s="149"/>
      <c r="H36" s="149"/>
      <c r="I36" s="149"/>
      <c r="J36" s="149"/>
      <c r="K36" s="149"/>
      <c r="L36" s="149"/>
      <c r="M36" s="149"/>
      <c r="N36" s="149"/>
      <c r="O36" s="149"/>
      <c r="P36" s="149">
        <f t="shared" si="3"/>
        <v>56</v>
      </c>
      <c r="Q36" s="170"/>
    </row>
    <row r="37" spans="1:17">
      <c r="A37" s="147" t="s">
        <v>227</v>
      </c>
      <c r="B37" s="148">
        <v>429</v>
      </c>
      <c r="C37" s="157">
        <v>5.7120743034055725E-2</v>
      </c>
      <c r="D37" s="149">
        <v>52</v>
      </c>
      <c r="E37" s="149">
        <v>52</v>
      </c>
      <c r="F37" s="149"/>
      <c r="G37" s="149"/>
      <c r="H37" s="149"/>
      <c r="I37" s="149"/>
      <c r="J37" s="149"/>
      <c r="K37" s="149"/>
      <c r="L37" s="149"/>
      <c r="M37" s="149"/>
      <c r="N37" s="149"/>
      <c r="O37" s="149"/>
      <c r="P37" s="149">
        <f t="shared" si="3"/>
        <v>104</v>
      </c>
      <c r="Q37" s="170"/>
    </row>
    <row r="38" spans="1:17">
      <c r="A38" s="147" t="s">
        <v>228</v>
      </c>
      <c r="B38" s="148">
        <v>521</v>
      </c>
      <c r="C38" s="157">
        <v>6.9349845201238394E-2</v>
      </c>
      <c r="D38" s="149">
        <v>69</v>
      </c>
      <c r="E38" s="149">
        <v>63</v>
      </c>
      <c r="F38" s="149"/>
      <c r="G38" s="149"/>
      <c r="H38" s="149"/>
      <c r="I38" s="149"/>
      <c r="J38" s="149"/>
      <c r="K38" s="149"/>
      <c r="L38" s="149"/>
      <c r="M38" s="149"/>
      <c r="N38" s="149"/>
      <c r="O38" s="149"/>
      <c r="P38" s="149">
        <f t="shared" si="3"/>
        <v>132</v>
      </c>
      <c r="Q38" s="170"/>
    </row>
    <row r="39" spans="1:17">
      <c r="A39" s="147" t="s">
        <v>229</v>
      </c>
      <c r="B39" s="148">
        <v>266</v>
      </c>
      <c r="C39" s="157">
        <v>3.5448916408668728E-2</v>
      </c>
      <c r="D39" s="149">
        <v>25</v>
      </c>
      <c r="E39" s="149">
        <v>27</v>
      </c>
      <c r="F39" s="149"/>
      <c r="G39" s="149"/>
      <c r="H39" s="149"/>
      <c r="I39" s="149"/>
      <c r="J39" s="149"/>
      <c r="K39" s="149"/>
      <c r="L39" s="149"/>
      <c r="M39" s="149"/>
      <c r="N39" s="149"/>
      <c r="O39" s="149"/>
      <c r="P39" s="149">
        <f t="shared" si="3"/>
        <v>52</v>
      </c>
      <c r="Q39" s="170"/>
    </row>
    <row r="40" spans="1:17">
      <c r="A40" s="147" t="s">
        <v>230</v>
      </c>
      <c r="B40" s="148">
        <v>26</v>
      </c>
      <c r="C40" s="157">
        <v>3.4055727554179569E-3</v>
      </c>
      <c r="D40" s="149">
        <v>6</v>
      </c>
      <c r="E40" s="149">
        <v>9</v>
      </c>
      <c r="F40" s="149"/>
      <c r="G40" s="149"/>
      <c r="H40" s="149"/>
      <c r="I40" s="149"/>
      <c r="J40" s="149"/>
      <c r="K40" s="149"/>
      <c r="L40" s="149"/>
      <c r="M40" s="149"/>
      <c r="N40" s="149"/>
      <c r="O40" s="149"/>
      <c r="P40" s="149">
        <f t="shared" si="3"/>
        <v>15</v>
      </c>
      <c r="Q40" s="170"/>
    </row>
    <row r="41" spans="1:17">
      <c r="A41" s="147" t="s">
        <v>231</v>
      </c>
      <c r="B41" s="148">
        <v>273</v>
      </c>
      <c r="C41" s="157">
        <v>3.637770897832817E-2</v>
      </c>
      <c r="D41" s="149">
        <v>31</v>
      </c>
      <c r="E41" s="149">
        <v>31</v>
      </c>
      <c r="F41" s="149"/>
      <c r="G41" s="149"/>
      <c r="H41" s="149"/>
      <c r="I41" s="149"/>
      <c r="J41" s="149"/>
      <c r="K41" s="149"/>
      <c r="L41" s="149"/>
      <c r="M41" s="149"/>
      <c r="N41" s="149"/>
      <c r="O41" s="149"/>
      <c r="P41" s="149">
        <f t="shared" si="3"/>
        <v>62</v>
      </c>
      <c r="Q41" s="170"/>
    </row>
    <row r="42" spans="1:17">
      <c r="A42" s="147" t="s">
        <v>232</v>
      </c>
      <c r="B42" s="148">
        <v>370</v>
      </c>
      <c r="C42" s="157">
        <v>4.9226006191950465E-2</v>
      </c>
      <c r="D42" s="149">
        <v>33</v>
      </c>
      <c r="E42" s="149">
        <v>43</v>
      </c>
      <c r="F42" s="149"/>
      <c r="G42" s="149"/>
      <c r="H42" s="149"/>
      <c r="I42" s="149"/>
      <c r="J42" s="149"/>
      <c r="K42" s="149"/>
      <c r="L42" s="149"/>
      <c r="M42" s="149"/>
      <c r="N42" s="149"/>
      <c r="O42" s="149"/>
      <c r="P42" s="149">
        <f t="shared" si="3"/>
        <v>76</v>
      </c>
      <c r="Q42" s="170"/>
    </row>
    <row r="43" spans="1:17">
      <c r="A43" s="147" t="s">
        <v>233</v>
      </c>
      <c r="B43" s="148">
        <v>374</v>
      </c>
      <c r="C43" s="157">
        <v>4.9845201238390091E-2</v>
      </c>
      <c r="D43" s="149">
        <v>43</v>
      </c>
      <c r="E43" s="149">
        <v>39</v>
      </c>
      <c r="F43" s="149"/>
      <c r="G43" s="149"/>
      <c r="H43" s="149"/>
      <c r="I43" s="149"/>
      <c r="J43" s="149"/>
      <c r="K43" s="149"/>
      <c r="L43" s="149"/>
      <c r="M43" s="149"/>
      <c r="N43" s="149"/>
      <c r="O43" s="149"/>
      <c r="P43" s="149">
        <f t="shared" si="3"/>
        <v>82</v>
      </c>
      <c r="Q43" s="170"/>
    </row>
    <row r="44" spans="1:17">
      <c r="A44" s="147" t="s">
        <v>234</v>
      </c>
      <c r="B44" s="148">
        <v>516</v>
      </c>
      <c r="C44" s="157">
        <v>6.8730650154798761E-2</v>
      </c>
      <c r="D44" s="149">
        <v>61</v>
      </c>
      <c r="E44" s="149">
        <v>77</v>
      </c>
      <c r="F44" s="149"/>
      <c r="G44" s="149"/>
      <c r="H44" s="149"/>
      <c r="I44" s="149"/>
      <c r="J44" s="149"/>
      <c r="K44" s="149"/>
      <c r="L44" s="149"/>
      <c r="M44" s="149"/>
      <c r="N44" s="149"/>
      <c r="O44" s="149"/>
      <c r="P44" s="149">
        <f t="shared" si="3"/>
        <v>138</v>
      </c>
      <c r="Q44" s="170"/>
    </row>
    <row r="45" spans="1:17">
      <c r="A45" s="147" t="s">
        <v>235</v>
      </c>
      <c r="B45" s="148">
        <v>516</v>
      </c>
      <c r="C45" s="157">
        <v>6.8730650154798761E-2</v>
      </c>
      <c r="D45" s="149">
        <v>54</v>
      </c>
      <c r="E45" s="149">
        <v>55</v>
      </c>
      <c r="F45" s="149"/>
      <c r="G45" s="149"/>
      <c r="H45" s="149"/>
      <c r="I45" s="149"/>
      <c r="J45" s="149"/>
      <c r="K45" s="149"/>
      <c r="L45" s="149"/>
      <c r="M45" s="149"/>
      <c r="N45" s="149"/>
      <c r="O45" s="149"/>
      <c r="P45" s="149">
        <f t="shared" si="3"/>
        <v>109</v>
      </c>
      <c r="Q45" s="170"/>
    </row>
    <row r="46" spans="1:17">
      <c r="A46" s="147" t="s">
        <v>236</v>
      </c>
      <c r="B46" s="148">
        <v>305</v>
      </c>
      <c r="C46" s="157">
        <v>4.0557275541795668E-2</v>
      </c>
      <c r="D46" s="149">
        <v>37</v>
      </c>
      <c r="E46" s="149">
        <v>37</v>
      </c>
      <c r="F46" s="149"/>
      <c r="G46" s="149"/>
      <c r="H46" s="149"/>
      <c r="I46" s="149"/>
      <c r="J46" s="149"/>
      <c r="K46" s="149"/>
      <c r="L46" s="149"/>
      <c r="M46" s="149"/>
      <c r="N46" s="149"/>
      <c r="O46" s="149"/>
      <c r="P46" s="149">
        <f t="shared" si="3"/>
        <v>74</v>
      </c>
      <c r="Q46" s="170"/>
    </row>
    <row r="47" spans="1:17">
      <c r="A47" s="147" t="s">
        <v>237</v>
      </c>
      <c r="B47" s="148">
        <v>177</v>
      </c>
      <c r="C47" s="157">
        <v>2.3529411764705882E-2</v>
      </c>
      <c r="D47" s="149">
        <v>9</v>
      </c>
      <c r="E47" s="149">
        <v>3</v>
      </c>
      <c r="F47" s="149"/>
      <c r="G47" s="149"/>
      <c r="H47" s="149"/>
      <c r="I47" s="149"/>
      <c r="J47" s="149"/>
      <c r="K47" s="149"/>
      <c r="L47" s="149"/>
      <c r="M47" s="149"/>
      <c r="N47" s="149"/>
      <c r="O47" s="149"/>
      <c r="P47" s="149">
        <f t="shared" si="3"/>
        <v>12</v>
      </c>
      <c r="Q47" s="170"/>
    </row>
    <row r="48" spans="1:17">
      <c r="A48" s="150" t="s">
        <v>238</v>
      </c>
      <c r="B48" s="151">
        <v>7509</v>
      </c>
      <c r="C48" s="152">
        <f>SUM(C28:C47)</f>
        <v>1</v>
      </c>
      <c r="D48" s="150">
        <f t="shared" ref="D48:O48" si="4">SUM(D28:D47)</f>
        <v>842</v>
      </c>
      <c r="E48" s="150">
        <f t="shared" si="4"/>
        <v>914</v>
      </c>
      <c r="F48" s="150">
        <f t="shared" si="4"/>
        <v>1</v>
      </c>
      <c r="G48" s="150">
        <f t="shared" si="4"/>
        <v>0</v>
      </c>
      <c r="H48" s="150">
        <f t="shared" si="4"/>
        <v>0</v>
      </c>
      <c r="I48" s="150">
        <f t="shared" si="4"/>
        <v>0</v>
      </c>
      <c r="J48" s="150"/>
      <c r="K48" s="150"/>
      <c r="L48" s="150"/>
      <c r="M48" s="150"/>
      <c r="N48" s="150"/>
      <c r="O48" s="150">
        <f t="shared" si="4"/>
        <v>0</v>
      </c>
      <c r="P48" s="153">
        <f>SUM(P28:P47)</f>
        <v>1757</v>
      </c>
    </row>
    <row r="49" spans="1:17">
      <c r="A49" s="154"/>
      <c r="B49" s="169">
        <f>+SUM(B28:B47)</f>
        <v>7509</v>
      </c>
      <c r="C49" s="155"/>
      <c r="D49" s="154"/>
      <c r="E49" s="154"/>
      <c r="F49" s="154"/>
      <c r="G49" s="154"/>
      <c r="H49" s="154"/>
      <c r="I49" s="154"/>
      <c r="J49" s="154"/>
      <c r="K49" s="154"/>
      <c r="L49" s="154"/>
      <c r="M49" s="154"/>
      <c r="N49" s="154"/>
      <c r="O49" s="154"/>
      <c r="P49" s="154"/>
    </row>
    <row r="50" spans="1:17" ht="65.099999999999994" customHeight="1">
      <c r="A50" s="534" t="s">
        <v>242</v>
      </c>
      <c r="B50" s="535"/>
      <c r="C50" s="536"/>
      <c r="D50" s="533" t="s">
        <v>243</v>
      </c>
      <c r="E50" s="533"/>
      <c r="F50" s="533"/>
      <c r="G50" s="533"/>
      <c r="H50" s="533"/>
      <c r="I50" s="533"/>
      <c r="J50" s="533"/>
      <c r="K50" s="533"/>
      <c r="L50" s="533"/>
      <c r="M50" s="533"/>
      <c r="N50" s="533"/>
      <c r="O50" s="533"/>
      <c r="P50" s="533"/>
    </row>
    <row r="51" spans="1:17" ht="25.5">
      <c r="A51" s="146" t="s">
        <v>203</v>
      </c>
      <c r="B51" s="146" t="s">
        <v>241</v>
      </c>
      <c r="C51" s="145" t="s">
        <v>205</v>
      </c>
      <c r="D51" s="146" t="s">
        <v>206</v>
      </c>
      <c r="E51" s="146" t="s">
        <v>207</v>
      </c>
      <c r="F51" s="146" t="s">
        <v>208</v>
      </c>
      <c r="G51" s="146" t="s">
        <v>209</v>
      </c>
      <c r="H51" s="146" t="s">
        <v>210</v>
      </c>
      <c r="I51" s="146" t="s">
        <v>211</v>
      </c>
      <c r="J51" s="146" t="s">
        <v>212</v>
      </c>
      <c r="K51" s="146" t="s">
        <v>213</v>
      </c>
      <c r="L51" s="146" t="s">
        <v>214</v>
      </c>
      <c r="M51" s="146" t="s">
        <v>215</v>
      </c>
      <c r="N51" s="146" t="s">
        <v>216</v>
      </c>
      <c r="O51" s="146" t="s">
        <v>217</v>
      </c>
      <c r="P51" s="146" t="s">
        <v>40</v>
      </c>
    </row>
    <row r="52" spans="1:17">
      <c r="A52" s="147" t="s">
        <v>218</v>
      </c>
      <c r="B52" s="148">
        <v>440</v>
      </c>
      <c r="C52" s="166">
        <v>5.8200000000000002E-2</v>
      </c>
      <c r="D52" s="149">
        <v>41</v>
      </c>
      <c r="E52" s="149">
        <v>68</v>
      </c>
      <c r="F52" s="149"/>
      <c r="G52" s="149"/>
      <c r="H52" s="149"/>
      <c r="I52" s="149"/>
      <c r="J52" s="149"/>
      <c r="K52" s="149"/>
      <c r="L52" s="149"/>
      <c r="M52" s="149"/>
      <c r="N52" s="149"/>
      <c r="O52" s="149"/>
      <c r="P52" s="149">
        <f>+SUM(D52:O52)</f>
        <v>109</v>
      </c>
      <c r="Q52" s="170"/>
    </row>
    <row r="53" spans="1:17">
      <c r="A53" s="147" t="s">
        <v>219</v>
      </c>
      <c r="B53" s="148">
        <v>277</v>
      </c>
      <c r="C53" s="166">
        <v>3.6886527039699905E-2</v>
      </c>
      <c r="D53" s="149">
        <v>39</v>
      </c>
      <c r="E53" s="149">
        <v>41</v>
      </c>
      <c r="F53" s="149"/>
      <c r="G53" s="149"/>
      <c r="H53" s="149"/>
      <c r="I53" s="149"/>
      <c r="J53" s="149"/>
      <c r="K53" s="149"/>
      <c r="L53" s="149"/>
      <c r="M53" s="149"/>
      <c r="N53" s="149"/>
      <c r="O53" s="149"/>
      <c r="P53" s="149">
        <f t="shared" ref="P53:P71" si="5">+SUM(D53:O53)</f>
        <v>80</v>
      </c>
      <c r="Q53" s="170"/>
    </row>
    <row r="54" spans="1:17">
      <c r="A54" s="147" t="s">
        <v>220</v>
      </c>
      <c r="B54" s="148">
        <v>258</v>
      </c>
      <c r="C54" s="166">
        <v>3.4385745545482967E-2</v>
      </c>
      <c r="D54" s="149">
        <v>25</v>
      </c>
      <c r="E54" s="149">
        <v>30</v>
      </c>
      <c r="F54" s="149"/>
      <c r="G54" s="149"/>
      <c r="H54" s="149"/>
      <c r="I54" s="149"/>
      <c r="J54" s="149"/>
      <c r="K54" s="149"/>
      <c r="L54" s="149"/>
      <c r="M54" s="149"/>
      <c r="N54" s="149"/>
      <c r="O54" s="149"/>
      <c r="P54" s="149">
        <f t="shared" si="5"/>
        <v>55</v>
      </c>
      <c r="Q54" s="170"/>
    </row>
    <row r="55" spans="1:17">
      <c r="A55" s="147" t="s">
        <v>221</v>
      </c>
      <c r="B55" s="148">
        <v>574</v>
      </c>
      <c r="C55" s="166">
        <v>7.6586433260393869E-2</v>
      </c>
      <c r="D55" s="149">
        <v>88</v>
      </c>
      <c r="E55" s="149">
        <v>68</v>
      </c>
      <c r="F55" s="149"/>
      <c r="G55" s="149"/>
      <c r="H55" s="149"/>
      <c r="I55" s="149"/>
      <c r="J55" s="149"/>
      <c r="K55" s="149"/>
      <c r="L55" s="149"/>
      <c r="M55" s="149"/>
      <c r="N55" s="149"/>
      <c r="O55" s="149"/>
      <c r="P55" s="149">
        <f t="shared" si="5"/>
        <v>156</v>
      </c>
      <c r="Q55" s="170"/>
    </row>
    <row r="56" spans="1:17">
      <c r="A56" s="147" t="s">
        <v>222</v>
      </c>
      <c r="B56" s="148">
        <v>312</v>
      </c>
      <c r="C56" s="166">
        <v>4.1575492341356671E-2</v>
      </c>
      <c r="D56" s="149">
        <v>58</v>
      </c>
      <c r="E56" s="149">
        <v>42</v>
      </c>
      <c r="F56" s="149"/>
      <c r="G56" s="149"/>
      <c r="H56" s="149"/>
      <c r="I56" s="149"/>
      <c r="J56" s="149"/>
      <c r="K56" s="149"/>
      <c r="L56" s="149"/>
      <c r="M56" s="149"/>
      <c r="N56" s="149"/>
      <c r="O56" s="149"/>
      <c r="P56" s="149">
        <f t="shared" si="5"/>
        <v>100</v>
      </c>
      <c r="Q56" s="170"/>
    </row>
    <row r="57" spans="1:17">
      <c r="A57" s="147" t="s">
        <v>223</v>
      </c>
      <c r="B57" s="148">
        <v>498</v>
      </c>
      <c r="C57" s="166">
        <v>6.6427008440137547E-2</v>
      </c>
      <c r="D57" s="149">
        <v>7</v>
      </c>
      <c r="E57" s="149">
        <v>5</v>
      </c>
      <c r="F57" s="149"/>
      <c r="G57" s="149"/>
      <c r="H57" s="149"/>
      <c r="I57" s="149"/>
      <c r="J57" s="149"/>
      <c r="K57" s="149"/>
      <c r="L57" s="149"/>
      <c r="M57" s="149"/>
      <c r="N57" s="149"/>
      <c r="O57" s="149"/>
      <c r="P57" s="149">
        <f t="shared" si="5"/>
        <v>12</v>
      </c>
      <c r="Q57" s="170"/>
    </row>
    <row r="58" spans="1:17">
      <c r="A58" s="147" t="s">
        <v>224</v>
      </c>
      <c r="B58" s="148">
        <v>397</v>
      </c>
      <c r="C58" s="166">
        <v>5.2985307908721475E-2</v>
      </c>
      <c r="D58" s="149">
        <v>73</v>
      </c>
      <c r="E58" s="149">
        <v>69</v>
      </c>
      <c r="F58" s="149"/>
      <c r="G58" s="149"/>
      <c r="H58" s="149"/>
      <c r="I58" s="149"/>
      <c r="J58" s="149"/>
      <c r="K58" s="149"/>
      <c r="L58" s="149"/>
      <c r="M58" s="149"/>
      <c r="N58" s="149"/>
      <c r="O58" s="149"/>
      <c r="P58" s="149">
        <f t="shared" si="5"/>
        <v>142</v>
      </c>
      <c r="Q58" s="170"/>
    </row>
    <row r="59" spans="1:17">
      <c r="A59" s="147" t="s">
        <v>225</v>
      </c>
      <c r="B59" s="148">
        <v>828</v>
      </c>
      <c r="C59" s="166">
        <v>0.1103469834323226</v>
      </c>
      <c r="D59" s="149">
        <v>93</v>
      </c>
      <c r="E59" s="149">
        <v>97</v>
      </c>
      <c r="F59" s="149"/>
      <c r="G59" s="149"/>
      <c r="H59" s="149"/>
      <c r="I59" s="149"/>
      <c r="J59" s="149"/>
      <c r="K59" s="149"/>
      <c r="L59" s="149"/>
      <c r="M59" s="149"/>
      <c r="N59" s="149"/>
      <c r="O59" s="149"/>
      <c r="P59" s="149">
        <f t="shared" si="5"/>
        <v>190</v>
      </c>
      <c r="Q59" s="170"/>
    </row>
    <row r="60" spans="1:17">
      <c r="A60" s="147" t="s">
        <v>226</v>
      </c>
      <c r="B60" s="148">
        <v>278</v>
      </c>
      <c r="C60" s="166">
        <v>3.7042825883088465E-2</v>
      </c>
      <c r="D60" s="149">
        <v>36</v>
      </c>
      <c r="E60" s="149">
        <v>34</v>
      </c>
      <c r="F60" s="149"/>
      <c r="G60" s="149"/>
      <c r="H60" s="149"/>
      <c r="I60" s="149"/>
      <c r="J60" s="149"/>
      <c r="K60" s="149"/>
      <c r="L60" s="149"/>
      <c r="M60" s="149"/>
      <c r="N60" s="149"/>
      <c r="O60" s="149"/>
      <c r="P60" s="149">
        <f t="shared" si="5"/>
        <v>70</v>
      </c>
      <c r="Q60" s="170"/>
    </row>
    <row r="61" spans="1:17">
      <c r="A61" s="147" t="s">
        <v>227</v>
      </c>
      <c r="B61" s="148">
        <v>519</v>
      </c>
      <c r="C61" s="166">
        <v>6.9240387621131605E-2</v>
      </c>
      <c r="D61" s="149">
        <v>54</v>
      </c>
      <c r="E61" s="149">
        <v>62</v>
      </c>
      <c r="F61" s="149"/>
      <c r="G61" s="149"/>
      <c r="H61" s="149"/>
      <c r="I61" s="149"/>
      <c r="J61" s="149"/>
      <c r="K61" s="149"/>
      <c r="L61" s="149"/>
      <c r="M61" s="149"/>
      <c r="N61" s="149"/>
      <c r="O61" s="149"/>
      <c r="P61" s="149">
        <f t="shared" si="5"/>
        <v>116</v>
      </c>
      <c r="Q61" s="170"/>
    </row>
    <row r="62" spans="1:17">
      <c r="A62" s="147" t="s">
        <v>228</v>
      </c>
      <c r="B62" s="148">
        <v>606</v>
      </c>
      <c r="C62" s="166">
        <v>8.0806502031884969E-2</v>
      </c>
      <c r="D62" s="149">
        <v>87</v>
      </c>
      <c r="E62" s="149">
        <v>80</v>
      </c>
      <c r="F62" s="149"/>
      <c r="G62" s="149"/>
      <c r="H62" s="149"/>
      <c r="I62" s="149"/>
      <c r="J62" s="149"/>
      <c r="K62" s="149"/>
      <c r="L62" s="149"/>
      <c r="M62" s="149"/>
      <c r="N62" s="149"/>
      <c r="O62" s="149"/>
      <c r="P62" s="149">
        <f t="shared" si="5"/>
        <v>167</v>
      </c>
      <c r="Q62" s="170"/>
    </row>
    <row r="63" spans="1:17">
      <c r="A63" s="147" t="s">
        <v>229</v>
      </c>
      <c r="B63" s="148">
        <v>244</v>
      </c>
      <c r="C63" s="166">
        <v>3.2510159424820259E-2</v>
      </c>
      <c r="D63" s="149">
        <v>35</v>
      </c>
      <c r="E63" s="149">
        <v>37</v>
      </c>
      <c r="F63" s="149"/>
      <c r="G63" s="149"/>
      <c r="H63" s="149"/>
      <c r="I63" s="149"/>
      <c r="J63" s="149"/>
      <c r="K63" s="149"/>
      <c r="L63" s="149"/>
      <c r="M63" s="149"/>
      <c r="N63" s="149"/>
      <c r="O63" s="149"/>
      <c r="P63" s="149">
        <f t="shared" si="5"/>
        <v>72</v>
      </c>
      <c r="Q63" s="170"/>
    </row>
    <row r="64" spans="1:17">
      <c r="A64" s="147" t="s">
        <v>230</v>
      </c>
      <c r="B64" s="148">
        <v>203</v>
      </c>
      <c r="C64" s="166">
        <v>2.7039699906220693E-2</v>
      </c>
      <c r="D64" s="149">
        <v>23</v>
      </c>
      <c r="E64" s="149">
        <v>19</v>
      </c>
      <c r="F64" s="149"/>
      <c r="G64" s="149"/>
      <c r="H64" s="149"/>
      <c r="I64" s="149"/>
      <c r="J64" s="149"/>
      <c r="K64" s="149"/>
      <c r="L64" s="149"/>
      <c r="M64" s="149"/>
      <c r="N64" s="149"/>
      <c r="O64" s="149"/>
      <c r="P64" s="149">
        <f t="shared" si="5"/>
        <v>42</v>
      </c>
      <c r="Q64" s="170"/>
    </row>
    <row r="65" spans="1:17">
      <c r="A65" s="147" t="s">
        <v>231</v>
      </c>
      <c r="B65" s="148">
        <v>163</v>
      </c>
      <c r="C65" s="166">
        <v>2.1725539231009689E-2</v>
      </c>
      <c r="D65" s="149">
        <v>15</v>
      </c>
      <c r="E65" s="149">
        <v>21</v>
      </c>
      <c r="F65" s="149"/>
      <c r="G65" s="149"/>
      <c r="H65" s="149"/>
      <c r="I65" s="149"/>
      <c r="J65" s="149"/>
      <c r="K65" s="149"/>
      <c r="L65" s="149"/>
      <c r="M65" s="149"/>
      <c r="N65" s="149"/>
      <c r="O65" s="149"/>
      <c r="P65" s="149">
        <f t="shared" si="5"/>
        <v>36</v>
      </c>
      <c r="Q65" s="170"/>
    </row>
    <row r="66" spans="1:17">
      <c r="A66" s="147" t="s">
        <v>232</v>
      </c>
      <c r="B66" s="148">
        <v>322</v>
      </c>
      <c r="C66" s="166">
        <v>4.2982181931853707E-2</v>
      </c>
      <c r="D66" s="149">
        <v>26</v>
      </c>
      <c r="E66" s="149">
        <v>64</v>
      </c>
      <c r="F66" s="149"/>
      <c r="G66" s="149"/>
      <c r="H66" s="149"/>
      <c r="I66" s="149"/>
      <c r="J66" s="149"/>
      <c r="K66" s="149"/>
      <c r="L66" s="149"/>
      <c r="M66" s="149"/>
      <c r="N66" s="149"/>
      <c r="O66" s="149"/>
      <c r="P66" s="149">
        <f t="shared" si="5"/>
        <v>90</v>
      </c>
      <c r="Q66" s="170"/>
    </row>
    <row r="67" spans="1:17">
      <c r="A67" s="147" t="s">
        <v>233</v>
      </c>
      <c r="B67" s="148">
        <v>401</v>
      </c>
      <c r="C67" s="166">
        <v>5.3454204438887154E-2</v>
      </c>
      <c r="D67" s="149">
        <v>65</v>
      </c>
      <c r="E67" s="149">
        <v>69</v>
      </c>
      <c r="F67" s="149"/>
      <c r="G67" s="149"/>
      <c r="H67" s="149"/>
      <c r="I67" s="149"/>
      <c r="J67" s="149"/>
      <c r="K67" s="149"/>
      <c r="L67" s="149"/>
      <c r="M67" s="149"/>
      <c r="N67" s="149"/>
      <c r="O67" s="149"/>
      <c r="P67" s="149">
        <f t="shared" si="5"/>
        <v>134</v>
      </c>
      <c r="Q67" s="170"/>
    </row>
    <row r="68" spans="1:17">
      <c r="A68" s="147" t="s">
        <v>234</v>
      </c>
      <c r="B68" s="148">
        <v>223</v>
      </c>
      <c r="C68" s="166">
        <v>2.9696780243826194E-2</v>
      </c>
      <c r="D68" s="149">
        <v>37</v>
      </c>
      <c r="E68" s="149">
        <v>30</v>
      </c>
      <c r="F68" s="149"/>
      <c r="G68" s="149"/>
      <c r="H68" s="149"/>
      <c r="I68" s="149"/>
      <c r="J68" s="149"/>
      <c r="K68" s="149"/>
      <c r="L68" s="149"/>
      <c r="M68" s="149"/>
      <c r="N68" s="149"/>
      <c r="O68" s="149"/>
      <c r="P68" s="149">
        <f t="shared" si="5"/>
        <v>67</v>
      </c>
      <c r="Q68" s="170"/>
    </row>
    <row r="69" spans="1:17">
      <c r="A69" s="147" t="s">
        <v>235</v>
      </c>
      <c r="B69" s="148">
        <v>450</v>
      </c>
      <c r="C69" s="166">
        <v>6.0018755861206627E-2</v>
      </c>
      <c r="D69" s="149">
        <v>44</v>
      </c>
      <c r="E69" s="149">
        <v>58</v>
      </c>
      <c r="F69" s="149"/>
      <c r="G69" s="149"/>
      <c r="H69" s="149"/>
      <c r="I69" s="149"/>
      <c r="J69" s="149"/>
      <c r="K69" s="149"/>
      <c r="L69" s="149"/>
      <c r="M69" s="149"/>
      <c r="N69" s="149"/>
      <c r="O69" s="149"/>
      <c r="P69" s="149">
        <f t="shared" si="5"/>
        <v>102</v>
      </c>
      <c r="Q69" s="170"/>
    </row>
    <row r="70" spans="1:17">
      <c r="A70" s="147" t="s">
        <v>236</v>
      </c>
      <c r="B70" s="148">
        <v>428</v>
      </c>
      <c r="C70" s="166">
        <v>5.704907783682401E-2</v>
      </c>
      <c r="D70" s="149">
        <f>62+1</f>
        <v>63</v>
      </c>
      <c r="E70" s="149">
        <v>65</v>
      </c>
      <c r="F70" s="149"/>
      <c r="G70" s="149"/>
      <c r="H70" s="149"/>
      <c r="I70" s="149"/>
      <c r="J70" s="149"/>
      <c r="K70" s="149"/>
      <c r="L70" s="149"/>
      <c r="M70" s="149"/>
      <c r="N70" s="149"/>
      <c r="O70" s="149"/>
      <c r="P70" s="149">
        <f t="shared" si="5"/>
        <v>128</v>
      </c>
      <c r="Q70" s="170"/>
    </row>
    <row r="71" spans="1:17">
      <c r="A71" s="147" t="s">
        <v>237</v>
      </c>
      <c r="B71" s="148">
        <v>79</v>
      </c>
      <c r="C71" s="166">
        <v>1.0472022507033447E-2</v>
      </c>
      <c r="D71" s="149">
        <v>1</v>
      </c>
      <c r="E71" s="149">
        <v>2</v>
      </c>
      <c r="F71" s="149"/>
      <c r="G71" s="149"/>
      <c r="H71" s="149"/>
      <c r="I71" s="149"/>
      <c r="J71" s="149"/>
      <c r="K71" s="149"/>
      <c r="L71" s="149"/>
      <c r="M71" s="149"/>
      <c r="N71" s="149"/>
      <c r="O71" s="149"/>
      <c r="P71" s="149">
        <f t="shared" si="5"/>
        <v>3</v>
      </c>
      <c r="Q71" s="170"/>
    </row>
    <row r="72" spans="1:17">
      <c r="A72" s="150" t="s">
        <v>238</v>
      </c>
      <c r="B72" s="156">
        <v>7500</v>
      </c>
      <c r="C72" s="152">
        <f>SUM(C52:C71)</f>
        <v>0.99943163488590192</v>
      </c>
      <c r="D72" s="150">
        <f t="shared" ref="D72:P72" si="6">SUM(D52:D71)</f>
        <v>910</v>
      </c>
      <c r="E72" s="150">
        <f t="shared" si="6"/>
        <v>961</v>
      </c>
      <c r="F72" s="150">
        <f t="shared" si="6"/>
        <v>0</v>
      </c>
      <c r="G72" s="150">
        <f t="shared" si="6"/>
        <v>0</v>
      </c>
      <c r="H72" s="150">
        <f t="shared" si="6"/>
        <v>0</v>
      </c>
      <c r="I72" s="150">
        <f t="shared" si="6"/>
        <v>0</v>
      </c>
      <c r="J72" s="150"/>
      <c r="K72" s="150"/>
      <c r="L72" s="150"/>
      <c r="M72" s="150"/>
      <c r="N72" s="150"/>
      <c r="O72" s="150">
        <f t="shared" si="6"/>
        <v>0</v>
      </c>
      <c r="P72" s="150">
        <f t="shared" si="6"/>
        <v>1871</v>
      </c>
      <c r="Q72" s="170"/>
    </row>
    <row r="73" spans="1:17">
      <c r="A73" s="154"/>
      <c r="B73" s="169">
        <f>+SUM(B52:B71)</f>
        <v>7500</v>
      </c>
      <c r="C73" s="155"/>
      <c r="D73" s="154"/>
      <c r="E73" s="154"/>
      <c r="F73" s="154"/>
      <c r="G73" s="154"/>
      <c r="H73" s="154"/>
      <c r="I73" s="154"/>
      <c r="J73" s="154"/>
      <c r="K73" s="154"/>
      <c r="L73" s="154"/>
      <c r="M73" s="154"/>
      <c r="N73" s="154"/>
      <c r="O73" s="154"/>
      <c r="P73" s="154"/>
    </row>
    <row r="74" spans="1:17">
      <c r="A74" s="154"/>
      <c r="B74" s="154"/>
      <c r="C74" s="155"/>
      <c r="D74" s="154"/>
      <c r="E74" s="154"/>
      <c r="F74" s="154"/>
      <c r="G74" s="154"/>
      <c r="H74" s="154"/>
      <c r="I74" s="154"/>
      <c r="J74" s="154"/>
      <c r="K74" s="154"/>
      <c r="L74" s="154"/>
      <c r="M74" s="154"/>
      <c r="N74" s="154"/>
      <c r="O74" s="154"/>
      <c r="P74" s="154"/>
    </row>
  </sheetData>
  <mergeCells count="6">
    <mergeCell ref="D1:P1"/>
    <mergeCell ref="A1:C1"/>
    <mergeCell ref="A26:C26"/>
    <mergeCell ref="A50:C50"/>
    <mergeCell ref="D26:P26"/>
    <mergeCell ref="D50:P50"/>
  </mergeCells>
  <phoneticPr fontId="19" type="noConversion"/>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5546875" defaultRowHeight="15"/>
  <cols>
    <col min="1" max="256" width="11.42578125" customWidth="1"/>
  </cols>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zoomScale="90" zoomScaleNormal="90" workbookViewId="0">
      <selection activeCell="P9" sqref="P9"/>
    </sheetView>
  </sheetViews>
  <sheetFormatPr baseColWidth="10" defaultColWidth="8.85546875" defaultRowHeight="15"/>
  <cols>
    <col min="1" max="2" width="11.42578125" customWidth="1"/>
    <col min="3" max="3" width="6.7109375" customWidth="1"/>
    <col min="4" max="4" width="8.7109375" customWidth="1"/>
    <col min="5" max="5" width="10.7109375" customWidth="1"/>
    <col min="6" max="256" width="11.42578125" customWidth="1"/>
  </cols>
  <sheetData>
    <row r="1" spans="1:14">
      <c r="B1" t="s">
        <v>244</v>
      </c>
      <c r="C1" s="542" t="s">
        <v>245</v>
      </c>
      <c r="D1" s="542"/>
      <c r="E1" s="542"/>
      <c r="F1" s="542"/>
      <c r="G1" s="543" t="s">
        <v>246</v>
      </c>
      <c r="H1" s="544"/>
      <c r="I1" s="544"/>
      <c r="J1" s="545"/>
      <c r="K1" s="541" t="s">
        <v>247</v>
      </c>
      <c r="L1" s="541"/>
      <c r="M1" s="541"/>
      <c r="N1" s="541"/>
    </row>
    <row r="2" spans="1:14">
      <c r="C2" s="19"/>
      <c r="D2" s="19"/>
      <c r="E2" s="19"/>
      <c r="F2" s="19" t="s">
        <v>248</v>
      </c>
      <c r="G2" s="45"/>
      <c r="H2" s="19"/>
      <c r="I2" s="19"/>
      <c r="J2" s="46" t="s">
        <v>248</v>
      </c>
      <c r="K2" s="19"/>
      <c r="L2" s="19"/>
      <c r="M2" s="19"/>
      <c r="N2" s="19" t="s">
        <v>248</v>
      </c>
    </row>
    <row r="3" spans="1:14">
      <c r="A3" s="540" t="s">
        <v>249</v>
      </c>
      <c r="B3" s="20">
        <v>1</v>
      </c>
      <c r="C3" s="21">
        <v>0.05</v>
      </c>
      <c r="D3" s="21">
        <v>0.05</v>
      </c>
      <c r="E3" s="21">
        <v>0.1</v>
      </c>
      <c r="F3" s="22">
        <f>(C3+D3+E3)</f>
        <v>0.2</v>
      </c>
      <c r="G3" s="47">
        <v>0.1</v>
      </c>
      <c r="H3" s="21">
        <v>0.1</v>
      </c>
      <c r="I3" s="21">
        <v>0.1</v>
      </c>
      <c r="J3" s="48">
        <f>(G3+H3+I3)</f>
        <v>0.30000000000000004</v>
      </c>
      <c r="K3" s="14">
        <v>0.1</v>
      </c>
      <c r="L3" s="14">
        <v>0.1</v>
      </c>
      <c r="M3" s="14">
        <v>0.1</v>
      </c>
      <c r="N3" s="16">
        <f>K3+L3+M3</f>
        <v>0.30000000000000004</v>
      </c>
    </row>
    <row r="4" spans="1:14">
      <c r="A4" s="540"/>
      <c r="B4" s="20">
        <v>2</v>
      </c>
      <c r="C4" s="21">
        <v>0.05</v>
      </c>
      <c r="D4" s="21">
        <v>0.05</v>
      </c>
      <c r="E4" s="21">
        <v>0.1</v>
      </c>
      <c r="F4" s="22">
        <f>(C4+D4+E4)</f>
        <v>0.2</v>
      </c>
      <c r="G4" s="47">
        <v>0.1</v>
      </c>
      <c r="H4" s="21">
        <v>0.1</v>
      </c>
      <c r="I4" s="21">
        <v>0.1</v>
      </c>
      <c r="J4" s="48">
        <f>(G4+H4+I4)</f>
        <v>0.30000000000000004</v>
      </c>
      <c r="K4" s="14">
        <v>0.1</v>
      </c>
      <c r="L4" s="14">
        <v>0.1</v>
      </c>
      <c r="M4" s="14">
        <v>0.1</v>
      </c>
      <c r="N4" s="16">
        <f>K4+L4+M4</f>
        <v>0.30000000000000004</v>
      </c>
    </row>
    <row r="5" spans="1:14">
      <c r="A5" s="540"/>
      <c r="B5" s="20">
        <v>3</v>
      </c>
      <c r="C5" s="21">
        <v>0.05</v>
      </c>
      <c r="D5" s="21">
        <v>0.05</v>
      </c>
      <c r="E5" s="21">
        <v>0.1</v>
      </c>
      <c r="F5" s="22">
        <f>(C5+D5+E5)</f>
        <v>0.2</v>
      </c>
      <c r="G5" s="47">
        <v>0.1</v>
      </c>
      <c r="H5" s="21">
        <v>0.1</v>
      </c>
      <c r="I5" s="21">
        <v>0.1</v>
      </c>
      <c r="J5" s="48">
        <f>(G5+H5+I5)</f>
        <v>0.30000000000000004</v>
      </c>
      <c r="K5" s="39"/>
      <c r="L5" s="20"/>
      <c r="M5" s="20"/>
      <c r="N5" s="20"/>
    </row>
    <row r="6" spans="1:14">
      <c r="A6" s="540"/>
      <c r="B6" s="20">
        <v>4</v>
      </c>
      <c r="C6" s="21">
        <v>0.1</v>
      </c>
      <c r="D6" s="21">
        <v>0.1</v>
      </c>
      <c r="E6" s="21">
        <v>0.2</v>
      </c>
      <c r="F6" s="22">
        <f>(C6+D6+E6)</f>
        <v>0.4</v>
      </c>
      <c r="G6" s="47">
        <v>0</v>
      </c>
      <c r="H6" s="21">
        <v>0</v>
      </c>
      <c r="I6" s="21">
        <v>0.1</v>
      </c>
      <c r="J6" s="48">
        <f>(G6+H6+I6)</f>
        <v>0.1</v>
      </c>
      <c r="K6" s="39"/>
      <c r="L6" s="20"/>
      <c r="M6" s="20"/>
      <c r="N6" s="20"/>
    </row>
    <row r="7" spans="1:14">
      <c r="A7" s="540"/>
      <c r="B7" s="20">
        <v>5</v>
      </c>
      <c r="C7" s="21">
        <v>0</v>
      </c>
      <c r="D7" s="21">
        <v>0</v>
      </c>
      <c r="E7" s="21">
        <v>0</v>
      </c>
      <c r="F7" s="22">
        <f>(C7+D7+E7)</f>
        <v>0</v>
      </c>
      <c r="G7" s="47">
        <v>0</v>
      </c>
      <c r="H7" s="21">
        <v>0</v>
      </c>
      <c r="I7" s="21">
        <v>0</v>
      </c>
      <c r="J7" s="48">
        <f>(G7+H7+I7)</f>
        <v>0</v>
      </c>
      <c r="K7" s="39"/>
      <c r="L7" s="20"/>
      <c r="M7" s="20"/>
      <c r="N7" s="20"/>
    </row>
    <row r="8" spans="1:14">
      <c r="A8" s="540" t="s">
        <v>250</v>
      </c>
      <c r="B8" s="24">
        <v>6</v>
      </c>
      <c r="C8" s="25">
        <v>0.1</v>
      </c>
      <c r="D8" s="25">
        <v>0.1</v>
      </c>
      <c r="E8" s="25">
        <v>0.1</v>
      </c>
      <c r="F8" s="26">
        <f>C8+D8+E8</f>
        <v>0.30000000000000004</v>
      </c>
      <c r="G8" s="49"/>
      <c r="H8" s="24"/>
      <c r="I8" s="24"/>
      <c r="J8" s="50"/>
      <c r="K8" s="40"/>
      <c r="L8" s="24"/>
      <c r="M8" s="24"/>
      <c r="N8" s="24"/>
    </row>
    <row r="9" spans="1:14">
      <c r="A9" s="540"/>
      <c r="B9" s="24">
        <v>7</v>
      </c>
      <c r="C9" s="24"/>
      <c r="D9" s="24"/>
      <c r="E9" s="24"/>
      <c r="F9" s="34"/>
      <c r="G9" s="51"/>
      <c r="H9" s="24"/>
      <c r="I9" s="24"/>
      <c r="J9" s="50"/>
      <c r="K9" s="40"/>
      <c r="L9" s="24"/>
      <c r="M9" s="24"/>
      <c r="N9" s="24"/>
    </row>
    <row r="10" spans="1:14">
      <c r="A10" s="540"/>
      <c r="B10" s="24">
        <v>8</v>
      </c>
      <c r="C10" s="24"/>
      <c r="D10" s="24"/>
      <c r="E10" s="24"/>
      <c r="F10" s="34"/>
      <c r="G10" s="51"/>
      <c r="H10" s="24"/>
      <c r="I10" s="24"/>
      <c r="J10" s="50"/>
      <c r="K10" s="40"/>
      <c r="L10" s="24"/>
      <c r="M10" s="24"/>
      <c r="N10" s="24"/>
    </row>
    <row r="11" spans="1:14">
      <c r="A11" s="540"/>
      <c r="B11" s="24">
        <v>9</v>
      </c>
      <c r="C11" s="24"/>
      <c r="D11" s="24"/>
      <c r="E11" s="24"/>
      <c r="F11" s="34"/>
      <c r="G11" s="51"/>
      <c r="H11" s="24"/>
      <c r="I11" s="24"/>
      <c r="J11" s="50"/>
      <c r="K11" s="40"/>
      <c r="L11" s="24"/>
      <c r="M11" s="24"/>
      <c r="N11" s="24"/>
    </row>
    <row r="12" spans="1:14">
      <c r="A12" s="540" t="s">
        <v>251</v>
      </c>
      <c r="B12" s="29">
        <v>10</v>
      </c>
      <c r="C12" s="29"/>
      <c r="D12" s="29"/>
      <c r="E12" s="29"/>
      <c r="F12" s="35"/>
      <c r="G12" s="52"/>
      <c r="H12" s="29"/>
      <c r="I12" s="29"/>
      <c r="J12" s="53"/>
      <c r="K12" s="41"/>
      <c r="L12" s="29"/>
      <c r="M12" s="29"/>
      <c r="N12" s="29"/>
    </row>
    <row r="13" spans="1:14">
      <c r="A13" s="540"/>
      <c r="B13" s="29">
        <v>11</v>
      </c>
      <c r="C13" s="29"/>
      <c r="D13" s="29"/>
      <c r="E13" s="29"/>
      <c r="F13" s="35"/>
      <c r="G13" s="52"/>
      <c r="H13" s="29"/>
      <c r="I13" s="29"/>
      <c r="J13" s="53"/>
      <c r="K13" s="41"/>
      <c r="L13" s="29"/>
      <c r="M13" s="29"/>
      <c r="N13" s="29"/>
    </row>
    <row r="14" spans="1:14">
      <c r="A14" s="540"/>
      <c r="B14" s="29">
        <v>12</v>
      </c>
      <c r="C14" s="29"/>
      <c r="D14" s="29"/>
      <c r="E14" s="29"/>
      <c r="F14" s="35"/>
      <c r="G14" s="52"/>
      <c r="H14" s="29"/>
      <c r="I14" s="29"/>
      <c r="J14" s="53"/>
      <c r="K14" s="41"/>
      <c r="L14" s="29"/>
      <c r="M14" s="29"/>
      <c r="N14" s="29"/>
    </row>
    <row r="15" spans="1:14">
      <c r="A15" s="540"/>
      <c r="B15" s="29">
        <v>13</v>
      </c>
      <c r="C15" s="29"/>
      <c r="D15" s="29"/>
      <c r="E15" s="29"/>
      <c r="F15" s="35"/>
      <c r="G15" s="52"/>
      <c r="H15" s="29"/>
      <c r="I15" s="29"/>
      <c r="J15" s="53"/>
      <c r="K15" s="41"/>
      <c r="L15" s="29"/>
      <c r="M15" s="29"/>
      <c r="N15" s="29"/>
    </row>
    <row r="16" spans="1:14">
      <c r="A16" s="540" t="s">
        <v>252</v>
      </c>
      <c r="B16" s="30">
        <v>14</v>
      </c>
      <c r="C16" s="30"/>
      <c r="D16" s="30"/>
      <c r="E16" s="30"/>
      <c r="F16" s="36"/>
      <c r="G16" s="54"/>
      <c r="H16" s="30"/>
      <c r="I16" s="30"/>
      <c r="J16" s="55"/>
      <c r="K16" s="42"/>
      <c r="L16" s="30"/>
      <c r="M16" s="30"/>
      <c r="N16" s="30"/>
    </row>
    <row r="17" spans="1:14">
      <c r="A17" s="540"/>
      <c r="B17" s="30">
        <v>15</v>
      </c>
      <c r="C17" s="30"/>
      <c r="D17" s="30"/>
      <c r="E17" s="30"/>
      <c r="F17" s="36"/>
      <c r="G17" s="54"/>
      <c r="H17" s="30"/>
      <c r="I17" s="30"/>
      <c r="J17" s="55"/>
      <c r="K17" s="42"/>
      <c r="L17" s="30"/>
      <c r="M17" s="30"/>
      <c r="N17" s="30"/>
    </row>
    <row r="18" spans="1:14">
      <c r="A18" s="540"/>
      <c r="B18" s="30">
        <v>16</v>
      </c>
      <c r="C18" s="30"/>
      <c r="D18" s="30"/>
      <c r="E18" s="30"/>
      <c r="F18" s="36"/>
      <c r="G18" s="54"/>
      <c r="H18" s="30"/>
      <c r="I18" s="30"/>
      <c r="J18" s="55"/>
      <c r="K18" s="42"/>
      <c r="L18" s="30"/>
      <c r="M18" s="30"/>
      <c r="N18" s="30"/>
    </row>
    <row r="19" spans="1:14">
      <c r="A19" s="540" t="s">
        <v>253</v>
      </c>
      <c r="B19" s="33">
        <v>17</v>
      </c>
      <c r="C19" s="33"/>
      <c r="D19" s="33"/>
      <c r="E19" s="33"/>
      <c r="F19" s="37"/>
      <c r="G19" s="56"/>
      <c r="H19" s="33"/>
      <c r="I19" s="33"/>
      <c r="J19" s="57"/>
      <c r="K19" s="43"/>
      <c r="L19" s="33"/>
      <c r="M19" s="33"/>
      <c r="N19" s="33"/>
    </row>
    <row r="20" spans="1:14">
      <c r="A20" s="540"/>
      <c r="B20" s="33">
        <v>18</v>
      </c>
      <c r="C20" s="33"/>
      <c r="D20" s="33"/>
      <c r="E20" s="33"/>
      <c r="F20" s="37"/>
      <c r="G20" s="56"/>
      <c r="H20" s="33"/>
      <c r="I20" s="33"/>
      <c r="J20" s="57"/>
      <c r="K20" s="43"/>
      <c r="L20" s="33"/>
      <c r="M20" s="33"/>
      <c r="N20" s="33"/>
    </row>
    <row r="21" spans="1:14">
      <c r="A21" s="540"/>
      <c r="B21" s="33">
        <v>19</v>
      </c>
      <c r="C21" s="33"/>
      <c r="D21" s="33"/>
      <c r="E21" s="33"/>
      <c r="F21" s="37"/>
      <c r="G21" s="56"/>
      <c r="H21" s="33"/>
      <c r="I21" s="33"/>
      <c r="J21" s="57"/>
      <c r="K21" s="43"/>
      <c r="L21" s="33"/>
      <c r="M21" s="33"/>
      <c r="N21" s="33"/>
    </row>
    <row r="22" spans="1:14">
      <c r="A22" s="540"/>
      <c r="B22" s="33">
        <v>20</v>
      </c>
      <c r="C22" s="33"/>
      <c r="D22" s="33"/>
      <c r="E22" s="33"/>
      <c r="F22" s="37"/>
      <c r="G22" s="56"/>
      <c r="H22" s="33"/>
      <c r="I22" s="33"/>
      <c r="J22" s="57"/>
      <c r="K22" s="43"/>
      <c r="L22" s="33"/>
      <c r="M22" s="33"/>
      <c r="N22" s="33"/>
    </row>
    <row r="23" spans="1:14">
      <c r="A23" s="540" t="s">
        <v>254</v>
      </c>
      <c r="B23" s="28">
        <v>21</v>
      </c>
      <c r="C23" s="28"/>
      <c r="D23" s="28"/>
      <c r="E23" s="28"/>
      <c r="F23" s="38"/>
      <c r="G23" s="58"/>
      <c r="H23" s="28"/>
      <c r="I23" s="28"/>
      <c r="J23" s="59"/>
      <c r="K23" s="44"/>
      <c r="L23" s="28"/>
      <c r="M23" s="28"/>
      <c r="N23" s="28"/>
    </row>
    <row r="24" spans="1:14">
      <c r="A24" s="540"/>
      <c r="B24" s="28">
        <v>22</v>
      </c>
      <c r="C24" s="28"/>
      <c r="D24" s="28"/>
      <c r="E24" s="28"/>
      <c r="F24" s="38"/>
      <c r="G24" s="58"/>
      <c r="H24" s="28"/>
      <c r="I24" s="28"/>
      <c r="J24" s="59"/>
      <c r="K24" s="44"/>
      <c r="L24" s="28"/>
      <c r="M24" s="28"/>
      <c r="N24" s="28"/>
    </row>
    <row r="25" spans="1:14">
      <c r="A25" s="540"/>
      <c r="B25" s="28">
        <v>23</v>
      </c>
      <c r="C25" s="28"/>
      <c r="D25" s="28"/>
      <c r="E25" s="28"/>
      <c r="F25" s="38"/>
      <c r="G25" s="58"/>
      <c r="H25" s="28"/>
      <c r="I25" s="28"/>
      <c r="J25" s="59"/>
      <c r="K25" s="44"/>
      <c r="L25" s="28"/>
      <c r="M25" s="28"/>
      <c r="N25" s="28"/>
    </row>
    <row r="26" spans="1:14">
      <c r="A26" s="540"/>
      <c r="B26" s="28">
        <v>24</v>
      </c>
      <c r="C26" s="28"/>
      <c r="D26" s="28"/>
      <c r="E26" s="28"/>
      <c r="F26" s="38"/>
      <c r="G26" s="58"/>
      <c r="H26" s="28"/>
      <c r="I26" s="28"/>
      <c r="J26" s="59"/>
      <c r="K26" s="44"/>
      <c r="L26" s="28"/>
      <c r="M26" s="28"/>
      <c r="N26" s="28"/>
    </row>
    <row r="27" spans="1:14">
      <c r="A27" s="540" t="s">
        <v>255</v>
      </c>
      <c r="B27" s="24">
        <v>25</v>
      </c>
      <c r="C27" s="24"/>
      <c r="D27" s="24"/>
      <c r="E27" s="24"/>
      <c r="F27" s="24"/>
      <c r="G27" s="24"/>
      <c r="H27" s="24"/>
      <c r="I27" s="24"/>
      <c r="J27" s="24"/>
      <c r="K27" s="24"/>
      <c r="L27" s="24"/>
      <c r="M27" s="24"/>
      <c r="N27" s="24"/>
    </row>
    <row r="28" spans="1:14">
      <c r="A28" s="540"/>
      <c r="B28" s="24">
        <v>26</v>
      </c>
      <c r="C28" s="24"/>
      <c r="D28" s="24"/>
      <c r="E28" s="24"/>
      <c r="F28" s="24"/>
      <c r="G28" s="24"/>
      <c r="H28" s="24"/>
      <c r="I28" s="24"/>
      <c r="J28" s="24"/>
      <c r="K28" s="24"/>
      <c r="L28" s="24"/>
      <c r="M28" s="24"/>
      <c r="N28" s="24"/>
    </row>
    <row r="29" spans="1:14">
      <c r="A29" s="540"/>
      <c r="B29" s="24">
        <v>27</v>
      </c>
      <c r="C29" s="24"/>
      <c r="D29" s="24"/>
      <c r="E29" s="24"/>
      <c r="F29" s="24"/>
      <c r="G29" s="24"/>
      <c r="H29" s="24"/>
      <c r="I29" s="24"/>
      <c r="J29" s="24"/>
      <c r="K29" s="24"/>
      <c r="L29" s="24"/>
      <c r="M29" s="24"/>
      <c r="N29" s="24"/>
    </row>
    <row r="30" spans="1:14">
      <c r="A30" s="540"/>
      <c r="B30" s="24">
        <v>28</v>
      </c>
      <c r="C30" s="24"/>
      <c r="D30" s="24"/>
      <c r="E30" s="24"/>
      <c r="F30" s="24"/>
      <c r="G30" s="24"/>
      <c r="H30" s="24"/>
      <c r="I30" s="24"/>
      <c r="J30" s="24"/>
      <c r="K30" s="24"/>
      <c r="L30" s="24"/>
      <c r="M30" s="24"/>
      <c r="N30" s="24"/>
    </row>
    <row r="31" spans="1:14">
      <c r="A31" s="540"/>
      <c r="B31" s="24">
        <v>29</v>
      </c>
      <c r="C31" s="24"/>
      <c r="D31" s="24"/>
      <c r="E31" s="24"/>
      <c r="F31" s="24"/>
      <c r="G31" s="24"/>
      <c r="H31" s="24"/>
      <c r="I31" s="24"/>
      <c r="J31" s="24"/>
      <c r="K31" s="24"/>
      <c r="L31" s="24"/>
      <c r="M31" s="24"/>
      <c r="N31" s="24"/>
    </row>
    <row r="32" spans="1:14">
      <c r="A32" s="540" t="s">
        <v>256</v>
      </c>
      <c r="B32" s="31">
        <v>30</v>
      </c>
      <c r="C32" s="31"/>
      <c r="D32" s="31"/>
      <c r="E32" s="31"/>
      <c r="F32" s="31"/>
      <c r="G32" s="31"/>
      <c r="H32" s="31"/>
      <c r="I32" s="31"/>
      <c r="J32" s="31"/>
      <c r="K32" s="31"/>
      <c r="L32" s="31"/>
      <c r="M32" s="31"/>
      <c r="N32" s="31"/>
    </row>
    <row r="33" spans="1:14">
      <c r="A33" s="540"/>
      <c r="B33" s="31">
        <v>31</v>
      </c>
      <c r="C33" s="31"/>
      <c r="D33" s="31"/>
      <c r="E33" s="31"/>
      <c r="F33" s="31"/>
      <c r="G33" s="31"/>
      <c r="H33" s="31"/>
      <c r="I33" s="31"/>
      <c r="J33" s="31"/>
      <c r="K33" s="31"/>
      <c r="L33" s="31"/>
      <c r="M33" s="31"/>
      <c r="N33" s="31"/>
    </row>
    <row r="34" spans="1:14">
      <c r="A34" s="540"/>
      <c r="B34" s="31">
        <v>32</v>
      </c>
      <c r="C34" s="31"/>
      <c r="D34" s="31"/>
      <c r="E34" s="31"/>
      <c r="F34" s="31"/>
      <c r="G34" s="31"/>
      <c r="H34" s="31"/>
      <c r="I34" s="31"/>
      <c r="J34" s="31"/>
      <c r="K34" s="31"/>
      <c r="L34" s="31"/>
      <c r="M34" s="31"/>
      <c r="N34" s="31"/>
    </row>
    <row r="35" spans="1:14">
      <c r="A35" s="540" t="s">
        <v>257</v>
      </c>
      <c r="B35" s="32">
        <v>33</v>
      </c>
      <c r="C35" s="29"/>
      <c r="D35" s="29"/>
      <c r="E35" s="29"/>
      <c r="F35" s="29"/>
      <c r="G35" s="29"/>
      <c r="H35" s="29"/>
      <c r="I35" s="29"/>
      <c r="J35" s="29"/>
      <c r="K35" s="29"/>
      <c r="L35" s="29"/>
      <c r="M35" s="29"/>
      <c r="N35" s="29"/>
    </row>
    <row r="36" spans="1:14">
      <c r="A36" s="540"/>
      <c r="B36" s="29">
        <v>34</v>
      </c>
      <c r="C36" s="29"/>
      <c r="D36" s="29"/>
      <c r="E36" s="29"/>
      <c r="F36" s="29"/>
      <c r="G36" s="29"/>
      <c r="H36" s="29"/>
      <c r="I36" s="29"/>
      <c r="J36" s="29"/>
      <c r="K36" s="29"/>
      <c r="L36" s="29"/>
      <c r="M36" s="29"/>
      <c r="N36" s="29"/>
    </row>
    <row r="37" spans="1:14">
      <c r="A37" s="540"/>
      <c r="B37" s="60">
        <v>35</v>
      </c>
      <c r="C37" s="29"/>
      <c r="D37" s="29"/>
      <c r="E37" s="29"/>
      <c r="F37" s="29"/>
      <c r="G37" s="29"/>
      <c r="H37" s="29"/>
      <c r="I37" s="29"/>
      <c r="J37" s="29"/>
      <c r="K37" s="29"/>
      <c r="L37" s="29"/>
      <c r="M37" s="29"/>
      <c r="N37" s="29"/>
    </row>
    <row r="38" spans="1:14">
      <c r="A38" s="540" t="s">
        <v>258</v>
      </c>
      <c r="B38" s="23">
        <v>36</v>
      </c>
      <c r="C38" s="23"/>
      <c r="D38" s="23"/>
      <c r="E38" s="23"/>
      <c r="F38" s="23"/>
      <c r="G38" s="23"/>
      <c r="H38" s="23"/>
      <c r="I38" s="23"/>
      <c r="J38" s="23"/>
      <c r="K38" s="23"/>
      <c r="L38" s="23"/>
      <c r="M38" s="23"/>
      <c r="N38" s="23"/>
    </row>
    <row r="39" spans="1:14">
      <c r="A39" s="540"/>
      <c r="B39" s="23">
        <v>37</v>
      </c>
      <c r="C39" s="23"/>
      <c r="D39" s="23"/>
      <c r="E39" s="23"/>
      <c r="F39" s="23"/>
      <c r="G39" s="23"/>
      <c r="H39" s="23"/>
      <c r="I39" s="23"/>
      <c r="J39" s="23"/>
      <c r="K39" s="23"/>
      <c r="L39" s="23"/>
      <c r="M39" s="23"/>
      <c r="N39" s="23"/>
    </row>
    <row r="40" spans="1:14">
      <c r="A40" s="540"/>
      <c r="B40" s="23">
        <v>38</v>
      </c>
      <c r="C40" s="23"/>
      <c r="D40" s="23"/>
      <c r="E40" s="23"/>
      <c r="F40" s="23"/>
      <c r="G40" s="23"/>
      <c r="H40" s="23"/>
      <c r="I40" s="23"/>
      <c r="J40" s="23"/>
      <c r="K40" s="23"/>
      <c r="L40" s="23"/>
      <c r="M40" s="23"/>
      <c r="N40" s="23"/>
    </row>
    <row r="41" spans="1:14">
      <c r="A41" s="546" t="s">
        <v>259</v>
      </c>
      <c r="B41" s="61">
        <v>39</v>
      </c>
      <c r="C41" s="62"/>
      <c r="D41" s="62"/>
      <c r="E41" s="62"/>
      <c r="F41" s="62"/>
      <c r="G41" s="62"/>
      <c r="H41" s="62"/>
      <c r="I41" s="62"/>
      <c r="J41" s="62"/>
      <c r="K41" s="62"/>
      <c r="L41" s="62"/>
      <c r="M41" s="62"/>
      <c r="N41" s="62"/>
    </row>
    <row r="42" spans="1:14">
      <c r="A42" s="546"/>
      <c r="B42" s="62">
        <v>40</v>
      </c>
      <c r="C42" s="62"/>
      <c r="D42" s="62"/>
      <c r="E42" s="62"/>
      <c r="F42" s="62"/>
      <c r="G42" s="62"/>
      <c r="H42" s="62"/>
      <c r="I42" s="62"/>
      <c r="J42" s="62"/>
      <c r="K42" s="62"/>
      <c r="L42" s="62"/>
      <c r="M42" s="62"/>
      <c r="N42" s="62"/>
    </row>
    <row r="43" spans="1:14">
      <c r="A43" s="546"/>
      <c r="B43" s="62">
        <v>41</v>
      </c>
      <c r="C43" s="62"/>
      <c r="D43" s="62"/>
      <c r="E43" s="62"/>
      <c r="F43" s="62"/>
      <c r="G43" s="62"/>
      <c r="H43" s="62"/>
      <c r="I43" s="62"/>
      <c r="J43" s="62"/>
      <c r="K43" s="62"/>
      <c r="L43" s="62"/>
      <c r="M43" s="62"/>
      <c r="N43" s="62"/>
    </row>
    <row r="44" spans="1:14">
      <c r="A44" s="546"/>
      <c r="B44" s="63">
        <v>42</v>
      </c>
      <c r="C44" s="62"/>
      <c r="D44" s="62"/>
      <c r="E44" s="62"/>
      <c r="F44" s="62"/>
      <c r="G44" s="62"/>
      <c r="H44" s="62"/>
      <c r="I44" s="62"/>
      <c r="J44" s="62"/>
      <c r="K44" s="62"/>
      <c r="L44" s="62"/>
      <c r="M44" s="62"/>
      <c r="N44" s="62"/>
    </row>
    <row r="45" spans="1:14">
      <c r="A45" s="539" t="s">
        <v>260</v>
      </c>
      <c r="B45" s="27">
        <v>43</v>
      </c>
      <c r="C45" s="27"/>
      <c r="D45" s="27"/>
      <c r="E45" s="27"/>
      <c r="F45" s="27"/>
      <c r="G45" s="27"/>
      <c r="H45" s="27"/>
      <c r="I45" s="27"/>
      <c r="J45" s="27"/>
      <c r="K45" s="27"/>
      <c r="L45" s="27"/>
      <c r="M45" s="27"/>
      <c r="N45" s="27"/>
    </row>
    <row r="46" spans="1:14">
      <c r="A46" s="539"/>
      <c r="B46" s="27">
        <v>44</v>
      </c>
      <c r="C46" s="27"/>
      <c r="D46" s="27"/>
      <c r="E46" s="27"/>
      <c r="F46" s="27"/>
      <c r="G46" s="27"/>
      <c r="H46" s="27"/>
      <c r="I46" s="27"/>
      <c r="J46" s="27"/>
      <c r="K46" s="27"/>
      <c r="L46" s="27"/>
      <c r="M46" s="27"/>
      <c r="N46" s="27"/>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Meta 1</vt:lpstr>
      <vt:lpstr>Meta 2</vt:lpstr>
      <vt:lpstr>Meta 3</vt:lpstr>
      <vt:lpstr>Meta 4</vt:lpstr>
      <vt:lpstr>Meta 5</vt:lpstr>
      <vt:lpstr>Meta 6</vt:lpstr>
      <vt:lpstr>Meta PDD</vt:lpstr>
      <vt:lpstr>TERRI FÍSICA</vt:lpstr>
      <vt:lpstr>Hoja13</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Luz Angela Andrade</cp:lastModifiedBy>
  <cp:revision/>
  <cp:lastPrinted>2022-01-28T14:28:15Z</cp:lastPrinted>
  <dcterms:created xsi:type="dcterms:W3CDTF">2011-04-26T22:16:52Z</dcterms:created>
  <dcterms:modified xsi:type="dcterms:W3CDTF">2023-10-03T12:55:24Z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