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ANGIE\OFICINA ASESORA PLANEACION SGC\ESQUEMA PUBLICACIÓN\PUBLICACIÓN PAGINA WEB\2023\Octubre 2023\Proyectos Plan de acciòn 2020\"/>
    </mc:Choice>
  </mc:AlternateContent>
  <bookViews>
    <workbookView xWindow="-120" yWindow="-120" windowWidth="20730" windowHeight="11040" tabRatio="758" activeTab="3"/>
  </bookViews>
  <sheets>
    <sheet name="Meta 1" sheetId="1" r:id="rId1"/>
    <sheet name="Meta 2" sheetId="2" r:id="rId2"/>
    <sheet name="Meta 3" sheetId="3" r:id="rId3"/>
    <sheet name="Seg.PDD" sheetId="4" r:id="rId4"/>
    <sheet name="Cuatrienio" sheetId="6" r:id="rId5"/>
    <sheet name="Hoja13" sheetId="7" state="hidden" r:id="rId6"/>
    <sheet name="Hoja1" sheetId="8" state="hidden" r:id="rId7"/>
    <sheet name="Ponderación2021" sheetId="5" r:id="rId8"/>
    <sheet name="Hoja2" sheetId="9" r:id="rId9"/>
  </sheets>
  <definedNames>
    <definedName name="_xlnm.Print_Area" localSheetId="0">'Meta 1'!$A$1:$AB$51</definedName>
    <definedName name="_xlnm.Print_Area" localSheetId="1">'Meta 2'!$A$1:$AB$36</definedName>
    <definedName name="_xlnm.Print_Area" localSheetId="2">'Meta 3'!$A$1:$AB$51</definedName>
    <definedName name="_xlnm.Print_Area" localSheetId="3">Seg.PDD!$A$1:$S$11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4" l="1"/>
  <c r="AG12" i="4" l="1"/>
  <c r="T18" i="3"/>
  <c r="C10" i="9" l="1"/>
  <c r="R10" i="4" l="1"/>
  <c r="M10" i="4"/>
  <c r="AF10" i="4"/>
  <c r="AF11" i="4"/>
  <c r="P48" i="3"/>
  <c r="P47" i="3"/>
  <c r="P46" i="3"/>
  <c r="P45" i="3"/>
  <c r="P44" i="3"/>
  <c r="P43" i="3"/>
  <c r="P42" i="3"/>
  <c r="P41" i="3"/>
  <c r="P40" i="3"/>
  <c r="P39" i="3"/>
  <c r="P38" i="3"/>
  <c r="P37" i="3"/>
  <c r="P36" i="3"/>
  <c r="P35" i="3"/>
  <c r="P34" i="3"/>
  <c r="Z18" i="2" l="1"/>
  <c r="P50" i="1"/>
  <c r="P49" i="1"/>
  <c r="P47" i="1"/>
  <c r="P46" i="1"/>
  <c r="P44" i="1"/>
  <c r="P43" i="1"/>
  <c r="P42" i="1"/>
  <c r="P41" i="1"/>
  <c r="P40" i="1"/>
  <c r="P38" i="1"/>
  <c r="P37" i="1"/>
  <c r="P35" i="1"/>
  <c r="P34" i="1"/>
  <c r="P30" i="1"/>
  <c r="A30" i="1"/>
  <c r="A23" i="1"/>
  <c r="BL27" i="1" l="1"/>
  <c r="BJ27" i="1"/>
  <c r="BI27" i="1"/>
  <c r="BG27" i="1"/>
  <c r="BF27" i="1"/>
  <c r="BE27" i="1"/>
  <c r="AW30" i="1"/>
  <c r="G6" i="6" l="1"/>
  <c r="G5" i="6"/>
  <c r="G4" i="6"/>
  <c r="G7" i="6" s="1"/>
  <c r="P9" i="4" l="1"/>
  <c r="AF9" i="4" s="1"/>
  <c r="AV30" i="2" l="1"/>
  <c r="AU30" i="3"/>
  <c r="AU46" i="3"/>
  <c r="BK27" i="1" l="1"/>
  <c r="BH27" i="1"/>
  <c r="BN27" i="1" s="1"/>
  <c r="AU30" i="1"/>
  <c r="AS46" i="3" l="1"/>
  <c r="AS30" i="3"/>
  <c r="AQ46" i="3"/>
  <c r="AO46" i="3"/>
  <c r="AM46" i="3"/>
  <c r="AK46" i="3"/>
  <c r="AI46" i="3"/>
  <c r="AG46" i="3"/>
  <c r="AE46" i="3"/>
  <c r="AE43" i="3"/>
  <c r="AQ34" i="3"/>
  <c r="AO34" i="3"/>
  <c r="AM34" i="3"/>
  <c r="AQ30" i="3"/>
  <c r="AO30" i="3"/>
  <c r="AM30" i="3"/>
  <c r="AK30" i="3"/>
  <c r="AI30" i="3"/>
  <c r="AG30" i="3"/>
  <c r="AE30" i="3"/>
  <c r="P30" i="2" l="1"/>
  <c r="AT30" i="2"/>
  <c r="AR30" i="2"/>
  <c r="AO30" i="2"/>
  <c r="AE10" i="4" l="1"/>
  <c r="P36" i="2"/>
  <c r="P35" i="2"/>
  <c r="P34" i="2"/>
  <c r="AS30" i="1" l="1"/>
  <c r="AC18" i="2"/>
  <c r="AC18" i="3"/>
  <c r="AC18" i="1"/>
  <c r="E15" i="6" l="1"/>
  <c r="E13" i="6"/>
  <c r="E11" i="6"/>
  <c r="C5" i="5"/>
  <c r="D4" i="5"/>
  <c r="D3" i="5"/>
  <c r="D2" i="5"/>
  <c r="D5" i="5" s="1"/>
  <c r="F9" i="4"/>
  <c r="O9" i="4" l="1"/>
  <c r="AD9" i="4"/>
  <c r="K54" i="2" l="1"/>
  <c r="K53" i="2"/>
  <c r="J54" i="2"/>
  <c r="J53" i="2"/>
  <c r="AQ30" i="1" l="1"/>
  <c r="AO30" i="1"/>
  <c r="AM30" i="1"/>
  <c r="AK30" i="1"/>
  <c r="AI30" i="1"/>
  <c r="AG30" i="1"/>
  <c r="AE30" i="1"/>
  <c r="AG34" i="2" l="1"/>
  <c r="I54" i="2"/>
  <c r="I53" i="2"/>
  <c r="AM30" i="2" l="1"/>
  <c r="AA13" i="4"/>
  <c r="Z12" i="4"/>
  <c r="Y12" i="4"/>
  <c r="X12" i="4"/>
  <c r="W12" i="4"/>
  <c r="V12" i="4"/>
  <c r="AA11" i="4"/>
  <c r="AD10" i="4"/>
  <c r="AC10" i="4"/>
  <c r="AA10" i="4"/>
  <c r="AE9" i="4"/>
  <c r="AC9" i="4"/>
  <c r="AA9" i="4"/>
  <c r="AA12" i="4" l="1"/>
  <c r="L67" i="3" l="1"/>
  <c r="H67" i="3"/>
  <c r="B67" i="3"/>
  <c r="A67" i="3"/>
  <c r="B65" i="3"/>
  <c r="A65" i="3"/>
  <c r="B63" i="3"/>
  <c r="A63" i="3"/>
  <c r="B61" i="3"/>
  <c r="A61" i="3"/>
  <c r="B59" i="3"/>
  <c r="A59" i="3"/>
  <c r="F54" i="3"/>
  <c r="AC48" i="3"/>
  <c r="N68" i="3"/>
  <c r="AC45" i="3"/>
  <c r="N66" i="3"/>
  <c r="AC42" i="3"/>
  <c r="N64" i="3"/>
  <c r="AC39" i="3"/>
  <c r="N62" i="3"/>
  <c r="AC36" i="3"/>
  <c r="N60" i="3"/>
  <c r="AC30" i="3"/>
  <c r="B30" i="3"/>
  <c r="AE34" i="2"/>
  <c r="AK30" i="2"/>
  <c r="AI30" i="2"/>
  <c r="AG30" i="2"/>
  <c r="AE30" i="2"/>
  <c r="I49" i="2"/>
  <c r="I45" i="2"/>
  <c r="H54" i="2"/>
  <c r="G54" i="2"/>
  <c r="F54" i="2"/>
  <c r="E54" i="2"/>
  <c r="D54" i="2"/>
  <c r="H53" i="2"/>
  <c r="G53" i="2"/>
  <c r="F53" i="2"/>
  <c r="E53" i="2"/>
  <c r="D53" i="2"/>
  <c r="H49" i="2"/>
  <c r="G49" i="2"/>
  <c r="F49" i="2"/>
  <c r="E49" i="2"/>
  <c r="D49" i="2"/>
  <c r="P48" i="2"/>
  <c r="R48" i="2" s="1"/>
  <c r="P47" i="2"/>
  <c r="R47" i="2" s="1"/>
  <c r="H45" i="2"/>
  <c r="G45" i="2"/>
  <c r="F45" i="2"/>
  <c r="E45" i="2"/>
  <c r="D45" i="2"/>
  <c r="P44" i="2"/>
  <c r="R44" i="2" s="1"/>
  <c r="P43" i="2"/>
  <c r="R43" i="2" s="1"/>
  <c r="P37" i="2"/>
  <c r="D67" i="3" l="1"/>
  <c r="G68" i="3"/>
  <c r="K68" i="3"/>
  <c r="O68" i="3"/>
  <c r="N69" i="3"/>
  <c r="N70" i="3" s="1"/>
  <c r="N30" i="3" s="1"/>
  <c r="D59" i="3"/>
  <c r="H59" i="3"/>
  <c r="L59" i="3"/>
  <c r="G60" i="3"/>
  <c r="K60" i="3"/>
  <c r="O60" i="3"/>
  <c r="D61" i="3"/>
  <c r="H61" i="3"/>
  <c r="L61" i="3"/>
  <c r="G62" i="3"/>
  <c r="K62" i="3"/>
  <c r="O62" i="3"/>
  <c r="D63" i="3"/>
  <c r="H63" i="3"/>
  <c r="L63" i="3"/>
  <c r="G64" i="3"/>
  <c r="K64" i="3"/>
  <c r="O64" i="3"/>
  <c r="D65" i="3"/>
  <c r="H65" i="3"/>
  <c r="L65" i="3"/>
  <c r="G66" i="3"/>
  <c r="K66" i="3"/>
  <c r="O66" i="3"/>
  <c r="E59" i="3"/>
  <c r="I59" i="3"/>
  <c r="M59" i="3"/>
  <c r="D60" i="3"/>
  <c r="H60" i="3"/>
  <c r="L60" i="3"/>
  <c r="E61" i="3"/>
  <c r="I61" i="3"/>
  <c r="M61" i="3"/>
  <c r="D62" i="3"/>
  <c r="H62" i="3"/>
  <c r="L62" i="3"/>
  <c r="E63" i="3"/>
  <c r="I63" i="3"/>
  <c r="M63" i="3"/>
  <c r="D64" i="3"/>
  <c r="H64" i="3"/>
  <c r="L64" i="3"/>
  <c r="E65" i="3"/>
  <c r="I65" i="3"/>
  <c r="M65" i="3"/>
  <c r="D66" i="3"/>
  <c r="H66" i="3"/>
  <c r="L66" i="3"/>
  <c r="E67" i="3"/>
  <c r="I67" i="3"/>
  <c r="M67" i="3"/>
  <c r="D68" i="3"/>
  <c r="H68" i="3"/>
  <c r="L68" i="3"/>
  <c r="F59" i="3"/>
  <c r="J59" i="3"/>
  <c r="N59" i="3"/>
  <c r="E60" i="3"/>
  <c r="I60" i="3"/>
  <c r="M60" i="3"/>
  <c r="F61" i="3"/>
  <c r="J61" i="3"/>
  <c r="N61" i="3"/>
  <c r="E62" i="3"/>
  <c r="I62" i="3"/>
  <c r="M62" i="3"/>
  <c r="F63" i="3"/>
  <c r="J63" i="3"/>
  <c r="N63" i="3"/>
  <c r="E64" i="3"/>
  <c r="I64" i="3"/>
  <c r="M64" i="3"/>
  <c r="F65" i="3"/>
  <c r="J65" i="3"/>
  <c r="N65" i="3"/>
  <c r="E66" i="3"/>
  <c r="I66" i="3"/>
  <c r="M66" i="3"/>
  <c r="F67" i="3"/>
  <c r="J67" i="3"/>
  <c r="N67" i="3"/>
  <c r="E68" i="3"/>
  <c r="I68" i="3"/>
  <c r="M68" i="3"/>
  <c r="G59" i="3"/>
  <c r="K59" i="3"/>
  <c r="O59" i="3"/>
  <c r="F60" i="3"/>
  <c r="J60" i="3"/>
  <c r="G61" i="3"/>
  <c r="K61" i="3"/>
  <c r="O61" i="3"/>
  <c r="F62" i="3"/>
  <c r="J62" i="3"/>
  <c r="G63" i="3"/>
  <c r="K63" i="3"/>
  <c r="O63" i="3"/>
  <c r="F64" i="3"/>
  <c r="J64" i="3"/>
  <c r="G65" i="3"/>
  <c r="K65" i="3"/>
  <c r="O65" i="3"/>
  <c r="F66" i="3"/>
  <c r="J66" i="3"/>
  <c r="G67" i="3"/>
  <c r="K67" i="3"/>
  <c r="O67" i="3"/>
  <c r="F68" i="3"/>
  <c r="J68" i="3"/>
  <c r="P67" i="3" l="1"/>
  <c r="P65" i="3"/>
  <c r="P61" i="3"/>
  <c r="E69" i="3"/>
  <c r="E70" i="3" s="1"/>
  <c r="E30" i="3" s="1"/>
  <c r="P66" i="3"/>
  <c r="P62" i="3"/>
  <c r="L69" i="3"/>
  <c r="L70" i="3" s="1"/>
  <c r="L30" i="3" s="1"/>
  <c r="O69" i="3"/>
  <c r="O70" i="3" s="1"/>
  <c r="O30" i="3" s="1"/>
  <c r="J69" i="3"/>
  <c r="J70" i="3" s="1"/>
  <c r="J30" i="3" s="1"/>
  <c r="H69" i="3"/>
  <c r="H70" i="3" s="1"/>
  <c r="H30" i="3" s="1"/>
  <c r="P63" i="3"/>
  <c r="K69" i="3"/>
  <c r="K70" i="3" s="1"/>
  <c r="K30" i="3" s="1"/>
  <c r="P59" i="3"/>
  <c r="I69" i="3"/>
  <c r="I70" i="3" s="1"/>
  <c r="I30" i="3" s="1"/>
  <c r="F69" i="3"/>
  <c r="F70" i="3" s="1"/>
  <c r="F30" i="3" s="1"/>
  <c r="M69" i="3"/>
  <c r="M70" i="3" s="1"/>
  <c r="M30" i="3" s="1"/>
  <c r="P68" i="3"/>
  <c r="P64" i="3"/>
  <c r="D69" i="3"/>
  <c r="P60" i="3"/>
  <c r="G69" i="3"/>
  <c r="G70" i="3" s="1"/>
  <c r="G30" i="3" s="1"/>
  <c r="AF12" i="4" l="1"/>
  <c r="AE11" i="4"/>
  <c r="AE12" i="4" s="1"/>
  <c r="O10" i="4" s="1"/>
  <c r="D70" i="3"/>
  <c r="P70" i="3" s="1"/>
  <c r="L73" i="3"/>
  <c r="AD11" i="4"/>
  <c r="P69" i="3"/>
  <c r="D30" i="3"/>
  <c r="AD12" i="4" l="1"/>
  <c r="N10" i="4" s="1"/>
  <c r="P30" i="3"/>
  <c r="L74" i="3" s="1"/>
  <c r="L75" i="3" s="1"/>
  <c r="AC11" i="4"/>
  <c r="C16" i="5"/>
  <c r="AC12" i="4" l="1"/>
  <c r="Q10" i="4" s="1"/>
  <c r="F8" i="8"/>
  <c r="J7" i="8"/>
  <c r="F7" i="8"/>
  <c r="J6" i="8"/>
  <c r="F6" i="8"/>
  <c r="J5" i="8"/>
  <c r="F5" i="8"/>
  <c r="N4" i="8"/>
  <c r="J4" i="8"/>
  <c r="F4" i="8"/>
  <c r="N3" i="8"/>
  <c r="J3" i="8"/>
  <c r="F3" i="8"/>
  <c r="H23" i="6"/>
  <c r="G23" i="6"/>
  <c r="F23" i="6"/>
  <c r="E23" i="6"/>
  <c r="D23" i="6"/>
  <c r="C23" i="6"/>
  <c r="H16" i="6"/>
  <c r="G16" i="6"/>
  <c r="F16" i="6"/>
  <c r="E16" i="6"/>
  <c r="D16" i="6"/>
  <c r="I16" i="6" s="1"/>
  <c r="I15" i="6"/>
  <c r="I13" i="6"/>
  <c r="I12" i="6"/>
  <c r="I11" i="6"/>
  <c r="I10" i="6"/>
  <c r="K18" i="4"/>
  <c r="J17" i="4"/>
  <c r="I17" i="4"/>
  <c r="H17" i="4"/>
  <c r="G17" i="4"/>
  <c r="F17" i="4"/>
  <c r="K16" i="4"/>
  <c r="K15" i="4"/>
  <c r="K14" i="4"/>
  <c r="F10" i="4"/>
  <c r="Q9" i="4"/>
  <c r="R9" i="4" s="1"/>
  <c r="K17" i="4" l="1"/>
</calcChain>
</file>

<file path=xl/comments1.xml><?xml version="1.0" encoding="utf-8"?>
<comments xmlns="http://schemas.openxmlformats.org/spreadsheetml/2006/main">
  <authors>
    <author>ANGELA MARCELA FORERO RUIZ</author>
    <author/>
  </authors>
  <commentList>
    <comment ref="Q18" authorId="0" shapeId="0">
      <text>
        <r>
          <rPr>
            <b/>
            <sz val="9"/>
            <color indexed="81"/>
            <rFont val="Tahoma"/>
            <family val="2"/>
          </rPr>
          <t>ANGELA MARCELA FORERO RUIZ:</t>
        </r>
        <r>
          <rPr>
            <sz val="9"/>
            <color indexed="81"/>
            <rFont val="Tahoma"/>
            <family val="2"/>
          </rPr>
          <t xml:space="preserve">
La reserva se constituyó por 11.687.000</t>
        </r>
      </text>
    </comment>
    <comment ref="T18" authorId="0" shapeId="0">
      <text>
        <r>
          <rPr>
            <b/>
            <sz val="9"/>
            <color indexed="81"/>
            <rFont val="Tahoma"/>
            <family val="2"/>
          </rPr>
          <t>ANGELA MARCELA FORERO RUIZ:</t>
        </r>
        <r>
          <rPr>
            <sz val="9"/>
            <color indexed="81"/>
            <rFont val="Tahoma"/>
            <family val="2"/>
          </rPr>
          <t xml:space="preserve">
La reserva se pagó por $11.687.000</t>
        </r>
      </text>
    </comment>
    <comment ref="Z18" authorId="0" shapeId="0">
      <text>
        <r>
          <rPr>
            <b/>
            <sz val="9"/>
            <color indexed="81"/>
            <rFont val="Tahoma"/>
            <family val="2"/>
          </rPr>
          <t>ANGELA MARCELA FORERO RUIZ:</t>
        </r>
        <r>
          <rPr>
            <sz val="9"/>
            <color indexed="81"/>
            <rFont val="Tahoma"/>
            <family val="2"/>
          </rPr>
          <t xml:space="preserve">
VALOR EJECUTADO META 1 $1.285.945.777</t>
        </r>
      </text>
    </comment>
    <comment ref="Q28" authorId="1" shapeId="0">
      <text>
        <r>
          <rPr>
            <sz val="11"/>
            <color rgb="FF000000"/>
            <rFont val="Calibri"/>
            <family val="2"/>
          </rPr>
          <t xml:space="preserve">OFICINA ASESORA DE PLANEACIÓN:
</t>
        </r>
        <r>
          <rPr>
            <sz val="11"/>
            <color rgb="FF000000"/>
            <rFont val="Calibri"/>
            <family val="2"/>
          </rPr>
          <t xml:space="preserve">Máximo de caracteres Avances y logros:  2.000 (Incluidos espacios)
</t>
        </r>
        <r>
          <rPr>
            <sz val="11"/>
            <color rgb="FF000000"/>
            <rFont val="Calibri"/>
            <family val="2"/>
          </rPr>
          <t xml:space="preserve">Máximo de caracteres Retrasos y alternativas de solución: 1.000 (Incluidos espacios)
</t>
        </r>
        <r>
          <rPr>
            <sz val="11"/>
            <color rgb="FF000000"/>
            <rFont val="Calibri"/>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0" authorId="0" shapeId="0">
      <text>
        <r>
          <rPr>
            <b/>
            <sz val="9"/>
            <color rgb="FF000000"/>
            <rFont val="Tahoma"/>
            <family val="2"/>
          </rPr>
          <t>ANGELA MARCELA FORERO RUIZ:</t>
        </r>
        <r>
          <rPr>
            <sz val="9"/>
            <color rgb="FF000000"/>
            <rFont val="Tahoma"/>
            <family val="2"/>
          </rPr>
          <t xml:space="preserve">
</t>
        </r>
        <r>
          <rPr>
            <sz val="9"/>
            <color rgb="FF000000"/>
            <rFont val="Tahoma"/>
            <family val="2"/>
          </rPr>
          <t xml:space="preserve">El total de mujeres formadas de acuerdo a la descripción cualitativa suma 6.096:
</t>
        </r>
        <r>
          <rPr>
            <sz val="9"/>
            <color rgb="FF000000"/>
            <rFont val="Tahoma"/>
            <family val="2"/>
          </rPr>
          <t xml:space="preserve">
</t>
        </r>
        <r>
          <rPr>
            <sz val="9"/>
            <color rgb="FF000000"/>
            <rFont val="Tahoma"/>
            <family val="2"/>
          </rPr>
          <t xml:space="preserve">a.2159
</t>
        </r>
        <r>
          <rPr>
            <sz val="9"/>
            <color rgb="FF000000"/>
            <rFont val="Tahoma"/>
            <family val="2"/>
          </rPr>
          <t xml:space="preserve">b.3038
</t>
        </r>
        <r>
          <rPr>
            <sz val="9"/>
            <color rgb="FF000000"/>
            <rFont val="Tahoma"/>
            <family val="2"/>
          </rPr>
          <t xml:space="preserve">c.490
</t>
        </r>
        <r>
          <rPr>
            <sz val="9"/>
            <color rgb="FF000000"/>
            <rFont val="Tahoma"/>
            <family val="2"/>
          </rPr>
          <t xml:space="preserve">d.173
</t>
        </r>
        <r>
          <rPr>
            <sz val="9"/>
            <color rgb="FF000000"/>
            <rFont val="Tahoma"/>
            <family val="2"/>
          </rPr>
          <t xml:space="preserve">e.61
</t>
        </r>
        <r>
          <rPr>
            <sz val="9"/>
            <color rgb="FF000000"/>
            <rFont val="Tahoma"/>
            <family val="2"/>
          </rPr>
          <t xml:space="preserve">f.62
</t>
        </r>
        <r>
          <rPr>
            <sz val="9"/>
            <color rgb="FF000000"/>
            <rFont val="Tahoma"/>
            <family val="2"/>
          </rPr>
          <t xml:space="preserve">g.52
</t>
        </r>
        <r>
          <rPr>
            <sz val="9"/>
            <color rgb="FF000000"/>
            <rFont val="Tahoma"/>
            <family val="2"/>
          </rPr>
          <t xml:space="preserve">h.61
</t>
        </r>
        <r>
          <rPr>
            <sz val="9"/>
            <color rgb="FF000000"/>
            <rFont val="Tahoma"/>
            <family val="2"/>
          </rPr>
          <t xml:space="preserve">
</t>
        </r>
        <r>
          <rPr>
            <sz val="9"/>
            <color rgb="FF000000"/>
            <rFont val="Tahoma"/>
            <family val="2"/>
          </rPr>
          <t>Por favor revisar las cifras que ponemos en el texto de cada curso porque no cuadran, al igual que no cuadran las cifras del mes de septiembre</t>
        </r>
      </text>
    </comment>
    <comment ref="Q32" authorId="1"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1" shapeId="0">
      <text>
        <r>
          <rPr>
            <sz val="11"/>
            <color rgb="FF000000"/>
            <rFont val="Calibri"/>
            <family val="2"/>
          </rPr>
          <t xml:space="preserve">Espacio para definir producto en relación con la actividad y la meta. </t>
        </r>
      </text>
    </comment>
    <comment ref="Q37" authorId="0" shapeId="0">
      <text>
        <r>
          <rPr>
            <b/>
            <sz val="9"/>
            <color rgb="FF000000"/>
            <rFont val="Tahoma"/>
            <family val="2"/>
          </rPr>
          <t>ANGELA MARCELA FORERO RUIZ:</t>
        </r>
        <r>
          <rPr>
            <sz val="9"/>
            <color rgb="FF000000"/>
            <rFont val="Tahoma"/>
            <family val="2"/>
          </rPr>
          <t xml:space="preserve">
</t>
        </r>
        <r>
          <rPr>
            <sz val="9"/>
            <color rgb="FF000000"/>
            <rFont val="Tahoma"/>
            <family val="2"/>
          </rPr>
          <t xml:space="preserve">Ajustar redacción, que quede como primero los dos cursos que se van a actualizar para el cumplimiento de la meta, luego el nuevo curso que se va a diseñar
</t>
        </r>
        <r>
          <rPr>
            <sz val="9"/>
            <color rgb="FF000000"/>
            <rFont val="Tahoma"/>
            <family val="2"/>
          </rPr>
          <t xml:space="preserve">
</t>
        </r>
        <r>
          <rPr>
            <sz val="9"/>
            <color rgb="FF000000"/>
            <rFont val="Tahoma"/>
            <family val="2"/>
          </rPr>
          <t>Y por ultimo, mencionar que adicionalmente se estan actualizando videos y demás que están haciendo</t>
        </r>
      </text>
    </comment>
    <comment ref="A39" authorId="1" shapeId="0">
      <text>
        <r>
          <rPr>
            <sz val="11"/>
            <color rgb="FF000000"/>
            <rFont val="Calibri"/>
            <family val="2"/>
          </rPr>
          <t xml:space="preserve">Espacio para definir producto en relación con la actividad y la meta. </t>
        </r>
      </text>
    </comment>
    <comment ref="Q40" authorId="0" shapeId="0">
      <text>
        <r>
          <rPr>
            <b/>
            <sz val="9"/>
            <color rgb="FF000000"/>
            <rFont val="Tahoma"/>
            <family val="2"/>
          </rPr>
          <t>ANGELA MARCELA FORERO RUIZ:</t>
        </r>
        <r>
          <rPr>
            <sz val="9"/>
            <color rgb="FF000000"/>
            <rFont val="Tahoma"/>
            <family val="2"/>
          </rPr>
          <t xml:space="preserve">
</t>
        </r>
        <r>
          <rPr>
            <sz val="9"/>
            <color rgb="FF000000"/>
            <rFont val="Tahoma"/>
            <family val="2"/>
          </rPr>
          <t>Revisar las cifras para que sean coherentes con el total de muejres formadas tanto acumuladas como de septiembre</t>
        </r>
      </text>
    </comment>
    <comment ref="Q46" authorId="0" shapeId="0">
      <text>
        <r>
          <rPr>
            <b/>
            <sz val="9"/>
            <color rgb="FF000000"/>
            <rFont val="Tahoma"/>
            <family val="2"/>
          </rPr>
          <t>ANGELA MARCELA FORERO RUIZ:</t>
        </r>
        <r>
          <rPr>
            <sz val="9"/>
            <color rgb="FF000000"/>
            <rFont val="Tahoma"/>
            <family val="2"/>
          </rPr>
          <t xml:space="preserve">
</t>
        </r>
        <r>
          <rPr>
            <sz val="9"/>
            <color rgb="FF000000"/>
            <rFont val="Tahoma"/>
            <family val="2"/>
          </rPr>
          <t xml:space="preserve">En el analisis cualitativo, no se indica a que corresponde el 5% de avance que se incluye en septiembre.
</t>
        </r>
        <r>
          <rPr>
            <sz val="9"/>
            <color rgb="FF000000"/>
            <rFont val="Tahoma"/>
            <family val="2"/>
          </rPr>
          <t xml:space="preserve">
</t>
        </r>
        <r>
          <rPr>
            <sz val="9"/>
            <color rgb="FF000000"/>
            <rFont val="Tahoma"/>
            <family val="2"/>
          </rPr>
          <t>El 90% que llevamos de avance si da cuenta dela adecuación de todos los CID que se tienen programados adecuar?</t>
        </r>
      </text>
    </comment>
  </commentList>
</comments>
</file>

<file path=xl/comments2.xml><?xml version="1.0" encoding="utf-8"?>
<comments xmlns="http://schemas.openxmlformats.org/spreadsheetml/2006/main">
  <authors>
    <author>tc={F7C480FC-50C9-4C88-AAEF-E0BA5C37C936}</author>
    <author/>
    <author>ANGELA MARCELA FORERO RUIZ</author>
  </authors>
  <commentList>
    <comment ref="W18" authorId="0" shapeId="0">
      <text>
        <r>
          <rPr>
            <sz val="11"/>
            <color rgb="FF000000"/>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remite formato de modificación proyecto de inversión para ajustar el valor programado.</t>
        </r>
      </text>
    </comment>
    <comment ref="Q28" authorId="1"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L30" authorId="2" shapeId="0">
      <text>
        <r>
          <rPr>
            <b/>
            <sz val="9"/>
            <color rgb="FF000000"/>
            <rFont val="Tahoma"/>
            <family val="2"/>
          </rPr>
          <t>ANGELA MARCELA FORERO RUIZ:</t>
        </r>
        <r>
          <rPr>
            <sz val="9"/>
            <color rgb="FF000000"/>
            <rFont val="Tahoma"/>
            <family val="2"/>
          </rPr>
          <t xml:space="preserve">
</t>
        </r>
        <r>
          <rPr>
            <sz val="9"/>
            <color rgb="FF000000"/>
            <rFont val="Tahoma"/>
            <family val="2"/>
          </rPr>
          <t>Incluir avance del mes</t>
        </r>
      </text>
    </comment>
    <comment ref="Q30" authorId="2" shapeId="0">
      <text>
        <r>
          <rPr>
            <b/>
            <sz val="9"/>
            <color rgb="FF000000"/>
            <rFont val="Tahoma"/>
            <family val="2"/>
          </rPr>
          <t>ANGELA MARCELA FORERO RUIZ:</t>
        </r>
        <r>
          <rPr>
            <sz val="9"/>
            <color rgb="FF000000"/>
            <rFont val="Tahoma"/>
            <family val="2"/>
          </rPr>
          <t xml:space="preserve">
</t>
        </r>
        <r>
          <rPr>
            <sz val="9"/>
            <color rgb="FF000000"/>
            <rFont val="Tahoma"/>
            <family val="2"/>
          </rPr>
          <t xml:space="preserve">Incluir avance cualitativo del mes
</t>
        </r>
      </text>
    </comment>
    <comment ref="Q32" authorId="1"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P35" authorId="2" shapeId="0">
      <text>
        <r>
          <rPr>
            <b/>
            <sz val="9"/>
            <color rgb="FF000000"/>
            <rFont val="Tahoma"/>
            <family val="2"/>
          </rPr>
          <t>ANGELA MARCELA FORERO RUIZ:</t>
        </r>
        <r>
          <rPr>
            <sz val="9"/>
            <color rgb="FF000000"/>
            <rFont val="Tahoma"/>
            <family val="2"/>
          </rPr>
          <t xml:space="preserve">
</t>
        </r>
        <r>
          <rPr>
            <sz val="9"/>
            <color rgb="FF000000"/>
            <rFont val="Tahoma"/>
            <family val="2"/>
          </rPr>
          <t xml:space="preserve">Llevamos avance del 55%, sin embargo aún no tenemos ninguno de los 4 módulos entregados (3 ya contratados) y (1 en proceso de contratación). Según el seguimiento, el 27 de agosto se tenía programado la entrega del Curso Desarrollo de Capacidades, no se ha entregado?
</t>
        </r>
        <r>
          <rPr>
            <sz val="9"/>
            <color rgb="FF000000"/>
            <rFont val="Tahoma"/>
            <family val="2"/>
          </rPr>
          <t>Revisar si el avance si es del 55% a la fecha</t>
        </r>
      </text>
    </comment>
    <comment ref="A36" authorId="1" shapeId="0">
      <text>
        <r>
          <rPr>
            <sz val="11"/>
            <color rgb="FF000000"/>
            <rFont val="Calibri"/>
            <family val="2"/>
          </rPr>
          <t xml:space="preserve">Espacio para definir producto en relación con la actividad y la meta. </t>
        </r>
      </text>
    </comment>
    <comment ref="A37" authorId="1" shapeId="0">
      <text>
        <r>
          <rPr>
            <sz val="11"/>
            <color rgb="FF000000"/>
            <rFont val="Calibri"/>
            <family val="2"/>
          </rPr>
          <t xml:space="preserve">Espacio para definir producto en relación con la actividad y la meta. </t>
        </r>
      </text>
    </comment>
  </commentList>
</comments>
</file>

<file path=xl/comments3.xml><?xml version="1.0" encoding="utf-8"?>
<comments xmlns="http://schemas.openxmlformats.org/spreadsheetml/2006/main">
  <authors>
    <author/>
    <author>ANGELA MARCELA FORERO RUIZ</author>
  </authors>
  <commentList>
    <comment ref="Q28"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U30" authorId="1" shapeId="0">
      <text>
        <r>
          <rPr>
            <b/>
            <sz val="9"/>
            <color indexed="81"/>
            <rFont val="Tahoma"/>
            <family val="2"/>
          </rPr>
          <t>ANGELA MARCELA FORERO RUIZ:</t>
        </r>
        <r>
          <rPr>
            <sz val="9"/>
            <color indexed="81"/>
            <rFont val="Tahoma"/>
            <family val="2"/>
          </rPr>
          <t xml:space="preserve">
Como la meta se cumplió en su totalidad no es necesario incluir retrasos. Sin embargo si se puede aprovechar el espacio para justificar la no ejecución del 100% de los recursos asignados a la meta. Mencionando que aunque se cumplió el 100% de la meta programada para la vigencia 2021, los recrusos ejecutados no se compremetieron en su totalidad debido a xxx </t>
        </r>
      </text>
    </comment>
    <comment ref="Q32" authorId="0" shapeId="0">
      <text>
        <r>
          <rPr>
            <sz val="11"/>
            <color rgb="FF000000"/>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B34" authorId="0" shapeId="0">
      <text>
        <r>
          <rPr>
            <sz val="11"/>
            <color rgb="FF000000"/>
            <rFont val="Calibri"/>
            <family val="2"/>
          </rPr>
          <t>ANGELA MARCELA FORERO RUIZ:
Falta la ponderación</t>
        </r>
      </text>
    </comment>
    <comment ref="A36" authorId="0" shapeId="0">
      <text>
        <r>
          <rPr>
            <sz val="11"/>
            <color rgb="FF000000"/>
            <rFont val="Calibri"/>
            <family val="2"/>
          </rPr>
          <t xml:space="preserve">Espacio para definir producto en relación con la actividad y la meta. </t>
        </r>
      </text>
    </comment>
    <comment ref="A37" authorId="1" shapeId="0">
      <text>
        <r>
          <rPr>
            <b/>
            <sz val="9"/>
            <color indexed="81"/>
            <rFont val="Tahoma"/>
            <family val="2"/>
          </rPr>
          <t>ANGELA MARCELA FORERO RUIZ:</t>
        </r>
        <r>
          <rPr>
            <sz val="9"/>
            <color indexed="81"/>
            <rFont val="Tahoma"/>
            <family val="2"/>
          </rPr>
          <t xml:space="preserve">
Actividad retrasada debio finalizase en el mes de mayo</t>
        </r>
      </text>
    </comment>
    <comment ref="B37" authorId="0" shapeId="0">
      <text>
        <r>
          <rPr>
            <sz val="11"/>
            <color rgb="FF000000"/>
            <rFont val="Calibri"/>
            <family val="2"/>
          </rPr>
          <t>ANGELA MARCELA FORERO RUIZ:
Falta la ponderación</t>
        </r>
      </text>
    </comment>
    <comment ref="B40" authorId="0" shapeId="0">
      <text>
        <r>
          <rPr>
            <sz val="11"/>
            <color rgb="FF000000"/>
            <rFont val="Calibri"/>
            <family val="2"/>
          </rPr>
          <t>ANGELA MARCELA FORERO RUIZ:
Falta la ponderación</t>
        </r>
      </text>
    </comment>
    <comment ref="B43" authorId="0" shapeId="0">
      <text>
        <r>
          <rPr>
            <sz val="11"/>
            <color rgb="FF000000"/>
            <rFont val="Calibri"/>
            <family val="2"/>
          </rPr>
          <t>ANGELA MARCELA FORERO RUIZ:
Falta la ponderación</t>
        </r>
      </text>
    </comment>
    <comment ref="B46" authorId="0" shapeId="0">
      <text>
        <r>
          <rPr>
            <sz val="11"/>
            <color rgb="FF000000"/>
            <rFont val="Calibri"/>
            <family val="2"/>
          </rPr>
          <t>ANGELA MARCELA FORERO RUIZ:
Falta la ponderación</t>
        </r>
      </text>
    </comment>
  </commentList>
</comments>
</file>

<file path=xl/comments4.xml><?xml version="1.0" encoding="utf-8"?>
<comments xmlns="http://schemas.openxmlformats.org/spreadsheetml/2006/main">
  <authors>
    <author/>
    <author>ANGELA MARCELA FORERO RUIZ</author>
  </authors>
  <commentList>
    <comment ref="A7" authorId="0" shapeId="0">
      <text>
        <r>
          <rPr>
            <sz val="11"/>
            <color rgb="FF000000"/>
            <rFont val="Calibri"/>
            <family val="2"/>
          </rPr>
          <t xml:space="preserve">Microsoft Office User:
Esta información corresponde a la estructura del PDD y al tipo de meta al cual se le va a hacer seguimiento:
1. Meta sectorial
2. Meta trazadora
3. Metas estratégicas </t>
        </r>
      </text>
    </comment>
    <comment ref="L7" authorId="0" shapeId="0">
      <text>
        <r>
          <rPr>
            <sz val="11"/>
            <color rgb="FF000000"/>
            <rFont val="Calibri"/>
            <family val="2"/>
          </rPr>
          <t>Microsoft Office User:
Corresponde a la descripción detallada de la medición del indicador</t>
        </r>
      </text>
    </comment>
    <comment ref="O10" authorId="1" shapeId="0">
      <text>
        <r>
          <rPr>
            <b/>
            <sz val="10"/>
            <color indexed="81"/>
            <rFont val="Tahoma"/>
            <family val="2"/>
          </rPr>
          <t>ANGELA MARCELA FORERO RUIZ:</t>
        </r>
        <r>
          <rPr>
            <sz val="10"/>
            <color indexed="81"/>
            <rFont val="Tahoma"/>
            <family val="2"/>
          </rPr>
          <t xml:space="preserve">
Se va a actualizar la meta 2 con la entrega del modulo de comunicación asertiva?</t>
        </r>
      </text>
    </comment>
    <comment ref="S10" authorId="1" shapeId="0">
      <text>
        <r>
          <rPr>
            <b/>
            <sz val="10"/>
            <color indexed="81"/>
            <rFont val="Tahoma"/>
            <family val="2"/>
          </rPr>
          <t>ANGELA MARCELA FORERO RUIZ:</t>
        </r>
        <r>
          <rPr>
            <sz val="10"/>
            <color indexed="81"/>
            <rFont val="Tahoma"/>
            <family val="2"/>
          </rPr>
          <t xml:space="preserve">
Incluir avance cualitativo resumido del tercer trimestre</t>
        </r>
      </text>
    </comment>
  </commentList>
</comments>
</file>

<file path=xl/sharedStrings.xml><?xml version="1.0" encoding="utf-8"?>
<sst xmlns="http://schemas.openxmlformats.org/spreadsheetml/2006/main" count="736" uniqueCount="358">
  <si>
    <t>SECRETARÍA DISTRITAL DE LA MUJER</t>
  </si>
  <si>
    <t>Código: DE-FO-05</t>
  </si>
  <si>
    <t xml:space="preserve">DIRECCIONAMIENTO ESTRATEGICO </t>
  </si>
  <si>
    <t>Versión: 07</t>
  </si>
  <si>
    <t>FORMULACIÓN Y SEGUIMIENTO PLANES DE ACCIÓN DE PROYECTOS</t>
  </si>
  <si>
    <t>Fecha de Emisión: 23 de septiembre de 2020</t>
  </si>
  <si>
    <t>Página 1 de 2</t>
  </si>
  <si>
    <t>NOMBRE DEL PROYECTO</t>
  </si>
  <si>
    <t xml:space="preserve">7673 - Desarrollo de capacidades para aumentar la autonomía y empoderamiento de las mujeres en toda su diversidad en Bogotá
</t>
  </si>
  <si>
    <t>FECHA DE REPORTE</t>
  </si>
  <si>
    <t>TIPO DE REPORTE</t>
  </si>
  <si>
    <t>FORMULACION</t>
  </si>
  <si>
    <t>ACTUALIZACION</t>
  </si>
  <si>
    <t>SEGUIMIENTO</t>
  </si>
  <si>
    <t>X</t>
  </si>
  <si>
    <t>PROPÓSITO</t>
  </si>
  <si>
    <t>1 - Hacer un Nuevo Contrato Social con Igualdad de Oportunidades para la Inclusión Social, Productiva Y Política</t>
  </si>
  <si>
    <t>LOGRO</t>
  </si>
  <si>
    <t>2 -  Reducir la pobreza monetaria, multidimensional y la feminización de la pobreza.</t>
  </si>
  <si>
    <t>PROGRAMA</t>
  </si>
  <si>
    <t>Igualdad de oportunidades y desarrollo de capacidades para las mujeres</t>
  </si>
  <si>
    <t>DESCRIPCIÓN DE LA META (ACTIVIDAD MGA)</t>
  </si>
  <si>
    <t xml:space="preserve"> Formar 26.100 mujeres en sus derechos a través de procesos de desarrollo de capacidades en el uso TIC</t>
  </si>
  <si>
    <t>MAGNITUD META VIGENCIA ACTUAL</t>
  </si>
  <si>
    <t>PONDERACIÓN META (%)</t>
  </si>
  <si>
    <t>TRIMESTRE REPORTADO</t>
  </si>
  <si>
    <t>ENE-MAR</t>
  </si>
  <si>
    <t>ABR-JUN</t>
  </si>
  <si>
    <t>JUL-SEP</t>
  </si>
  <si>
    <t>OCT-DIC</t>
  </si>
  <si>
    <t>EJECUCIÓN PRESUPUESTAL DEL PROYECTO</t>
  </si>
  <si>
    <t>RESERVAS VIGENCIA ANTERIOR</t>
  </si>
  <si>
    <t>PRESUPUESTO ASIGNADO EN LA VIGENCIA ACTUAL</t>
  </si>
  <si>
    <t>Recursos Programados</t>
  </si>
  <si>
    <t>Recursos Ejecutados</t>
  </si>
  <si>
    <t xml:space="preserve">REPORTE METAS VIGENCIA ANTERIOR - Pendientes de cumplir por contratos sin ejecutar a 31.DIC (Reservas Presupuestales) </t>
  </si>
  <si>
    <t>DESCRIPCIÓN DE LA META</t>
  </si>
  <si>
    <t>PROG.</t>
  </si>
  <si>
    <t>AVANCE TRIMESTRE</t>
  </si>
  <si>
    <t>TOTAL</t>
  </si>
  <si>
    <t>DESCRIPCIÓN CUALITATIVA DEL AVANCE POR META
(Logros y beneficios, y retrasos y alternativas de solución (2.000 caracteres))</t>
  </si>
  <si>
    <t>El proyecto 7673 “, en cumplimiento de la meta "Formar 26.100 mujeres en sus derechos a través de procesos de desarrollo de capacidades en el uso TIC",  requirió garantizar que en el mes de enero de 2021 se adelantaran las siguientes actividades: 1. Consolidación y generación de informes con corte a 31 de diciembre de 2020: instrumentos de planeación, reportes en SIMISIONAL, atención de requerimientos externos e internos de información relacionados con la meta del proyecto de inversión y del PDD. 2. Acompañamiento estratégico y orientación metodológica para elaboración del plan de trabajo para la implementación en 2021 de los procesos formativos que promueven el ejercicio pleno de los derechos de las mujeres a través del uso de herramientas y metodologías innovadoras. 3. Convocatoria y selección del equipo que brindará la formación en los Centros de Inclusión Digital, durante 2021. 4. Consolidación de documentos para contratación del equipo que brindará la formación en los Centros de Inclusión  Digital, durante 2021. Dichas acciones fueron realizadas y a 28 de febrero  la reserva presupuestal asociada al contrato 506 de 2020 se pagó en su totalidad. Durante el mes de julio se realizó en pago total  de la Reserva del Contrato Interadministrativo 163 de 2020, cuyo objeto se definió como: Suministrar los servicios integrados de comunicaciones convergentes que requiera la SDMujer. PC 363 Secop II CD-CI-173-2020</t>
  </si>
  <si>
    <t>RESUMEN CURSO</t>
  </si>
  <si>
    <t>a</t>
  </si>
  <si>
    <t>b</t>
  </si>
  <si>
    <t>c</t>
  </si>
  <si>
    <t>d</t>
  </si>
  <si>
    <t>e</t>
  </si>
  <si>
    <t>f</t>
  </si>
  <si>
    <t>g</t>
  </si>
  <si>
    <t>h</t>
  </si>
  <si>
    <t>i</t>
  </si>
  <si>
    <t>Total</t>
  </si>
  <si>
    <t>PONDERACIÓN META</t>
  </si>
  <si>
    <t xml:space="preserve">AVANCE DE META </t>
  </si>
  <si>
    <t>DESCRIPCIÓN CUALITATIVA DEL AVANCE POR META</t>
  </si>
  <si>
    <t>ENE</t>
  </si>
  <si>
    <t>FEB</t>
  </si>
  <si>
    <t>MAR</t>
  </si>
  <si>
    <t>ABR</t>
  </si>
  <si>
    <t>MAY</t>
  </si>
  <si>
    <t>JUN</t>
  </si>
  <si>
    <t>JUL</t>
  </si>
  <si>
    <t>AGO</t>
  </si>
  <si>
    <t>SEP</t>
  </si>
  <si>
    <t>OCT</t>
  </si>
  <si>
    <t>NOV</t>
  </si>
  <si>
    <t>DIC</t>
  </si>
  <si>
    <t>Avances y Logros (2.000 caracteres)</t>
  </si>
  <si>
    <t>Retrasos y Alternativas de solución (1.000 caracteres)</t>
  </si>
  <si>
    <t>Beneficios</t>
  </si>
  <si>
    <t>Rep.Feb</t>
  </si>
  <si>
    <t>Rep.Mar</t>
  </si>
  <si>
    <t>Rep.Abr</t>
  </si>
  <si>
    <t>Rep.May</t>
  </si>
  <si>
    <t>Rep Jun</t>
  </si>
  <si>
    <t>Rep Jul</t>
  </si>
  <si>
    <t>Rep ago</t>
  </si>
  <si>
    <t>Rep sep</t>
  </si>
  <si>
    <t>Rep Oct</t>
  </si>
  <si>
    <t>Rep Nov</t>
  </si>
  <si>
    <t xml:space="preserve">Las mujeres que participan del curso habilidades socio emocionales, manifiestan un cambio en sus relaciones interpersonales al aprender el manejo de sus emociones en situaciones de la vida cotidiana
Las mujeres que participan del curso habilidades digitales manifiestan que ha mejorado su comunicación, con familiares, amigos y colegas mediante el uso de las herramientas digitales, favoreciendo sus redes de apoyo.
Las mujeres que participan del curso en Prevención de Violencias Digitales manifiestan un cambio positivo en el uso de las herramientas digitales, debido, a que con los aprendizajes mejoran sus prácticas de seguridad para evitar situaciones de violencia en los espacios virtuales.   
Las mujeres que participan del curso Indicadores de Género manifiestan contar con nuevos argumentos a la hora de utilizar datos estadisticos y consolidación de proyectos inclusivos.
Las mujeres que participan del Curso Constructora TIC para la Paz manifiestan un cambio positivo en sus relaciones interpersonales y en el relacionamiento en espacios cotidianos como el vecindario y la comunidad, esto al aprender mediante el curso herramientas y tips para la transformación de conflictos, y la comunicación asertiva. 
Las mujeres que participan del curso Derechos de las mujeres y herramientas TIC manifiestan que el aprender sobre el uso de elementos básicos del computador y ofimática les facilita sus relaciones con otras personas en la vida cotidiana y laboral.
Las mujeres que participan del curso Educación Financiera de la plataforma Moodle manifiestan un cambio positivo en sus vidas al aprender a manejar sus recursos económicos, distribuir los gastos y tener iniciativas para buscar nuevas entradas económicas.  
Las mujeres que participan del curso Informática: Microsoft Word, Excel e Internet manifiestan que ahora cuentan con herramientas para mejorar sus trabajos académicos, laborales y personales, lo que provoca un cambio positivo en sus escenarios inmediatos. </t>
  </si>
  <si>
    <t>673 mujeres formadas. La apropiación y auto reconocimiento de  habilidades socio emocionales, contribuye a la liberación de emociones y sentimientos, poniendo en práctica la comunicación asertiva, la creatividad, la empatía y otras habilidades que las participantes reconocen.</t>
  </si>
  <si>
    <t>1500 mujeres de las cuales 827 se formaron en marzo.
Distribuidas así: 
*330 en Habilidades digitales Introducción a los indicadores de género.
*56 en introducción a los indicadores de género
*161 en Prevención de violencias digitales
*280 en Habilidades Socioemocionales.</t>
  </si>
  <si>
    <t>2282 mujeres de las cuales 782 se formaron en abril:
Distribuidas así: 
*1391 en Habilidades socioemocionales
*589 en Habilidades digitales
*206  en Prevención de violencias digitales
*96 en Introducción a los indicadores de género.</t>
  </si>
  <si>
    <t xml:space="preserve">3.129 mujeres de las cuales 847 se formaron en mayo:
Distribuidas así: 
*1574 en Habilidades socioemocionales
*978 en Habilidades digitales
*459  en Prevención de violencias digitales
*115 en Introducción a los indicadores de género.
*3 en Constructoras TIC para la paz </t>
  </si>
  <si>
    <t>4173 mujeres de las cuales 1044 se formaron en junio:
Distribuidas así: 
*1834 en Habilidades socioemocionales
*1729  Habilidades digitales
*468 en Prevención de violencias digitales
*117 en Introducción a los indicadores de género.
*17  en Constructoras TIC para la paz 
*8 en derechos.mujeres y TIC</t>
  </si>
  <si>
    <t>6.035 mujeres de las cuales 857 se formaron en agosto:
Distribuidas así: 
*161 en Habilidades socioemocionales
*531  Habilidades digitales
*25 en Introducción a los indicadores de género.
*61  en Constructoras TIC para la paz 
*54 en derechos.mujeres y TIC
*42 en educación financiera</t>
  </si>
  <si>
    <t>6.748 mujeres, 713 formadas en septiembre:
*302 - Habilidades socioemocionales
*272 - Habilidades digitales
*38 - prevención violencias
*7 - Introducción a indicadores de género.
*6  - Constructoras TIC para la paz 
*26 - derechos.mujeres y TIC
*1 - educación financiera
*61  (word,excel,internet)</t>
  </si>
  <si>
    <t>7.019 mujeres, 271 formadas en octubre:
*102 - Habilidades socioemocionales
*58 - Habilidades digitales
*23 - prevención violencias
*6  - Constructoras TIC para la paz 
*2 - derechos.mujeres y TIC
*34 - educación financiera
*46  (word,excel,internet)</t>
  </si>
  <si>
    <t>DESCRIPCIÓN DE LA ACTIVIDAD</t>
  </si>
  <si>
    <t>PONDERACIÓN VERTICAL (Porcentual)</t>
  </si>
  <si>
    <t>CRONOGRAMA %</t>
  </si>
  <si>
    <t>DESCRIPCIÓN CUALITATIVA DEL AVANCE POR ACTIVIDAD</t>
  </si>
  <si>
    <t>CRITERIOS DE SEGUIMIENTO</t>
  </si>
  <si>
    <t>ACUMULADO</t>
  </si>
  <si>
    <t xml:space="preserve">Logros y beneficios y Retrasos y alternativas de solución (2.000 caracteres) </t>
  </si>
  <si>
    <t xml:space="preserve">1. Diseño y socialización interna de una estructura metodológica que oriente técnicamente  la oferta formativa de la entidad. </t>
  </si>
  <si>
    <t>Programación</t>
  </si>
  <si>
    <t>Ejecución</t>
  </si>
  <si>
    <t>Numero de contenidos pedagógicos diseñados</t>
  </si>
  <si>
    <t xml:space="preserve">2. Diseño y /o actualización de tres (3) contenidos  pedagógicos, para ofertar a las mujeres de la ciudad en coherencia con el modelo de operación de los Centros de Inclusión Digital y que contemplen metodologías desde el enfoque de derechos de las mujeres, género y difencial
</t>
  </si>
  <si>
    <t xml:space="preserve">3. Elaboración de un (1) reporte mensual de seguimiento </t>
  </si>
  <si>
    <t xml:space="preserve">Reporte cuantitativo mensual de las mujeres formadas </t>
  </si>
  <si>
    <t>4. Diseño de una (1) estrategia de convocatoria para asegurar la vinculación de mujeres a los procesos de formación</t>
  </si>
  <si>
    <t>Numero de acuerdos de trabajo con actores estrategicos implementados.</t>
  </si>
  <si>
    <r>
      <t xml:space="preserve">5. </t>
    </r>
    <r>
      <rPr>
        <sz val="10"/>
        <color rgb="FF000000"/>
        <rFont val="Times New Roman"/>
        <family val="1"/>
      </rPr>
      <t xml:space="preserve">Adecuación </t>
    </r>
    <r>
      <rPr>
        <sz val="10"/>
        <rFont val="Times New Roman"/>
        <family val="1"/>
      </rPr>
      <t>de la infraestructura técnológica de lo Centros de Inclusión Digital, aportando a la inclusión del enfoque diferencial</t>
    </r>
  </si>
  <si>
    <t xml:space="preserve">Numero de computadores, sistemas operativos u otros incorporados a los Centros de Inclusión Digital. </t>
  </si>
  <si>
    <t xml:space="preserve">6. Elaboración de una (1) memoria del proceso de formación durante la vigencia que recoja los aprendizajes cualitativos de las mujeres
</t>
  </si>
  <si>
    <t>Documento de memoria del proceso de formación</t>
  </si>
  <si>
    <t>ELABORÓ</t>
  </si>
  <si>
    <t>Firma:</t>
  </si>
  <si>
    <t>APROBÓ</t>
  </si>
  <si>
    <t>REVISIÓN OFICINA ASESORA DE PLANEACIÓN</t>
  </si>
  <si>
    <t xml:space="preserve">VoBo. </t>
  </si>
  <si>
    <t>Nombre: Andrea Ramirez Pisco
Directora de Gestión del Conocimiento</t>
  </si>
  <si>
    <t xml:space="preserve">Nombre: Diana María Parra Romero
Subsecretaría de Políticas de Igualdad </t>
  </si>
  <si>
    <t>Nombre: Adriana Estupiñan Jaramillo</t>
  </si>
  <si>
    <t xml:space="preserve">Cargo: Líderesa Técnica </t>
  </si>
  <si>
    <t>Cargo: Gerenta de Proyecto</t>
  </si>
  <si>
    <t>Cargo: Jefa Oficina Asesora de Planeación</t>
  </si>
  <si>
    <t>Diseñar 13 contenidos para el desarrollo de capacidades socioemocionales, técnicas y digitales de las mujeres, en toda su diversidad</t>
  </si>
  <si>
    <t>feb</t>
  </si>
  <si>
    <t>mar</t>
  </si>
  <si>
    <t>abr</t>
  </si>
  <si>
    <t>mayo</t>
  </si>
  <si>
    <t>ago</t>
  </si>
  <si>
    <t>sep</t>
  </si>
  <si>
    <t>oct</t>
  </si>
  <si>
    <t>Iinició el proceso de capacitación para la difusión de los cursos a la ciudadanía a través de mensajes de texto.</t>
  </si>
  <si>
    <t xml:space="preserve">Durante el mes se realizó reunión con Secretaría de Educación para recibir información  asociada a los costos de los créditos por universidad   por programa, de igual forma, se aclararon dudas con respecto al programa. </t>
  </si>
  <si>
    <t>Se consolidó el proceso de estudios previos y se inició el proceso para la contratación. Se recibió propuesta técnica por parte de la Universidad Nacional, se cuenta con los documentos de la entidad y los CDP para avanzar en el proceso una vez sea aprobado el estudio previo.</t>
  </si>
  <si>
    <t>Durante el mes de mayo, se radicó la solicitud de contratación de los cursos virtuales ante la Dirección de Contratación de la entidad, desde donde se proyectó la minuta y se solicitaron ajustes en la documentación anexa de la Universidad Nacional, previo al trámite ante el Comité de Contratación.</t>
  </si>
  <si>
    <t xml:space="preserve">En junio se firmó el contrato y se dio inicio a la ejecución del mismo, para el mes se recibió la versión preliminar del cronograma para los 3 cursos, quedando programados para entrega en las siguientes fechas: 27 agosto,  22 septiembre y 28 diciembre. </t>
  </si>
  <si>
    <t>Finalizó producción y montaje en plataforma de cursos para su uso abierto por parte de la ciudadanía de los contenidos: Comunicación asertiva con enfoque de género y Manejo del tiempo con enfoque de género. https://sdmujer.gov.co/cursos
Inició estapa precontractual para el diplomado virtual.</t>
  </si>
  <si>
    <t>Inició la ejecución del contrato interadministrativo 835-2021 suscrito con la UNAL, dirigido al diseño del diplomado virtual denominado "Desarrollo de habilidades socioemocionales con énfasis en comunicación asertiva y manejo del tiempo". Inducción: 22-oct. Clases: 26-oct.
Inscritas: 30 mujeres.</t>
  </si>
  <si>
    <t>Elaborar, desarrollar y virtualizar cuatro (4) contenidos para el desarrollo de capacidades socioemocionales, técnicas y digitales de las mujeres, en toda su diversidad</t>
  </si>
  <si>
    <t>Avance en la construcción del anexo técnico para dar inicio a etapa precontractual del proceso asociado a cursos virtuales. Se realizaron dos reuniones con SED, en la primera se explicó el alcance de la estrategia RetoU, en la segunda reunión se recibió información  asociada a los costos por crédito</t>
  </si>
  <si>
    <t xml:space="preserve">Producción y revisión del  curso de cuidado; se avanza con la revisión de los módulos 1 y 2 del Curso de comunicación asertiva y Módulo 1 del Curso manejo del tiempo. Contenidos revisados por el equipo técnico de la Estrategia de Empleo y Emprendimiento y los comentarios se enviaron a la UNAL </t>
  </si>
  <si>
    <t>Número de mujeres inscritas (Educación Financiera)</t>
  </si>
  <si>
    <t>Número de mujeres inscritas (Habilidades socioemocionales)</t>
  </si>
  <si>
    <t>dic</t>
  </si>
  <si>
    <t>Total + dic</t>
  </si>
  <si>
    <t>Número de mujeres que finalizaron el curso (Educación Financiera)</t>
  </si>
  <si>
    <t>Número de mujeres que finalizaron el curso (Habilidades socioemocionales  para el emprendimiento el empleo y la vida)</t>
  </si>
  <si>
    <t>Información OAP - Gestión Tecnológica (10-may-2021) Gjeréz</t>
  </si>
  <si>
    <t>Información OAP - Gestión Tecnológica (04-jun-2021) Gjeréz</t>
  </si>
  <si>
    <t>Información OAP - Gestión Tecnológica (06-jul-2021) Gjeréz</t>
  </si>
  <si>
    <t>Información OAP - Gestión Tecnológica (06-ago-2021) Gjeréz</t>
  </si>
  <si>
    <t>Información OAP - Gestión Tecnológica (07-sep-2021) Gjeréz</t>
  </si>
  <si>
    <t>Diseñar e implementar 1 estrategia para el desarrollo de capacidades sociomecionales y técnicas de las mujeres en toda su diversidad para su emprendimiento y empleabilidad</t>
  </si>
  <si>
    <t>0.0079</t>
  </si>
  <si>
    <t>La mencionada contratación, apoyó la implementación, formalización y continuidad de los procesos relacionados con la gestión de alianzas con actores nacionales, internacionales, públicos y privados mediante la articulación de las dependencias competentes en cada caso y la interlocución con los aliados. En virtud de un enfoque de corresponsabilidad,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Avanzando en i) El proyecto Piloto de reactivación socioeconómica de mujeres víctimas y mujeres excombatientes en contexto del Covid – 19 y la sostenibilidad de la paz en Bogotá, implementado por la Corporación Mundial de la Mujer y financiado por ONU Mujeres con recursos del gobierno de Suecia, a través del cual se fortalecerán 5 organizaciones o iniciativas productivas de mujeres víctimas y excombatientes en Bogotá. Este proyecto inició formalmente el 16 de noviembre y finalizará el 15 de mayo. En el mes de enero de 2021 se tiene proyectado la realización de diferentes actividades las cuales requieren de seguimiento y articulación con los socios a través de Comités Técnicos quincenales. ii) El proceso con el Politécnico Grancolombiano para que mujeres beneficiaras de los programas de las Secretaría de la Mujer puedan vincularse al Curso de Educación en Derechos Humanos de las Mujeres, Gestión y Sostenibilidad, el cual es ofrecido de manera gratuita por esta universidad a mujeres emprendedoras en condición de alta vulnerabilidad socioeconómica. En el mes de enero se trabajará en la formalización del acuerdo con el Politécnico para implementar este proyecto y se implementarán acciones para lanzar la convocatoria conjunta para que mujeres beneficiarias de la Secretaría se inscriban en el curso (21 dic-15 enero). iii) Proyecto con UNICEF con la cooperación financiera del Gobierno de Noruega con el ánimo de contribuir a la respuesta frente a la crisis generada por la emergencia sanitaria de COVID-19, con relación a la prevención y el abordaje de las Violencias Basadas en Género -VBG- tanto a nivel nacional como local. Este proyecto cuenta con 3 consultorías las cuales iniciaron el 16 de noviembre, 26 de noviembre y 2 de diciembre respectivamente. Durante el mes de enero se hará seguimiento a la implementación de las consultorías a través de la revisión de los productos, articulación con lás áreas técnicas de la secretaría, UNICEF y los socios implementadores. Dichas acciones fueron realizadas y a 28 de febrero  la reserva presupuestal asociada al contrato 518 de 2020 se pagó en su totalidad. La totalidad de la reserva se pagó durante el mes de mayo. Durante el mes de mayo, se consolidó el enfoque de género en la estrategia de emprendimiento y empleabilidad con lo que se busca que además de cumplir con metas especfícas en términos de las mujeres que serán beneficiadas con la estrategia, se generarn mecanismos que permitan contribuir a enfrentar las barreras que enfrentan las mujeres para el empleo y el emprendimiento, con lo cual se busca que más mujeres logren acceder a ingresos propios.
En junio se iniciaron acciones para el diagnostico que se encontraba pendiente de entregar, este documento hace referencia a el impacto que tuvo la crisis económica generada por el Covid-19 en el empleo de las mujeres ( tasas de ocupación y participación de las mujeres en el mercado laboral);  las dificultades y barreras que se generaron para el desarrollo de iniciativas productivas (existen para la generación de ingresos) y  las principales barreras que de manera estructural  enfrentan las mujeres para desarrollar su autonomía económica y acceder en iguales condiciones a las oportunidades laborales del mercado. Con este diagnóstico se cierra la actividad que se encontraba pendiente y sirve como base para la estrategia que se está desarrollando durante esta vigencia.</t>
  </si>
  <si>
    <t>Rep Feb</t>
  </si>
  <si>
    <t>Rep Mar</t>
  </si>
  <si>
    <t>Rep Abr</t>
  </si>
  <si>
    <t>Rep May</t>
  </si>
  <si>
    <t>Rep jun</t>
  </si>
  <si>
    <t>Rep jul</t>
  </si>
  <si>
    <t>Rep Sep</t>
  </si>
  <si>
    <t xml:space="preserve">Debido a que la estrategia EMRE viene dando la línea técnica para todas las entidades del distrito que tienen acciones de empleabilidad y emprendimiento, se adelantó la definición del lineamiento y este se consolidará de manera definitiva cuando se obtengan las definiciones. En el mes de mayo se avanzó en las definiciones de acuerdo con las nuevas directrices de la administración y estos serán incorporados en los avances de los lineamientos.
En el mes de junio se hizo entrega de la primera versión del documento técnico de la estrategia de emprendimiento y empleabilidad el cual se encuentra en proceso de revisión y ajustes, se proyecta que la versión final del documento se entregue al finalizar el mes de julio. 
</t>
  </si>
  <si>
    <t xml:space="preserve">• La divulgación del Decreto 332, y el respectivo acompañamiento de la SDMujer a las entidades distritales en el registro del avance en su aplicación promoverá y beneficiará la participación de las mujeres de Bogotá en la ocupación de los sectores de la actividad económica, de acuerdo con lo establecido en el Decreto.
• Diecisiete mujeres recibieron acompañamiento en la participación de procesos de selección laboral del sector de BPO, y trece del sector de la construcción.
 • La construcción de la Guía de buenas prácticas para el diseño de programas de empleo y generación de ingresos con enfoque de género, dirigida a las entidades del Distrito beneficiará a las mujeres del Distrito, ya que las entidades contarán con un recurso práctico para diseñar programas que reconocen las barreras que encuentran las mujeres en programas de empleo y de generación de ingresos, con lo cual se espera que aumente la participación y permanencia de mujeres.
•	Durante el último trimestre las mujeres se beneficiaron de los cursos en habilidades financieras, digitales, comunicación asertiva, manejo del tiempo, desarrollándolos de manera virtual y automatizada, gracias a la vinculación a la oferta de formación de la SdM. Estos cursos les permite manejar su tiempo mientras fortalecen su proyecto de vida con formación laboral pertinente y certificada. Al respecto, además, se presenta el beneficio a modo de acompañamiento diferencial a mujeres indígenas y afrodescendientes durante el desarrollo del Curso en Educación Financiera, con un enfoque étnico que va en relación con las acciones afirmativas que se acordaron con los consejos consultivos.
•	Durante el último trimestre, y como parte del desarrollo de la Ruta de Orientación, divulgación y orientación; las mujeres accedieron a la información en términos de empleo y emprendimiento de manera clara, sencilla y unificada en un solo canal. Así, a través de la ruta se realizó la difusión programas, en el marco de la Estrategia de Mitigación y Reactivación Económica (EMRE) del Distrito, como: SOY LOCAL (SDG), Mujeres que Reverdecen (SDAmbiente), Mujeres sembradoras por la ReactivAcción (PNUD, USAID y SDAmbiente), Programa de Empleo Joven, entre otros; logrando llegar a un total de 1.448 mujeres caracterizadas y 448 mujeres orientadas en el 2021, que recibieron información de manera oportuna, lo que facilitó la orientación a las mujeres, especialmente en los segmentos de población que requieren mayor focalización; traduciéndose en la promoción de la garantía del derecho al trabajo y la generación de ingresos de las mujeres.
</t>
  </si>
  <si>
    <t xml:space="preserve">Revisión documentos: actualización a necesidades actuales. Lineamientos: estrategia divulgación oferta educativa SENA. Estrategia ETIS - identificación de mujeres que requieren gestión para empleo-emprendimiento; se actualizó plan de acción: mesa para reducción de la feminización de la pobreza. </t>
  </si>
  <si>
    <t>Se establecieron articulaciones intersectoriales en las que se enmarca la estrategia con la reactivación económica del Distrito y la reducción de la femenización de la pobreza. Se dio continuidad a la identificación e implementación de alianzas estratégicas para  la empleabilidad-emprendimiento.</t>
  </si>
  <si>
    <t>Se consolidaron las metas estimadas para la generación de empleo y se establecieron los lineamientos conceptuales que van a orientar la asociatividad y el encadenamiento productivo de las iniciativas de las mujeres. Continuidad a la identificación de alianzas para la empleabilidad-emprendimiento</t>
  </si>
  <si>
    <t xml:space="preserve">En el mes de mayo se diseñó el componente de generación de ingresos, teniendo en cuenta la apuesta estratégica dada a este componente para la reactivación económica; esto incluye gestión para su financiación.  Se avanzó en definiciones acorde con nuevas directrices y se incorporarán en  los lineamientos. </t>
  </si>
  <si>
    <t xml:space="preserve">Primera versión - Estrategia “De emprendimiento y empleabilidad” se enmarca en esfuerzos distritales para reactivar la economía teniendo en cuenta que los programas de empleo y generación de ingresos diseñados implementen el enfoque de género con el fin de que dichas brechas no se sigan ahondando. </t>
  </si>
  <si>
    <t>Documento operativo (brief).
Difusión de convocatorias de #SoyLocal y Más mujeres en transporte. Seguimiento a mujeres participantes de BPRO, para levantamiento información: barreras en proceso de vinculación de mujeres. Documento: micrositio para página web - información sobre vacantes disponibles.</t>
  </si>
  <si>
    <t>Revisión Ruta de difusión y plan de trabajo territorial. Comentarios a prog.generación de ingresos y encadenamientos productivos. Propuesta prog.2022 para asociar a mujeres cuidadoras a generación de ingresos. Divulgación a 75 entidades del Decreto 332, diagnóstico del mercado laboral (a jun-2021)</t>
  </si>
  <si>
    <t>Documento: preguntas frecuentes dirigido a entidades y organismos del distrito.  La SDH, SIS, SDE y SDMujer, elaboraron  "Informe de Reactivación establecido en el acuerdo 788 de 2020", relacionado con reactivación económica con enfoque de género para ser presentado ante el Concejo de Bogotá</t>
  </si>
  <si>
    <t>Rep mayo producto</t>
  </si>
  <si>
    <t>Rep junio producto</t>
  </si>
  <si>
    <t>Rep julio producto</t>
  </si>
  <si>
    <t>Rep agosto producto</t>
  </si>
  <si>
    <r>
      <t xml:space="preserve">Elaborar </t>
    </r>
    <r>
      <rPr>
        <b/>
        <u/>
        <sz val="10"/>
        <rFont val="Times New Roman"/>
        <family val="1"/>
      </rPr>
      <t>un (1) lineamiento técnico</t>
    </r>
    <r>
      <rPr>
        <sz val="10"/>
        <rFont val="Times New Roman"/>
        <family val="1"/>
      </rPr>
      <t xml:space="preserve"> que contribuya al diseño de la estrategia emprendimiento y  empleabilidad de las mujeres en su diversidad.</t>
    </r>
  </si>
  <si>
    <t xml:space="preserve">Durante el mes de febrero se inició la revisión de los documentos elaborados durante la vigencia 2020, lo anterior con el fin de contar con insumos base para la actualización del lineamiento y contar con la versión final del mismo para iniciar el proceso de implementación. Así mismo, durante el trimestre, inició la participación en las reuniones EMRE distrital, instancia en la cual se definen líneas estrategicas que serán insumo para el diseño de la estrategia. Debido a que la estrategia EMRE viene dando la línea técnica para todas las entidades que tienen acciones de empleabilidad y emprendimiento, no se adelantó el lineamiento en su totalidad ya que se irá actualizando conforme a lo que se defina en dicho espacio. Durante el mes de abril se precisaron los lineamientos y acciones de articulación con EMRE que permitan la incorporación efectiva del enfoque de género en la reactivación económica del Distrito. En este marco, se delineraron las acciones afirmativas y las prioridades de la estrategia que van a permitir efectivamente vincular a más mujeres en empleos en sectores masculinizados en los cuales se busca aumentar su participación (en estos sectores se fundamenta la reactivación) y también en sectores feminizados en donde la caida en el empleo como producto de la pandemia ha sido drástico y en el cual la recuperación ha sido muy lenta. 
De la misma forma, se inició el diseño de los programas de generación de ingresos de la estrategia, los cuales están orientados a la asociatividad y a la generación y fortalecimiento de encadenamientos productivos. 
De la misma forma, se hicieron estimaciones en términos del alcance de cada una de las iniciativas. Durante el mes de mayo, se precisó el componente de generación de ingresos con la definición de tres programas que cuentan con objetivos, procesos, metas y recursos. De la misma forma, se definió la articulación y coordinación institucional tanto con la estrategia de reactivación económica como las distintas secretarias y al interior de la SDMujer y, finalmente,  la estructura del equipo. La estrategia fue presentada para la aprobación de las directivas de laSDMujer y posteriormente se llevará a aprobación de la Alcaldesa. Una vez se cuente con las aprobaciones se construirá el documento de la lineamiento técnico de la estrategia de emprendimiento y empleabilidad de las mujeres en su diversidad. El rezago en la construcción del lineamiento se explica en que el alcance fue ajustado de acuerdo con la prioridad que se le dio a la reactivación con enfoque de género dadaos los efectos de la pandemia en la generación de ingresos de las mujeres.  Durante el mes de junio se consolidó la primera versión del documento técnico que establece por un lado, el diagnóstico y la presentación del problema que constituyeron el punto de partida para el diseño de la estrategia que va a beneficiar a las mujeres con los programas de empleo y generación de ingresos así como incidir en la disminución de la brecha laboral entre hombres y mujeres. Por otro lado, se definieron  el objetivo general y los objetivos específicos de la estrategia, precisando  para cada objetivo su alcance, las actividades que se requieren para su desarrollo, el planteamiento de las metas respectivas, así como el correspondiente cronograma de actividades para el cumplimiento de cada objetivo. De igual forma durante el mes de junio se realizó presentación a la alcaldesa del lineamiento técnico el cual tiene como objetivo definir la estrategia de reactivación económica con enfoque de género; el lineamiento mencionado fue aprobado en el marco del comité EMRE realizado durante el 28 de junio.						</t>
  </si>
  <si>
    <t>Durante el mes de mayo, se precisó el componente de generación de ingresos con la definición de tres programas que cuentan con objetivos, procesos, metas y recursos. De la misma forma, se definió la articulación y coordinación institucional tanto con la estrategia de reactivación económica como las distintas secretarias y al interior de la SDMujer y, finalmente,  la estructura del equipo. La estrategia fue presentada para la aprobación de las directivas de laSDMujer y posteriormente se llevará a aprobación de la Alcaldesa. Una vez se cuente con las aprobaciones se construirá el documento de la lineamiento técnico de la estrategia de emprendimiento y empleabilidad de las mujeres en su diversidad. El rezago en la construcción del lineamiento se explica en que el alcance fue ajustado de acuerdo con la prioridad que se le dio a la reactivación con enfoque de género dadaos los efectos de la pandemia en la generación de ingresos de las mujeres.</t>
  </si>
  <si>
    <t>Durante el mes de junio se realizó presentación a la alcaldesa del lineamiento técnico el cual tiene como objetivo definir la estrategia de reactivación económica con enfoque de género; el lineamiento mencionado fue aprobado en el marco del comité EMRE realizado durante el 28 de junio.</t>
  </si>
  <si>
    <t>x</t>
  </si>
  <si>
    <t>Lineamiento técnico</t>
  </si>
  <si>
    <t>Realizar una estrategia para la divulgación, convocatoria e inscripción de mujeres en toda su diversidad a la oferta educativa y de formación de empleo y emprendimiento ofrecida por el Distrito.</t>
  </si>
  <si>
    <t xml:space="preserve">Se establecieron los lineamientos para los contenidos del convenio con el SENA para la oferta de cursos, se definieron los sectores y los cursos que conforman la oferta para la mujeres teniendo en cuenta las características de la reactivación económica y se establecieron las metas de formación para las mujeres. 
Durante el mes de marzo, se avanzó en la identificación de los mecanismos a través de los cuales los sectores identifican y vinculan a las mujeres a su oferta de formación con el proposito de establecer los espacios y los medios a través de los cuales se llega a las mujeres, lo anterior como insumo para la definición de la estrategia de divulgación, esto incluyó también el diseño de los contenidos y los mensajes a través de los cuales se invitará a las mujeres a formarse en los cursos de educación complementaria que ofrece la SDMujer. Durante el mes de abril, se iniciaron las acciones encaminadas a identificar a las mujeres que harán parte de programas como Mas Mujeres Empoderadas que Conducen, Bogotá, el Mejor Hogar para las Mujeres. De la misma forma, se avanzó en la identificación de los mecanismos para formalizar el uso compartido de la informacion sobre las mujeres de tal forma que logren un acceso más integral a la formación. Así mismo, durante el mes de abril se realizó la dispersión de 30.000 mensajes de texto invitando a la ciudadanía a inscribirse en la oferta de formación del SENA, teniendo como resultado más de 900 mujeres que diligenciaron la encuesta y que se encuentran interesadas en tomar la oferta formativa del SENA. En el mes de mayo, se revisaron los procesos de divulgación de los cursos de la SDMujer en la Agencia de Empleo del Distrito y también a las estrategias de generación de empleo de otras secretarías.Estos insumos se consideran importantes para construir la estrategia de divulgación y convocatoria de los cursos. Igualmente, se presentó una primera propuesta con los lineamientos para esta estrategia.  Falta incluir la dispersión . En el mes de junio se avanzó en la construcción de la Ruta de divulgación y orientación de mujeres para su vinculación a programas de empleabilidad y generación de ingresos, en donde se establecieron los ítems generales para la identificación de la oferta de empleo y generación de ingresos, la identificación de perfiles y busqueda de mujeres, los segmentos para la divulgación y busqueda de mujeres, así como la orientación para vincularlas a los programas y la respectiva evaluación y seguimiento de sus procesos. 
Esta actividad presenta un leve retraso por cuanto al proyecto de inversión le solicitaron la revisión de metas asociadas al componente de formación y se esta elaborando la propuesta para ser presentada al despacho y cumplir el requerimiento realizado por la Secretaria. Durante el mes de julio, se construyó la Ruta de divulgación y orientación de mujeres para su vinculación a programas de empleabilidad y generación de ingresos, con el propósito  de promover la vinculación  de las mujeres en su diversidad, en los programas de empleabilidad y de generación de ingresos, en el marco de la Estrategia de Mitigación y Reactivación Económica – EMRE de la Alcaldía Distrital de Bogotá.A la fecha, la Ruta esta siendo revisada por la Subsecretaría de Políticas de Igualdad y se espera tener la aprobación final  en los primeros quince (15) días del mes de Agosto, para luego iniciar con su implementación. Anexo: i). Documento en PDF de la Ruta de Divulgación y Orientación Equipo EE SDMujer. Durante el mes de agosto  se recibieron comentarios al respecto y se realizaron los primeros ajustes según lo solicitado por la Subsecretaría Diana Parra, se espera tener la aprobación de este documento en la segunda o tercera semana de septiembre. Anexo: i) Reporte respuesta comentarios Estrategia de Divulgación-Equipo Territorial. Durante el mes de septiembre,  se implementaron los ajustes y la retroalimentación brindada por  la Subsecretaria de Políticas de Igualdad y la líder de la estrategia de Empleo y Emprendimiento; como resultado se cierra el proceso con la versión final del documento de la Ruta de Difusión y Orientación de Mujeres. Anexo: i) Ruta de Difusión y Orientación de Mujeres.                                                </t>
  </si>
  <si>
    <t>Reuniones realizadas de articulación</t>
  </si>
  <si>
    <t>Acompañar y gestionar las mesas intersectoriales para la reducción de la pobreza de las mujeres en Bogotá.</t>
  </si>
  <si>
    <t>Se incorporó la estrategia de ETIS como el mecanismo que permite la identificación de las mujeres que requieren de gestion para el empleo y el emprendimiento, a través de las alarmas que genera a la SDDE.
Se actualizó el Plan de Acción de la mesa de reducción de la feminización de la pobreza y se ratificaron con la SDDE en el tema de empleo, las activadades a realizar, así como las fechas y responsables. 
Durante el mes de marzo, se articuló con la estrategia EMRE los criterios para la definición de las tipologías de empresas de mujeres, así como la oferta programática distrital, nacional y privada por cada una de esas tipologías. Durante el mes de abril se consolidaron los programas de empleo, así como las metas en términos del número de mujeres que serán beneficiadas. De la misma forma, se establecieron los lineamientos para las iniciativas que serán ejecutadas para la generación de ingreso de las mujeres más vulnerables. De la misma forma, se avanzó en las actividades programadas para la transversalización del enfoque de género en los programas de la SDDE, así como en los procedimientos de la ruta de empleo. Durante el mes de mayo, se llevaron a cabo formaciones y talleres para la transversalización del enfoque de género en la ruta de empleo gestionada por la Agencia de Empleo de Bogotá, igualmente se abordaron los mecanismos para articular los resultados de la agencia en atención de mujeres tanto con la ETIS como con la estrategia de empleabilidad y también de la oferta de cursos de la SDMujer. De la misma forma se iniciaron las indagaciones para establecer los mecanismos para artituclar las estrategias de las Secretarias de Hábitat y de Movilidad para la generación de empleo de mujeres en el marco de la reactivación económica. En el mes de junio se analizaron los indicadores de seguimiento a las alertas de la ETIS en relación con requerimientos de empleo de las mujeres y se retroalimentaron los indicadores para el seguimiento. De igual manera, se aprobó la inclusión de la oferta de cursos de la Secretaría Distrital de la Mujer en la Ruta de Empleo. Durante el mes de julio del 2021 se realizó la Mesa para la Reducción de la Pobreza Monetaria de las Mujeres, la cual tiene como propósito implementar acciones de emprendimiento y empleabilidad en articulación con la oferta de programática de las secretarias distritales, de tal forma que se contribuya a la reducción de la pobreza monetaria de las mujeres. Allí se dieron avances en relación con la presentación de las alertas de empleo en el marco de la estrategia ETIS y la identificación del manejo de esa información para contribuir a dar a conocer a las mujeres los programas que ofrece el Distrito en materia de empleo, y que pueden contribuir a la generación de empleo. Anexo: i). Documento PDF del Informe de Feminización Base ETIS. Durante el mes de agosto del 2021 en la Mesa para la Reducción de la Pobreza Monetaria de las Mujeres se avanzó en la revisión de la articulación de la información proveniente de las alertas de la base de datos ETIS. Se identificó que la información puede ser utilizada por las entidades con propósitos de divulgación de los programas, en particular de aquellos que hacen parte de EMRE. Por lo anterior, es necesario articular con la Dirección de Gestión del Conocimiento el uso que se podría dar a estas bases y los mecanismos necesarios para lograr la divulgación. Entre los posibles de la base se identificó, por ejemplo, la feria de empleo, que será desarrollada por la SDDE y a la cual se podrán invitar las mujeres jefas de hogar identificadas por la ETIS. Así mismo, se definió el índice del documento a través del cual se presentará el avance de lo establecido en el acuerdo 788 de 2020 del Concejo, en el cual se incorporarán los avances de las acciones de las distintas entidades en relación con la reactivación económica con enfoque de género. Finalmente, se identificó la posibilidad de divulgar la estrategia de BPO a grupos de mujeres que cumplan con los perfiles requeridos, independientemente que sean mujeres cuidadoras.  Anexos: i)  Acta Reunión de la Mesa de Feminización de la pobreza del día 04-08-21. ii) Acta Reunión de la Mesa de Feminización de la pobreza del día 18-08-21. Durante el mes de septiembre del 2021, en la Mesa para la Reducción de la Pobreza Monetaria de las Mujeres se avanzó en la revisión de la articulación de la información proveniente de las alertas de la base de datos ETIS, adicionalmente se está avanzando en el contenido del documento Informe de Reactivación establecido en el acuerdo 788 de 2020, desde las distintas Secretarías Distritales en relación con la reactivación económica con enfoque de género para ser presentado ante el Concejo en el mes de octubre de 2021. Anexos: i) Evidencia reunión mesa 08/09/21; ii) Evidencia reunión mesa 22/09/21; iii) Avance informe de reactivación. 
Durante el mes de octubre del 2021 en la Mesa para la Reducción de la Pobreza Monetaria de las Mujeres se avanzó en la elaboración del documento Informe de Reactivación establecido en el acuerdo 788 de 2020, desde las distintas secretarias distritales en relación con la reactivación económica con enfoque de género para ser presentado ante el Concejo en el mes de noviembre de 2021. Este documento está siendo elaborado en coordinación entre la Secretaría de Hacienda, Integración Social, Secretaría de Desarrollo Económico y la SDMujer. Anexo: i) Informe reactivación economica y reducción de la feminización de la pobreza. Durante el mes de noviembre del 2021 en la Mesa para la Reducción de la Pobreza Monetaria de las Mujeres se avanzó en los ajustes y consolidación del documento final Informe de Reactivación establecido en el acuerdo 788 de 2020, desde las distintas secretarias distritales en relación con la reactivación económica con enfoque de género para ser presentado ante el Concejo en el mes de noviembre de 2021. Este documento está siendo elaborado en coordinación entre la Secretaría de Hacienda, Integración Social, Secretaría de Desarrollo Económico y la SDMujer. Anexos: i) Informe Reducción Feminización de la Pobreza-Noviembre 2021. Durante el mes de diciembre e logró una primera versión borrador del Informe de Reactivación, para revisión de las líderes técnicas y, posteriormente para revisión de las directivas de las Secretarías Distritales involucradas. Este documento se construyó entre los equipos técnicos de las Secretarías de Desarrollo Económico, Integración Social, Hacienda y Mujer, en relación con sus actividades para la reactivación económica con enfoque de género. El documento presenta las acciones realizadas por las Secretarías Distritales de Desarrollo Económico, de Integración Social, de Gobierno, de Hábitat, de Movilidad, Ambiente y de la Mujer, para incidir en la reducción de los efectos económicos diferenciales de la pandemia sobre las mujeres y del mercado laboral en concordancia con el programa del Acuerdo 761 de 2020 Plan de Desarrollo Distrital 2020-2024: Programa 2. Igualdad de oportunidades y desarrollo de capacidades para las mujeres. Anexos: i) Borrador Final Informe de Reactivación.</t>
  </si>
  <si>
    <t>Gestionar y articular con el sector público y privado, así como con organizaciones de mujeres y mujeres en su diversidad, acciones que contribuyan a la implementación del Decreto 332 del 29 de diciembre de 2020 "Por medio del cual se establecen medidas afirmativas para promover la participación de las mujeres en la Contratación del distritito Capital"</t>
  </si>
  <si>
    <t xml:space="preserve">Durante el mes de febrero se realizó una reunión Catalina Pimiento de Colombia Compra Eficiente la cual tuvo como objetivo revisar las posibles maneras de hacer seguimiento al decreto de contratación pública de mujeres 332 y los posibles apoyos que la SDMujer puede obtener por parte de esta entidad. Así mismo, se realizó reunión con el equipo Directivo de la Subsecretaría con el fin de explorar alternativas para realizar el seguimiento a las acciones que contempla el decreto y que son responsabilidad de la entidad.
Se realizó reunión con la Secretaría Jurídica Distrital  y con la Secretaría de Planeacion, con el fin de adelantar acciones asociadas a la implementación decreto. 
Se elaboró la circular para la implementación del Decreto para aprobación y firma.
Se construyó una ruta para la socialización del Decreto al interior del Distrito como con el sector privado, el cual iniciará su ejecución el siguiente trimestre.
En marzo inició la etapa de elaboración de estudios previos de la contratista que acompañará el seguimiento a las acciones. 
En el mes de abril, se firmó la Circular 0013 del 15 de abril de 2021 por la cual se establecen lineamientos para el reporte de información del Decreto Distrital No. 332 de 2020 y se diseñó la matriz que deben diligenciar las entidades y organismos distritales en el marco de su aplicación. Por otra parte se inició el diseño y la implementación de la estrategia de divulgación del Decreto 332 al interior de la SDMujer, específicamente con el equipo de transversalización de la Dirección de Derechos y de Política. 
Se socializó el contenido del Decreto 332 de 2020, la Circular 0013 de 2021 y su respectiva matriz con los equipos de contratación del Distrito en una sesión extraordinaria del Comité Distrital de Apoyo a la Contratación, con quienes se compartieron materiales pedagógicos del tema. Se adelantaron entrevistas y pruebas de conocimiento para seleccionar a la contratista que acompañará el seguimiento a la implementación del Decreto 332 de 2020. En el mes de mayo, se socializó el Decreto 332 en el comité de contratación del Distrito y se iniciaron gestiones para articular su aplicación con la Consejería de equidad de la mujer de la Presidencia a través de desarrollos técnicos. En el mes de junio se contrató la persona del equipo de la estrategia de emprendimiento y empleabilidad que se encargará de acompañar la implementación del Decreto 332 de 2020. Por otro parte se continuó la indagación sobre la viabilidad de participar en una prueba piloto con la Alta Consejeria para la Equidad de la Mujer de la Presidencia, en aplicación del artículo 7º de la Ley 2046 de 2020, con el fin de incluir los beneficios para organizaciones de mujeres campesinas en un proceso contractual de la entidad en el marco de las disposiciones de esa ley que se refieren a adquisición de alimentos provenientes de pequeños productores locales y de productores de la agricultura campesina, familiar y comunitaria, y se participó en la estructuración de un documento que se constituirá en una herramienta de apoyo para la implementación del Decreto por parte de las entidades del Distrito. En el mes de julio se realizaron las siguientes actividades: se elaboró la lista de las Entidades y Organismos del Distrito que se convocarán a las sesiones de divulgación del Decreto 332 de 2020, agrupándolas y proyectando un cronograma inicial y se elaboró el oficio de convocatoria para las sesiones.Se realizaron reuniones de acompañamiento con la Secretaría Distrital de Salud en las que se abordaron de manera general el contenido del Decreto 332 de 2020 y se les dio respuesta concreta a varias inquietudes que se tenían en torno a la aplicación de la norma.En igual sentido se realizó reunión con delegadas del equipo de territorialización de la SDMujer con el propósito de conocer los requerimientos de las Alcaldías Locales con relación a la divulgación y acompañamiento en la aplicación del Decreto 332 de 2020 y articular con ellas el trabajo de convocatoria a las sesiones. Se realizó reunión con un delegado de la Veeduría Distrital con el fin de analizar la viabilidad de expedir una circular conjunta para la aplicación del Decreto 332 de 2020 y la realización de sesiones de divulgación con el acompañamiento de la Veeduría. 
En el mes de agosto se elaboró la estrategia para la divulgación del Decreto 332 de 2020 con las Entidades y Organismos del Distrito, estableciendo 4 etapas o fases: i) Alistamiento, ii) Implementación, iii) Seguimiento y iv) Aprobación. Así mismo, se elaboraron las siguientes herramientas para usar en las sesiones de divulgación del Decreto: Presentación Power Point, formato encuesta de evaluación, formato registro de asistencia, formato de acta. Adicionalmente, se realizaron 2 sesiones de divulgación e implementación del Decreto 332 de 2020 dirigidas a las 20 alcaldías locales. Finalmente, se realizó la propuesta para la recolección de información de la línea base en el periodo comprendido entre el 1 de enero al 30 de mayo de 2021, en formato online. Anexos: i) ) Estrategia de divulgación decreto 332 de 2020 - entidades y organismos del Distrito. ii) ii) PPT divulgación Decreto 332 entidades y organismos del Distrito. iii) Encuesta de evaluación sesión de divulgación Decreto 332 de 2020. iv) Modelo registro de asistencia sesión divulgación. v) Modelo acta de sesión de divulgación entidades y organismos del Distrito. vi) Acta sesión divulgación alcaldías locales jornada mañana del 25 de agosto. vii) Acta sesión divulgación alcaldías locales jornada tarde del 25 de agosto. viii) Listado asistencia alcaldías locales sesiones de divulgación 25 de agosto. ix) Acta reunión propuesta recolección información línea base 11 agosto. x) Acta reunión ajuste propuesta recolección información línea base 24 agosto. Durante el mes de septiembre se presentaron los siguientes avances: 1.Se realizaron 11 sesiones virtuales de divulgación e implementación del Decreto 332 de 2020 dirigidas a 55 entidades y organismos del Distrito. 2. En el marco de la estrategia de divulgación del Decreto con el sector privado, se envió vía correo electrónico invitación a una reunión de divulgación para el 6 de octubre de 2021 con 5 agremiaciones (ANDI, CAMACOL, FENALCO, ACOPI y CCB).3. Se elaboraron las siguientes herramientas para usar en la reunión con el sector privado: Ppt para ser usada por la Secretaria de la Mujer y otra  con la información técnica y jurídica del Decreto. 4. Se elaboró un documento preliminar compilatorio de preguntas frecuentes dirigido a las entidades y organismos del Distrito, diseñado por temas con el fin de clasificar la información y para que sea de fácil consulta. Anexos: i) Soportes avance 1; ii) Soportes avance 2; iii) Soportes Avance 3; iv) 5.Documento preguntas frecuentes Decreto 332-2020. En octubre se realizaron los siguientes avances: i)En el marco de la estrategia de divulgación del Decreto 332 de 2020 con el sector privado, se realizó una reunión de divulgación el día 7 de octubre de 2021 con 5 agremiaciones (ANDI, CAMACOL, FENALCO, ACOPI y CCB). ii) De acuerdo con la estrategia de divulgación con el sector público, se realizó una sesión virtual de divulgación e implementación del Decreto 332 de 2020 dirigida a 4 entidades y organismos del Distrito. iii) En articulación con las Secretarías de Gobierno y Planeación del Distrito se realizaron dos jornadas de capacitación del Decreto 332 de 2020 con las Alcaldías Locales. iv) Se finalizó el documento compilatorio de preguntas frecuentes dirigido a las entidades y organismos del distrito, diseñado por temas con el fin de clasificar la información y para que sea de fácil consulta. Anexos: i) Correo agradecimiento gremios. ii). Divulgación sector público. iii). PPT jornada directivas. iv) Documento preguntas frecuentes. 	
Durante el mes de noviembre se llevaron a cabo las siguientes actividades: 1).Se realizaron dos sesiones virtuales de asistencia técnica y divulgación del Decreto 332 de 2020 los días 18 y 29 de noviembre de 2021 con las Alcaldías locales de Antonio Nariño y Rafael Uribe Uribe respectivamente. 2) En el marco de la estrategia de divulgación del Decreto 332 de 2020 con el sector privado, se realizó una reunión de divulgación el día 29 de noviembre de 2021 con empresas asociadas a CAMACOL.3) Con el apoyo de ONU Mujeres se elaboró una propuesta de contenido para las infografías dirigidas al sector público y el sector privado, así como el bosquejo de dichas herramientas de comunicación. 4) Se finalizó el reporte estadístico del resultado de la Evaluación de Satisfacción diligenciada por las y los asistentes a las sesiones de divulgación del Decreto 332 de 2021 con el sector público.5) Se convocaron a las siguientes entidades del sector de la construcción, para un sesión de divulgación del Decreto 332, que se llevará a cabo durante el mes de diciembre: (MHC Ingeniería y Construcción de Obras Civiles S.A.S, Construcciones Colombianas OHL S.A.S, Equipamientos Urbanos Nacionales de Colombia S.A.S, Pavimentos Colombia S.A.S, Indugravas Ingenieros Constructores S.A.S, Coherpa Ingenieros Constructores S.A.S, Solarte Nacional de Construcciones S.A.S, Constructora LHS S.A.S, Alca Ingeniería S.A.S y Ferrovial Construcción S.A.). Anexos: 1,2,3,4 y 5. Cada uno corresponde con las actividades descritas anteriormente. Durante el mes de diciembre se llevaron a cabo los siguientes avances: i)	En el marco de la estrategia de acompañamiento al sector público, se realizaron 8 sesiones virtuales de asistencia técnica y divulgación del Decreto 332 de 2020 los días 3, 6, 9, 13, 14, 15, 20 y 22 de diciembre de 2021 con las Alcaldías locales de Usaquén, La Candelaria, Chapinero, Santafé, Kennedy, Puente Aranda, Sumapaz y Teusaquillo respectivamente. ii) La consultora de ONU Mujeres elaboró el documento de sistematización del proceso de formulación e implementación del Decreto 332 de 2020, el cual se revisó y aprobó. iii) En aras de garantizar que el reporte de la información por parte de las entidades distritales respecto del cumplimiento del Decreto se haga correctamente, se realizaron 4 sesiones de prueba piloto dirigidas a las entidades y organismos que manifestaron interés en participar (Secretaría Jurídica, Secretaría de Integración Social, Secretaría de Hábitat, Alcaldías Locales de Usme, Usaquén, Santafé, Teusaquillo, Instituto Distrital de Protección y Bienestar Animal y Capital Salud E.P.S) con el fin de orientarlos en el diligenciamiento del formulario de excel. 
</t>
  </si>
  <si>
    <t>Rep feb</t>
  </si>
  <si>
    <t>Rep mar</t>
  </si>
  <si>
    <t>Rep abr</t>
  </si>
  <si>
    <t>Rep may</t>
  </si>
  <si>
    <t>Rep oct</t>
  </si>
  <si>
    <t xml:space="preserve">Generar y desarrollar alianzas estratégicas que contribuyan a la implementación de la estrategia de emprendimiento y empleabilidad. </t>
  </si>
  <si>
    <t xml:space="preserve">En el transcurso del año 2021 (enero a diciembre) se resaltan los siguientes logros por parte del equipo de Alianzas Estratégicas en materia de E&amp;E: * 1. Fundación Alpina: Reunión con Fundación Alpina y la Corporación Mundial de la Mujer para evaluar posibilidades de articulación para el proyecto PDET ONU Mujeres. Teniendo en cuenta la falta de recursos por parte de la Fundación, la alianza no fue posible.* 2. CEMEX: Gestiones para el desarrollo de un piloto de formación con el SENA para promoción de empleabilidad para mujeres en sectores tradicionalmente masculinizados. Cemex compartió información sobre vacantes disponibles para socializarlas con mujeres focalizadas, sin embargo los perfiles requeridos han sido complejos de encontrar. * 3. ONU Mujeres PDET: De enero a mayo se realizó la implementación, seguimiento y cierre al piloto de fortalecimiento de 5 unidades productivas de mujeres víctimas y excombatientes en territorios PDET. Los productos finales (i. Informe de sistematización ii. Línea del tiempo Proyecto Mujeres y Paz Sostenible iii. Ruta de reactivación en contexto de Covid -19) fueron insumo para la estrategia de E&amp;E de la SdMujer en el componente de emprendimiento. Adicionalmente, se realizaron gestiones para contratación de una consultora  para brindar “Asesoría técnica para el diseño, ejecución y seguimiento de los programas de generación de ingresos para mujer en el DC". * 4. Politécnico Grancolombiano. Apoyo alianza Fundación Bavaria para participación de mujeres del programa tenderas en el Curso de Emprendimiento que brinda el Politécnico, cuyo lanzamiento se hizo el 15 de marzo de 2021. Los cursos de fortalecimiento de capacidades  ofrecidos por la SdMujer, fueron socializó con las mujeres participantes del curso.* 5. Gestiones con el BID, Gestiones con el BID estructuración sobre bono de   pago por resultados para promover la empleabilidad femenina en Bogotá. Se realizaron gestiones con la Iniciativa Paridad de Género  en materia de Empleabilidad y Emprendimiento, difundiendo el programa de Empleo Jóven. * 6. CoreWoman. Reuniones con esta ONG  con el fin de explorar alternativas de articulación respecto a la promoción de la empleabilidad de las mujeres en Bogotá a través de actividades de análisis e investigación que se haría a través de un grant con el que disponen. La articulación no fue posible establecerla.* 7. Cámara de Comercio de Bogotá. Se realizaron gestiones respectivas con la CCB para socializar la ruta #SoyEmpresaria. La información fue compartida por parte de la SDMujer a través de las redes sociales.* 8. CIDEU Asistencia las sesiones de intercambio de experiencias respecto al tema de Brecha Salarial, en el marco del grupo de trabajo de Grupo de trabajo Ciudades Globales y Transversalidad de Género del CIDEU.* 9. Développement International Desjardins. Reunión  con el fin de conocer su propuesta para aumentar el empoderamiento entre las comunidades desfavorecidas a través de la educación financiera.* 10. Las Andariegas. Reunión con esta organización para de dar a conocer la oferta de la SdMujer en temas de formación.* 11. Fundación Bavaria. Reunión con el fin de explorar oportunidades de articulación para oferecer a las mujeres de su programa de tenderas formaciones del SENA. 18.02.21* 12. Corporación Mundial de la Mujer. Se sostuvo una reunión con el fin de evaluar la posibilidad de presentarse a la convocatoria Google.org Impact Challenge para mujeres y niñas, con un proyecto que escalaría el proyecto de Mujeres y Paz que se lleva a cabo con apoyo de ONU Mujeres. 06.04.21. Adicionalmente, se generaron reuniones  con la Alta Consejería para la Paz, la Corporación Mundial de la Mujer y la ARN con el fin de discutir las posibilidades de participar en  convocatoria de la Embajada de Francia con una iniciativa de fortalecimiento a organizaciones de  excombatientes con enfoque de género 22y 27. 04.21. * 13. GTGEDH - Participación en las sesiones de trabajo y de cierre del año del Grupo Temático de Género, Empresas y Derechos Humanos (GTGEDH) 08.04.21.*14. Banco Mundial. Reunión con el Banco Mundial, el PNUD y la Alta Consejería para la equidad de género para identificar acciones a desarrollar de manera conjunta con el propósito de fortalecer la estrategia y aumentar su alcance. De manera particular, el componente de generación de ingresos se fundamenta en la estructura conceptual y operativa del PNUD para este tipo de iniciativas, por esa razón se concretó su apoyo. Con relación a la Alta Consejería se evaluó la posibilidad de vincular la estrategia al Fondo Emprender Mujer como mecanismo operativo. * 15. TechnoServe. Reunión con esta entidad con el fin de evaluar alternativas de articulación en el marco de la estrategia de Empleabilidad y Emprendimiento de la SdMujer. 10.05.21   * 16. Embajada Francia.  Reuniones posiblidad participar en convocatoria de la Embajada con una iniciativa de fortalecimiento a organizaciones de  excombatientes.* 17. Elempleo.com. Gestiones para concretar la reunión entre El Empleo.com y el equipo de Empleabilidad y Emprendimiento de la SdMujer  con el fin de explorar alternativas de cooperación. Como resultado se intercambió información de caracterización desagregada por género de los usuarios según profesión y se presentó la propuesta de articulación, concretando el apoyo para: i) la difusión de los cursos ofertados por la Secretaría, ii) campaña de sensibilización para al contratación de mujeres, iii) la difusión de vacantes publicadas por empresas en la plataforma y iv) la visibilización de acciones conjuntas. Finalmente, desde la SDMujer se difundió la información de la Feria Resilientes Digitales organizada por el aliado, con más de 8.000 vacantes. Producto de esta gestión 1 mujer fue contratada.*18. Red Pacto Global – Se realizaron gestiones con esta entidad con el fin de evaluar la posiblidad de concretar acciones de sensibilización con empresas para la inmersión de mujeres en sectores históricamente masculinizados, en este aspecto, se concretó el apoyo para la realización de un webinar en el 2022. Se articuló la difusión del Programa Empleo Joven a través de mailing a las organizaciones pertenecientes a la Red. Se articuló un escenario de socialización en el mes de diciembre, en el cual participarán: El Centro de Pensamiento e Innovación, la UPB y la UNAD.* 19. Quanta (Universidad de los Andes y Universidad Javeriana) – se suscribió un MoU entre las instituciones y la Secretaría. Se llevó a cabo la sistematización y la publicación de unos artículos en el marco del SIDICU. Se concretó el desarrollo de talleres para la Secretaría con el fin de dejar capacidad instalada en el procesamiento de datos estadísticos y el apoyo caracterización necesaria para las acciones desarrolladas en materia de Empleabilidad para cuidadoras. *20. IPG - Se participó en la reunión Red Regional Iniciativas de Paridad de Género sobre Cuidados y Corresponsabilidad. De allí se realizaron otras sesiones con el fin de concretar acciones de sensibilización de empresas para incrementar la empleabilidad de mujeres en sectores masculinizados y de mujeres cuidadoras. Como primera acción conjunta se logró el apoyo para la difusión del Programa Empleo Joven con las empresas pertenecientes a la iniciativa.*21. Ciudad de Brasilia – Se realizaron gestiones para asegurar la asistencia de Carolina Salazar, Líder de la Estrategia de Empleabilidad y Emprendimiento en el Seminario Internacional sobre la autonomía económica de mujeres latinoamericanas y afrodescendientes- Brasilia. * 22. Permoda – Koaj – Se realizó el acompañamiento en el proceso de suscripción de Memorando de Entendimiento de la Secretaría con Permoda – Koaj, con el objetivo de desarrollar acciones conjuntas para la contratación de mujeres víctimas de violencia basada en género. * 23. Google – Se sostuvo una reunión entre equipos de E&amp;E y DED con el fin de contarles sobre la propuesta de Google para la implementación de un piloto para la formación de mujeres para ser traffickers digitales. Se enviaron preguntas a Google sobre este piloto, sin embargo aún no se ha recibido respuesta. Se coordinó una reunión para enero del 2022 con el fin de definir las lineas de acción para el año siguiente.*24. Cola Cola – Se hizo reunión con el equipo de E&amp;E y Coca-Cola (25.10.21) para explorar alternativas de articulación en materia de empleabilidad para mujeres. Coca- Cola socializó y envió por correo vacantes de alta rotación, con el fin puedan ser divulgadas a Mujeres a tavés de la SDMujer.*25. PNUD- Reunión con este cooperante en donde se resolvieron dudas del programa de fomento a organizaciones productivas de mujeres cuidadoras que será operado por el PNUD. Se informó que se tendrá que firmar un Convenio de cooperación PNUD- SDMujer *26. Foro MET- Se apoyó mediante realización de insumos y coordinación con el aliado, la presentación de la Subscretaria Lisa Gómez en el ForoMET: Global Summit 2021, en el panel "Políticas para el cierre de brechas", un evento para apoyar a mujeres emprendedoras, empresarias y líderes.* 27. Didi Food. Se coordinó una reunión con Didi Food y equipo de E&amp;E sobre posibles líneas de acción conjunta: 1. Encadenamientos productivos, 2. Divulgación y sensibilización acerca del enfoque de género, 3. Recolección de datos y 4. Formación de mujeres emprendedoras. Actualmente, se encuentra a la espera de la respuesta de la Dirección de Contratos acerca de la viabilidad de la relación.  </t>
  </si>
  <si>
    <t>Se continuaron acciones para dinamizar el empleo y el emprendimiento a través de reuniones con los actores siguientes: el BID, Fundación Corona, la DDRI y Secretaría de Desarrollo Económico; PDET ONU Mujeres, Corewoman, Politécnico Grancolombiano, Fundación Bavaria, CEMEX, la SIS y el SENA, BID.</t>
  </si>
  <si>
    <t>Continuaron las acciones para dinamizar el empleo y el emprendimiento a través de reuniones con los actores siguientes: PDET-ONU Mujeres., CEMEX.-SENA, Politécnico Grancolombiano. Cámara Comercio Bogotá, CIDEU, Corewoman. Développement International Desjardins (DID). Org de  mujeres Las Andariegas</t>
  </si>
  <si>
    <t>Continuaron acciones para dinamizar el empleo y el emprendimiento a través de reuniones con los actores siguientes: Corp.Mundial.Mujer, Alto Comisionado de las Naciones Unidas para los Derechos Humanos, BID, ONU Mujeres, Alta Consejería para la Paz, Corporación Mundial de la Mujer y la ARN, CIDEU.</t>
  </si>
  <si>
    <t>Acciones para dinamizar el empleo y el emprendimiento a través de reuniones con los actores siguientes: BID, CEMEX, TechoServe, ONU Mujeres PDET, Banco Mundial, el PNUD y Alta Consejería (posibilidad de vincular la estrategia al Fondo Emprender Mujer desarrollando pilotos de generación de ingresos.</t>
  </si>
  <si>
    <t>Acciones para dinamizar empleo-emprendimiento reuniones con: Fundación Alpina, Corporación Mundial, CEMEX, PDET ONU Mujeres, Pol.Grancolombiano. BID. CoreWoman,  Cámara de Comercio, CIDEU, Développement International Desjardins. LasAndariegas. ACNUDH. FIP- Embajada Francia. Banco Mundial. TechoServe</t>
  </si>
  <si>
    <t>Acciones para dinamizar empleo-emprendimiento reuniones con: El empleo, Pacto Global y Quanta.</t>
  </si>
  <si>
    <t>Actuales alianzas en materia de Empleabilidad y Emprendimiento: 
1. Grupo Temático sobre Género, Empresas y Derechos Humanos
2. ElEmpleo.com: 4 líneas estratégicas.
3. Red Pacto Global Colombia  
4. Universidad de los Andes, la Universidad Javeriana
5. Banco Interamericano de Desarrollo – IPG</t>
  </si>
  <si>
    <t>Elempleo: difusión en redes SDMujer, feria “Resilientes Digitales, 8.000 vacantes y  contenido de empleabilidad. Pacto Global: seg.difusión programa Empleo Joven. Propuesta Google: piloto de formación-mujeres: traffickers digitales. Coca-Cola: alternativas de articulación en materia de empleabilidad</t>
  </si>
  <si>
    <t xml:space="preserve">
.
* </t>
  </si>
  <si>
    <t xml:space="preserve">Firma: </t>
  </si>
  <si>
    <t>Ene.2021
*Fundación Alpina. .Reunión con Fundación Alpina y la Corporación Mundial de la Mujer para evaluar posibilidades de articulación respecto al Proyecto de fortalecimiento de capacidades de unidades productivas de mujeres víctimas y excombatientes. 13.01.21 
*CEMEX. Reunión con CEMEX con el fin de explorar alternativas de trabajo conjunto respecto a alternativas  de empleabilidad y emprendimiento y apoyo al SIDICU19.01.21
* PDET ONU Mujeres. Pirmer Comité del proyecto  de fortalecimiento a unidades productivas de mujeres vícitimas y excombatientes 19.01.21
* Gestiones para la aprobación de la pieza gráfica de la convocatoria para la participación de mujeres del programa emprendedoras de Bavaria en el Curso de Emprendimiento que brinda el Politécnico Grancolombiano 20.01.21
 *Reunión con la Fundación Bavaria y el el Politécnico Grancolombiano para organizar convocatoria a mujeres para que se vincularán al Curso de Emprendimiento brindado por la Universidad . 29.01.21
Feb.2021
*BID. Reunión con el BID, Fundación Corona, la DDRI y la Secretaría de Desrrollo Económico con el fin de continuar la conversación sobre la estructuración bono de impacto social/ pago por resultados para promover la empleabilidad femenina en Bogotá. 03.02.21. 
* PDET ONU Mujeres. Reunión con Corporación Mundial de la Mujer, la Alta Consejería para las Víctimas y Secretaría de Gobierno  con el fin de discutir la articulación para el  fortalecimiento de la Asociación AAA Sumapaz (se está brindando apoyo desde dos proyectos del Distrito)12.02.21
*Corewoman. Reunión  con el fin de explorar alternativas de articulación para la promoción de la empleabilidad de las mujeres en Bogotá a través de actividades de análisis e investigación. 16.02.21
*Politécnico Grancolombiano. Adriana Roque, profesional de la SPI socializó con las mujeres del curso de emprendedoras del Politécnico los cursos de fortalecimiento de capacidades  ofrecidos por la SdMujer 17.02.21
*Fundación Bavaria. Reunión con el fin de explorar oportunidades de articulación para oferecer a las mujeres de su programa de tenderas formaciones del SENA. 18.02.21
*CEMEX. Reunión con  CEMEX, la Secretaría de Integración y el SENA para  explorar la posibilidad de llevar a cabo un piloto para formar un grupo de mujeres en temass asociados al sector de construcción  22.02.21
*BID. Reunión  con el fin de explorar alternativas de articulación respecto  a la iniciativas de fomento a la paridad de género, dentro de los temas priorizados está la estrategia de emprendimiento y empleabilidad de la SdMujer. 25.02.21
Marzo.2021
ONU Mujeres. Entrevista de la Corporación Mundial de la Mujer a la subsecretaria Diana Parra para la sistematización del piloto PDET - ONU Mujeres. 02.03.21
Asistencia al 2ndo Círculo de Mujeres -del  Piloto PDET-ONU Mujeres. 20.3.21 
CEMEX. Visita a Instalaciones de CEMEX y Máquinas Amarillas localizadas en Ciudad Bolívar, con el fin de evaluar la posibilidad de articular un piloto con el sector privadoy el SENA en favor de formación de mujeres en sectores tradicionalmente masculinados y apoyo al SIDICU  11.03.21
Politécnico Grancolombiano.  Lanzamiento de la Alianza Politécnico Grancolombiano, Fundación Bavaria, SdMujer para que mujeres del programa de tenderas de Bavaria puedan acceder al curso de emprendedoras dictado por la Universidad. 15.03.21
Cámara de Comercio de Bogotá. Proceso con la CCB con el fin de analizar oportunidades de articulación fre a la iniciativa #Soy Empresaria 16.03.21
CIDEU Asistencia a dos sesiones de intercambio de experiencias respecto al tema  Brecha Salarial, en el marco del grupo de trabajo de Grupo de trabajo Ciudades Globales y Transversalidad de Género del CIDEU. La SdMujer presentó  avances e intercambió lecciones aprendidas con otras ciudades  frente al Decreto 332  de 2020.  02.03.21, 23.03.21
Corewoman. Reunión con esta organización con el fin de definir alternativas de articulación para evaluar la cualificación de las mujeres que toman los cursos virtuales de la SdMujer a través de su APP . 24.03.21
Développement International Desjardins (DID). Reunión con esta  empresa canadiense con el fin de conocer su propuesta para aumentar el empoderamiento entre las comunidades desfavorecidas a través de la educación financiera. En especial jóvenes y mujeres de zonas rurales. 31.03.21 
Reunión con la organización de mujeres Las Andariegas, con el fin de darle a conocer la oferta de la SdMujer en temas de formación. 17.03.21</t>
  </si>
  <si>
    <t>Ene.2021
*Fundación Alpina. .Reunión con Fundación Alpina y la Corporación Mundial de la Mujer para evaluar posibilidades de articulación respecto al Proyecto de fortalecimiento de capacidades de unidades productivas de mujeres víctimas y excombatientes. 13.01.21 
*CEMEX. Reunión con CEMEX con el fin de explorar alternativas de trabajo conjunto respecto a alternativas  de empleabilidad y emprendimiento y apoyo al SIDICU19.01.21
* PDET ONU Mujeres. Pirmer Comité del proyecto  de fortalecimiento a unidades productivas de mujeres vícitimas y excombatientes 19.01.21
* Gestiones para la aprobación de la pieza gráfica de la convocatoria para la participación de mujeres del programa emprendedoras de Bavaria en el Curso de Emprendimiento que brinda el Politécnico Grancolombiano 20.01.21
 *Reunión con la Fundación Bavaria y el el Politécnico Grancolombiano para organizar convocatoria a mujeres para que se vincularán al Curso de Emprendimiento brindado por la Universidad . 29.01.21
Feb.2021
*BID. Reunión con el BID, Fundación Corona, la DDRI y la Secretaría de Desrrollo Económico con el fin de continuar la conversación sobre la estructuración bono de impacto social/ pago por resultados para promover la empleabilidad femenina en Bogotá. 03.02.21. 
* PDET ONU Mujeres. Reunión con Corporación Mundial de la Mujer, la Alta Consejería para las Víctimas y Secretaría de Gobierno  con el fin de discutir la articulación para el  fortalecimiento de la Asociación AAA Sumapaz (se está brindando apoyo desde dos proyectos del Distrito)12.02.21
*Corewoman. Reunión  con el fin de explorar alternativas de articulación para la promoción de la empleabilidad de las mujeres en Bogotá a través de actividades de análisis e investigación. 16.02.21
*Politécnico Grancolombiano. Adriana Roque, profesional de la SPI socializó con las mujeres del curso de emprendedoras del Politécnico los cursos de fortalecimiento de capacidades  ofrecidos por la SdMujer 17.02.21
*Fundación Bavaria. Reunión con el fin de explorar oportunidades de articulación para oferecer a las mujeres de su programa de tenderas formaciones del SENA. 18.02.21
*CEMEX. Reunión con  CEMEX, la Secretaría de Integración y el SENA para  explorar la posibilidad de llevar a cabo un piloto para formar un grupo de mujeres en temass asociados al sector de construcción  22.02.21
*BID. Reunión  con el fin de explorar alternativas de articulación respecto  a la iniciativas de fomento a la paridad de género, dentro de los temas priorizados está la estrategia de emprendimiento y empleabilidad de la SdMujer. 25.02.21
Marzo.2021
ONU Mujeres. Entrevista de la Corporación Mundial de la Mujer a la subsecretaria Diana Parra para la sistematización del piloto PDET - ONU Mujeres. 02.03.21
Asistencia al 2ndo Círculo de Mujeres -del  Piloto PDET-ONU Mujeres. 20.3.21 
CEMEX. Visita a Instalaciones de CEMEX y Máquinas Amarillas localizadas en Ciudad Bolívar, con el fin de evaluar la posibilidad de articular un piloto con el sector privadoy el SENA en favor de formación de mujeres en sectores tradicionalmente masculinados y apoyo al SIDICU  11.03.21
Politécnico Grancolombiano.  Lanzamiento de la Alianza Politécnico Grancolombiano, Fundación Bavaria, SdMujer para que mujeres del programa de tenderas de Bavaria puedan acceder al curso de emprendedoras dictado por la Universidad. 15.03.21
Cámara de Comercio de Bogotá. Proceso con la CCB con el fin de analizar oportunidades de articulación fre a la iniciativa #Soy Empresaria 16.03.21
CIDEU Asistencia a dos sesiones de intercambio de experiencias respecto al tema  Brecha Salarial, en el marco del grupo de trabajo de Grupo de trabajo Ciudades Globales y Transversalidad de Género del CIDEU. La SdMujer presentó  avances e intercambió lecciones aprendidas con otras ciudades  frente al Decreto 332  de 2020.  02.03.21, 23.03.21
Corewoman. Reunión con esta organización con el fin de definir alternativas de articulación para evaluar la cualificación de las mujeres que toman los cursos virtuales de la SdMujer a través de su APP . 24.03.21
Développement International Desjardins (DID). Reunión con esta  empresa canadiense con el fin de conocer su propuesta para aumentar el empoderamiento entre las comunidades desfavorecidas a través de la educación financiera. En especial jóvenes y mujeres de zonas rurales. 31.03.21 
Reunión con la organización de mujeres Las Andariegas, con el fin de darle a conocer la oferta de la SdMujer en temas de formación. 17.03.21
Abr.2021
*Corporación Mundial de la Mujer. Reunión  con el fin de evaluar la posibilidad de presentarse a la convocatoria Google.org Impact Challenge para mujeres y niñas, con un proyecto que escalaría el proyecto de Mujeres y Paz que se lleva a cabo con apoyo de ONU Mujeres. 06.04.21
* Alto Comisionado de las Naciones Unidas para los Derechos Humanos. FIP- Participación en la primera sesión del Grupo Temático sobre Género, Empresas y Derechos Humanos (GTGEDH)  08.04.21
*BID Seguimiento articulación BID Iniciativa Paridad de Género. 05.04.21
*ONU Mujeres. Asistencia al segundo Comité Técnico del proyecto Mujeres y Paz financiado por ONU Mujeres y operado por la Corporación Mundial de la Mujer. 19.04.21
* Reuniones  con la Alta Consejería para la Paz, la Corporación Mundial de la Mujer y la ARN con el fin de discutir las posibilidades de participar en  convocatoria de la Embajada de Francia con una iniciativa de fortalecimiento a organizaciones de  excombatientes con enfoque de género 22y 27. 04.21
*Asistencia a la sesión final de intercambio de experiencias respecto a Brecha Salarial. Esto en el marco del grupo de trabajo de Grupo de trabajo Ciudades Globales y Transversalidad de Género del CIDEU. 13.04.21
*Reunión con ONU Mujeres con el fin de discutir las alternativas de colaboración para la Estrategia de Empleabilidad y Emprendimiento de la SdMujer. 29.04.21</t>
  </si>
  <si>
    <r>
      <t xml:space="preserve">Ene.2021
*Fundación Alpina. .Reunión con Fundación Alpina y la Corporación Mundial de la Mujer para evaluar posibilidades de articulación respecto al Proyecto de fortalecimiento de capacidades de unidades productivas de mujeres víctimas y excombatientes. 13.01.21 
*CEMEX. Reunión con CEMEX con el fin de explorar alternativas de trabajo conjunto respecto a alternativas  de empleabilidad y emprendimiento y apoyo al SIDICU19.01.21
* PDET ONU Mujeres. Pirmer Comité del proyecto  de fortalecimiento a unidades productivas de mujeres vícitimas y excombatientes 19.01.21
* Gestiones para la aprobación de la pieza gráfica de la convocatoria para la participación de mujeres del programa emprendedoras de Bavaria en el Curso de Emprendimiento que brinda el Politécnico Grancolombiano 20.01.21
 *Reunión con la Fundación Bavaria y el el Politécnico Grancolombiano para organizar convocatoria a mujeres para que se vincularán al Curso de Emprendimiento brindado por la Universidad . 29.01.21
Feb.2021
*BID. Reunión con el BID, Fundación Corona, la DDRI y la Secretaría de Desrrollo Económico con el fin de continuar la conversación sobre la estructuración bono de impacto social/ pago por resultados para promover la empleabilidad femenina en Bogotá. 03.02.21. 
* PDET ONU Mujeres. Reunión con Corporación Mundial de la Mujer, la Alta Consejería para las Víctimas y Secretaría de Gobierno  con el fin de discutir la articulación para el  fortalecimiento de la Asociación AAA Sumapaz (se está brindando apoyo desde dos proyectos del Distrito)12.02.21
*Corewoman. Reunión  con el fin de explorar alternativas de articulación para la promoción de la empleabilidad de las mujeres en Bogotá a través de actividades de análisis e investigación. 16.02.21
*Politécnico Grancolombiano. Adriana Roque, profesional de la SPI socializó con las mujeres del curso de emprendedoras del Politécnico los cursos de fortalecimiento de capacidades  ofrecidos por la SdMujer 17.02.21
*Fundación Bavaria. Reunión con el fin de explorar oportunidades de articulación para oferecer a las mujeres de su programa de tenderas formaciones del SENA. 18.02.21
*CEMEX. Reunión con  CEMEX, la Secretaría de Integración y el SENA para  explorar la posibilidad de llevar a cabo un piloto para formar un grupo de mujeres en temass asociados al sector de construcción  22.02.21
*BID. Reunión  con el fin de explorar alternativas de articulación respecto  a la iniciativas de fomento a la paridad de género, dentro de los temas priorizados está la estrategia de emprendimiento y empleabilidad de la SdMujer. 25.02.21
Marzo.2021
ONU Mujeres. Entrevista de la Corporación Mundial de la Mujer a la subsecretaria Diana Parra para la sistematización del piloto PDET - ONU Mujeres. 02.03.21
Asistencia al 2ndo Círculo de Mujeres -del  Piloto PDET-ONU Mujeres. 20.3.21 
CEMEX. Visita a Instalaciones de CEMEX y Máquinas Amarillas localizadas en Ciudad Bolívar, con el fin de evaluar la posibilidad de articular un piloto con el sector privadoy el SENA en favor de formación de mujeres en sectores tradicionalmente masculinados y apoyo al SIDICU  11.03.21
Politécnico Grancolombiano.  Lanzamiento de la Alianza Politécnico Grancolombiano, Fundación Bavaria, SdMujer para que mujeres del programa de tenderas de Bavaria puedan acceder al curso de emprendedoras dictado por la Universidad. 15.03.21
Cámara de Comercio de Bogotá. Proceso con la CCB con el fin de analizar oportunidades de articulación fre a la iniciativa #Soy Empresaria 16.03.21
CIDEU Asistencia a dos sesiones de intercambio de experiencias respecto al tema  Brecha Salarial, en el marco del grupo de trabajo de Grupo de trabajo Ciudades Globales y Transversalidad de Género del CIDEU. La SdMujer presentó  avances e intercambió lecciones aprendidas con otras ciudades  frente al Decreto 332  de 2020.  02.03.21, 23.03.21
Corewoman. Reunión con esta organización con el fin de definir alternativas de articulación para evaluar la cualificación de las mujeres que toman los cursos virtuales de la SdMujer a través de su APP . 24.03.21
Développement International Desjardins (DID). Reunión con esta  empresa canadiense con el fin de conocer su propuesta para aumentar el empoderamiento entre las comunidades desfavorecidas a través de la educación financiera. En especial jóvenes y mujeres de zonas rurales. 31.03.21 
Reunión con la organización de mujeres Las Andariegas, con el fin de darle a conocer la oferta de la SdMujer en temas de formación. 17.03.21
Abr.2021
*Corporación Mundial de la Mujer. Reunión  con el fin de evaluar la posibilidad de presentarse a la convocatoria Google.org Impact Challenge para mujeres y niñas, con un proyecto que escalaría el proyecto de Mujeres y Paz que se lleva a cabo con apoyo de ONU Mujeres. 06.04.21
* Alto Comisionado de las Naciones Unidas para los Derechos Humanos. FIP- Participación en la primera sesión del Grupo Temático sobre Género, Empresas y Derechos Humanos (GTGEDH)  08.04.21
*BID Seguimiento articulación BID Iniciativa Paridad de Género. 05.04.21
*ONU Mujeres. Asistencia al segundo Comité Técnico del proyecto Mujeres y Paz financiado por ONU Mujeres y operado por la Corporación Mundial de la Mujer. 19.04.21
* Reuniones  con la Alta Consejería para la Paz, la Corporación Mundial de la Mujer y la ARN con el fin de discutir las posibilidades de participar en  convocatoria de la Embajada de Francia con una iniciativa de fortalecimiento a organizaciones de  excombatientes con enfoque de género 22y 27. 04.21
*Asistencia a la sesión final de intercambio de experiencias respecto a Brecha Salarial. Esto en el marco del grupo de trabajo de Grupo de trabajo Ciudades Globales y Transversalidad de Género del CIDEU. 13.04.21
*Reunión con ONU Mujeres con el fin de discutir las alternativas de colaboración para la Estrategia de Empleabilidad y Emprendimiento de la SdMujer. 29.04.21
</t>
    </r>
    <r>
      <rPr>
        <b/>
        <sz val="8"/>
        <rFont val="Times New Roman"/>
        <family val="1"/>
      </rPr>
      <t>Mayo 2021</t>
    </r>
    <r>
      <rPr>
        <sz val="8"/>
        <rFont val="Times New Roman"/>
        <family val="1"/>
      </rPr>
      <t xml:space="preserve">
BID. Reunión entre la Iniciativa de Paridad de Género del BID  y el equipo de la estrategia de Empleabilidad y Emprendimiento de la SdMujer con el fin de encontrar alternativas de trabajo conjunto. 04.05.21
CEMEX. Reunión con  el equipo del SIDICU de la SdMujer con el fin de analizar posibilidades de articulación frente a las formaciones que ofrece el SENA en sectores tradicionalmente masculinizados.  19.05.21
Banco Mundial. Reunión  para evaluar posibilidades de trabajo conjunto para el fortalecimiento de la Estrategia de Empleabilidad y Emprendimiento de la SdMujer. 13.05.21
TechoServe . Reunión con esta entidad con el fin de evaluar alternativas de articulación en el marco de la estrategia de Empleabilidad y Emprendimiento de la SdMujer. 10.05.21  
ONU Mujeres. Gestiones con el equipo de Empleabilidad y Emprendimiento para enviar Términos de Referencia a  ONU Mujeres con el fin de obtener su apoyo técnico para contratación de una consultora  para la estrategia de generación de ingresos. 12, 18 y 19 de mayo
ONU Mujeres PDET. Entrevista de la  Subsecretaria Diana Parra  con  la Corporación Mundial de la Mujer en el marco de la sistematización del  proyecto de fortalecimiento de emprendimientos de mujeres víctimas y excombatientes en territorios PDET.  19.05.21
ONU Mujeres PDET. Asistencia a sesión de cierrre con mujeres víctimas y excombatienes líderes de emprendimientos beneficiados con el proyecto financiado por ONU Mujeres. 29.05.21 
*Banco Mundial, el PNUD y la Alta Consejería para la equidad de género para identificar acciones a desarrollar de manera conjunta con el propósito de fortalecer la estrategia y aumentar su alcance. De manera particular, el componente de generación de ingresos se fundamenta en la estructura conceptual y operativa del PNUD para este tipo de iniciativas y financieramente se está definiendo su aporte. En relación con la Alta Consjería se está evaluando la posibilidad de vincular la estrategia al Fondo Emprender Mujer como mecanismo operativo, así como para desarrollar pilotos de generación de ingresos en la localidad de USME. (mayo)</t>
    </r>
  </si>
  <si>
    <r>
      <t xml:space="preserve">Ene.2021
*Fundación Alpina. .Reunión con Fundación Alpina y la Corporación Mundial de la Mujer para evaluar posibilidades de articulación respecto al Proyecto de fortalecimiento de capacidades de unidades productivas de mujeres víctimas y excombatientes. 13.01.21 
*CEMEX. Reunión con CEMEX con el fin de explorar alternativas de trabajo conjunto respecto a alternativas  de empleabilidad y emprendimiento y apoyo al SIDICU19.01.21
* PDET ONU Mujeres. Pirmer Comité del proyecto  de fortalecimiento a unidades productivas de mujeres vícitimas y excombatientes 19.01.21
* Gestiones para la aprobación de la pieza gráfica de la convocatoria para la participación de mujeres del programa emprendedoras de Bavaria en el Curso de Emprendimiento que brinda el Politécnico Grancolombiano 20.01.21
 *Reunión con la Fundación Bavaria y el el Politécnico Grancolombiano para organizar convocatoria a mujeres para que se vincularán al Curso de Emprendimiento brindado por la Universidad . 29.01.21
Feb.2021
*BID. Reunión con el BID, Fundación Corona, la DDRI y la Secretaría de Desrrollo Económico con el fin de continuar la conversación sobre la estructuración bono de impacto social/ pago por resultados para promover la empleabilidad femenina en Bogotá. 03.02.21. 
* PDET ONU Mujeres. Reunión con Corporación Mundial de la Mujer, la Alta Consejería para las Víctimas y Secretaría de Gobierno  con el fin de discutir la articulación para el  fortalecimiento de la Asociación AAA Sumapaz (se está brindando apoyo desde dos proyectos del Distrito)12.02.21
*Corewoman. Reunión  con el fin de explorar alternativas de articulación para la promoción de la empleabilidad de las mujeres en Bogotá a través de actividades de análisis e investigación. 16.02.21
*Politécnico Grancolombiano. Adriana Roque, profesional de la SPI socializó con las mujeres del curso de emprendedoras del Politécnico los cursos de fortalecimiento de capacidades  ofrecidos por la SdMujer 17.02.21
*Fundación Bavaria. Reunión con el fin de explorar oportunidades de articulación para oferecer a las mujeres de su programa de tenderas formaciones del SENA. 18.02.21
*CEMEX. Reunión con  CEMEX, la Secretaría de Integración y el SENA para  explorar la posibilidad de llevar a cabo un piloto para formar un grupo de mujeres en temass asociados al sector de construcción  22.02.21
*BID. Reunión  con el fin de explorar alternativas de articulación respecto  a la iniciativas de fomento a la paridad de género, dentro de los temas priorizados está la estrategia de emprendimiento y empleabilidad de la SdMujer. 25.02.21
Marzo.2021
ONU Mujeres. Entrevista de la Corporación Mundial de la Mujer a la subsecretaria Diana Parra para la sistematización del piloto PDET - ONU Mujeres. 02.03.21
Asistencia al 2ndo Círculo de Mujeres -del  Piloto PDET-ONU Mujeres. 20.3.21 
CEMEX. Visita a Instalaciones de CEMEX y Máquinas Amarillas localizadas en Ciudad Bolívar, con el fin de evaluar la posibilidad de articular un piloto con el sector privadoy el SENA en favor de formación de mujeres en sectores tradicionalmente masculinados y apoyo al SIDICU  11.03.21
Politécnico Grancolombiano.  Lanzamiento de la Alianza Politécnico Grancolombiano, Fundación Bavaria, SdMujer para que mujeres del programa de tenderas de Bavaria puedan acceder al curso de emprendedoras dictado por la Universidad. 15.03.21
Cámara de Comercio de Bogotá. Proceso con la CCB con el fin de analizar oportunidades de articulación fre a la iniciativa #Soy Empresaria 16.03.21
CIDEU Asistencia a dos sesiones de intercambio de experiencias respecto al tema  Brecha Salarial, en el marco del grupo de trabajo de Grupo de trabajo Ciudades Globales y Transversalidad de Género del CIDEU. La SdMujer presentó  avances e intercambió lecciones aprendidas con otras ciudades  frente al Decreto 332  de 2020.  02.03.21, 23.03.21
Corewoman. Reunión con esta organización con el fin de definir alternativas de articulación para evaluar la cualificación de las mujeres que toman los cursos virtuales de la SdMujer a través de su APP . 24.03.21
Développement International Desjardins (DID). Reunión con esta  empresa canadiense con el fin de conocer su propuesta para aumentar el empoderamiento entre las comunidades desfavorecidas a través de la educación financiera. En especial jóvenes y mujeres de zonas rurales. 31.03.21 
Reunión con la organización de mujeres Las Andariegas, con el fin de darle a conocer la oferta de la SdMujer en temas de formación. 17.03.21
Abr.2021
*Corporación Mundial de la Mujer. Reunión  con el fin de evaluar la posibilidad de presentarse a la convocatoria Google.org Impact Challenge para mujeres y niñas, con un proyecto que escalaría el proyecto de Mujeres y Paz que se lleva a cabo con apoyo de ONU Mujeres. 06.04.21
* Alto Comisionado de las Naciones Unidas para los Derechos Humanos. FIP- Participación en la primera sesión del Grupo Temático sobre Género, Empresas y Derechos Humanos (GTGEDH)  08.04.21
*BID Seguimiento articulación BID Iniciativa Paridad de Género. 05.04.21
*ONU Mujeres. Asistencia al segundo Comité Técnico del proyecto Mujeres y Paz financiado por ONU Mujeres y operado por la Corporación Mundial de la Mujer. 19.04.21
* Reuniones  con la Alta Consejería para la Paz, la Corporación Mundial de la Mujer y la ARN con el fin de discutir las posibilidades de participar en  convocatoria de la Embajada de Francia con una iniciativa de fortalecimiento a organizaciones de  excombatientes con enfoque de género 22y 27. 04.21
*Asistencia a la sesión final de intercambio de experiencias respecto a Brecha Salarial. Esto en el marco del grupo de trabajo de Grupo de trabajo Ciudades Globales y Transversalidad de Género del CIDEU. 13.04.21
*Reunión con ONU Mujeres con el fin de discutir las alternativas de colaboración para la Estrategia de Empleabilidad y Emprendimiento de la SdMujer. 29.04.21
</t>
    </r>
    <r>
      <rPr>
        <b/>
        <sz val="8"/>
        <rFont val="Times New Roman"/>
        <family val="1"/>
      </rPr>
      <t>Mayo 2021</t>
    </r>
    <r>
      <rPr>
        <sz val="8"/>
        <rFont val="Times New Roman"/>
        <family val="1"/>
      </rPr>
      <t xml:space="preserve">
BID. Reunión entre la Iniciativa de Paridad de Género del BID  y el equipo de la estrategia de Empleabilidad y Emprendimiento de la SdMujer con el fin de encontrar alternativas de trabajo conjunto. 04.05.21
CEMEX. Reunión con  el equipo del SIDICU de la SdMujer con el fin de analizar posibilidades de articulación frente a las formaciones que ofrece el SENA en sectores tradicionalmente masculinizados.  19.05.21
Banco Mundial. Reunión  para evaluar posibilidades de trabajo conjunto para el fortalecimiento de la Estrategia de Empleabilidad y Emprendimiento de la SdMujer. 13.05.21
TechoServe . Reunión con esta entidad con el fin de evaluar alternativas de articulación en el marco de la estrategia de Empleabilidad y Emprendimiento de la SdMujer. 10.05.21  
ONU Mujeres. Gestiones con el equipo de Empleabilidad y Emprendimiento para enviar Términos de Referencia a  ONU Mujeres con el fin de obtener su apoyo técnico para contratación de una consultora  para la estrategia de generación de ingresos. 12, 18 y 19 de mayo
ONU Mujeres PDET. Entrevista de la  Subsecretaria Diana Parra  con  la Corporación Mundial de la Mujer en el marco de la sistematización del  proyecto de fortalecimiento de emprendimientos de mujeres víctimas y excombatientes en territorios PDET.  19.05.21
ONU Mujeres PDET. Asistencia a sesión de cierrre con mujeres víctimas y excombatienes líderes de emprendimientos beneficiados con el proyecto financiado por ONU Mujeres. 29.05.21 
*Banco Mundial, el PNUD y la Alta Consejería para la equidad de género para identificar acciones a desarrollar de manera conjunta con el propósito de fortalecer la estrategia y aumentar su alcance. De manera particular, el componente de generación de ingresos se fundamenta en la estructura conceptual y operativa del PNUD para este tipo de iniciativas y financieramente se está definiendo su aporte. En relación con la Alta Consjería se está evaluando la posibilidad de vincular la estrategia al Fondo Emprender Mujer como mecanismo operativo, así como para desarrollar pilotos de generación de ingresos en la localidad de USME. (mayo)
JUNIO 2021
Fundación Alpina. Reunión con la fundación  y  la Corporación Mundial de la Mujer para evaluar posibilidades de articulación.
CEMEX. Gestiones piloto de formación con el SENA para promoción de empleabilidad para mujeres en sectores tradicionalmente masculinizados
PDET ONU Mujeres. Seguimiento al proyecto de fortalecimiento  5 unidades productivas de mujeres víctimas y excombatientes en territorios PDET. Finalizó en mayo.  
Politécnico Grancolombiano. Apoyo  alianza  Fundación Bavaria para participación de mujeres del programa tenderas en el Curso de Emprendimiento que brinda el Politécnico. 
BID. Gestiones con el BID estructuración sobre bono de   pago por resultados y gestiones con la iniciativa de fomento a la paridad de género.
CoreWoman. Reuniones para explorar alternativas de articulación promoción de la empleabilidad de las mujeres en Bogotá. 
Cámara de Comercio de Bogotá.Se realizaron gestiones respectivas con la CCB para socializar la ruta #SoyEmpresaria. 
CIDEU Asistencia a 3 sesiones de intercambio de experiencias respecto al tema  Brecha Salarial, en el marco del grupo de trabajo Ciudades Globales 
Développement International Desjardins. Reunión para conocer propuesta de educación financiera
Las Andariegas. Reunión para presentar oferta de la SdMujer en temas de formación.
Corporación Mundial de la Mujer. Reunión postulación convocatoria Google.org Impact Challenge 
ACNUDH. FIP- Participación Grupo Temático sobre Género, Empresas y Derechos Humanos 
Embajada Francia.  Reuniones posiblidad participar en convocatoria de la Embajada con una iniciativa de fortalecimiento a organizaciones de  excombatientes.
ONU Mujeres. Gestiones para concretar  apoyo técnico  a la Estrategia de E&amp;E de la SdMujer, a través de contratación de una consultora. 
Banco Mundial. Reunión para evaluar posibilidades de trabajo para  fortalecimiento de la Estrategia de  E&amp;E la SdMujer. 
TechoServe . Reunión para evaluar alternativas de articulación con la estrategia de E&amp;E SdMujer. 
</t>
    </r>
  </si>
  <si>
    <t xml:space="preserve">Nombre: Andrea Ramirez Pisco
Lideresa Técnica - Meta 1 </t>
  </si>
  <si>
    <t xml:space="preserve">Nombre: Diana María Parra Romero
Lideresa Técnica - Meta 2 y 3 / Gerenta de Proyecto </t>
  </si>
  <si>
    <t>Nombre: Sandra Catalina Campos</t>
  </si>
  <si>
    <t>Cargo: Directora de Gestión del Conocimiento</t>
  </si>
  <si>
    <t>Cargo: Subsecretaria del Cuidado y Políticas de Igualdad.</t>
  </si>
  <si>
    <t>MES 1</t>
  </si>
  <si>
    <t>MES 2</t>
  </si>
  <si>
    <t>MES 3</t>
  </si>
  <si>
    <t>MES 4</t>
  </si>
  <si>
    <t>MES 5</t>
  </si>
  <si>
    <t>MES 6</t>
  </si>
  <si>
    <t>MES 7</t>
  </si>
  <si>
    <t>MES 8</t>
  </si>
  <si>
    <t>MES 9</t>
  </si>
  <si>
    <t>MES 10</t>
  </si>
  <si>
    <t>MES 11</t>
  </si>
  <si>
    <t>MES 12</t>
  </si>
  <si>
    <t>En porcentaje de avance</t>
  </si>
  <si>
    <t>Página 2 de 2</t>
  </si>
  <si>
    <t xml:space="preserve">REPORTE METAS PLAN DE DESARROLLO ASOCIADAS AL PROYECTO DE INVERSIÓN </t>
  </si>
  <si>
    <t>INFORMACIÓN GENERAL</t>
  </si>
  <si>
    <t xml:space="preserve">SEGUIMIENTO </t>
  </si>
  <si>
    <t>NIVEL PDD</t>
  </si>
  <si>
    <t>COD. META</t>
  </si>
  <si>
    <t>INDICADOR</t>
  </si>
  <si>
    <t xml:space="preserve">TIPO DE ANUALIZACIÓN </t>
  </si>
  <si>
    <t xml:space="preserve">MAGNITUD CUATRIENIO </t>
  </si>
  <si>
    <t xml:space="preserve">Programación </t>
  </si>
  <si>
    <t>DESCRIPCIÓN DE LA MEDICIÓN DE LA META</t>
  </si>
  <si>
    <t xml:space="preserve">AVANCE META </t>
  </si>
  <si>
    <t>JUL-SEPT</t>
  </si>
  <si>
    <t>OCT-NOV</t>
  </si>
  <si>
    <t>MAGNITUD FÍSICA</t>
  </si>
  <si>
    <t>%</t>
  </si>
  <si>
    <t>Reporte PDD
ene-mar</t>
  </si>
  <si>
    <t>Reporte PDD
abr-jun</t>
  </si>
  <si>
    <t>Reporte PDD
jul-sep</t>
  </si>
  <si>
    <t>Reporte PDD
oct-dic</t>
  </si>
  <si>
    <t>Aumentar en un 30% el número de mujeres formadas en los centros de inclusión digital. (Meta 1 -P.Inv)</t>
  </si>
  <si>
    <t>Indicador 9. Número de mujeres formadas en los Centros de Inclusión Digital</t>
  </si>
  <si>
    <t>Suma</t>
  </si>
  <si>
    <t xml:space="preserve">Se sumarán las mujeres que finalicen los procesos de formación en desarrollo de capacidades en el uso de las TIC. </t>
  </si>
  <si>
    <t>Durante el mes de octubre se logró la formación de 217 mujeres, alcanzando el 100% en el cumplimiento de lo programado para la vigencia, y un avance del 35% con relación a lo programado para el cuatrienio, quienes han participado de los siguientes cursos: 
a. Habilidades Socioemocionales (673 febrero, 280 marzo, 438 abril, 183 mayo, 260 junio, 164 julio, 161 agosto, 302 septiembre, 102 octubre para un total de 2.563 mujeres formadas)
b. Habilidades Digitales (330 marzo, 259 abril, 389 en mayo, 751 junio, 778 julio, 531 agosto, 272 septiembre, 58 octubre para un total de 3.368 mujeres formadas)
c. Prevención de Violencias (161 marzo, 45 abril, 253 mayo, 9 junio, 22 julio, septiembre 38, octubre 23 para un total de 551 mujeres formadas)
d. Introducción a Indicadores de Género. (56 marzo, 40 abril, 19 mayo, 2 junio, 31 julio,25 agosto, 7 septiembre para un total de 180 mujeres formadas)
e. Constructoras TIC para la paz (3 mayo, 14 junio, 44 agosto, 6 septiembre, 6 octubre para un total de 73 mujeres formadas)
f. Derechos de las mujeres y herramientas TIC (8 junio, 54 agosto, 26 septiembre, 2 octubre para un total de 90 mujeres formadas)
g. Educación Financiera de la plataforma Moodle (10 julio, 42 en agosto, 1 septiembre, 34 octubre para un total de 87 mujeres formadas)
h. Informática: Microsoft Word, Excel e Internet (61 en septiembre, 46 en octubre para un total de 107 mujeres formadas)
Para el mes de octubtr, en el reporte SiMisional, se registra un total de 346 participantes, la diferencia de 75 personas que no se incluyen como parte de la meta, corresponde a: 5 hombres registrados y 70 mujeres que hacen parte de zonas geográficas diferentes a Bogotá. 
De las 271 mujeres formadas en Bogotá, 18 se reconocen dentro de algún grupo étnico (5 negras/afrocolombianas, 6 indígenas , 6 Rromy 1 raizales); 9 se identifican como disidentes del sistema sexo género (8 bisexuales, 1 lesbianas); y 9 con algún tipo de discapacidad (3 con discapacidad auditiva, 1 cognitiva, 1 física, 1 mental y 3 visual)
Se realizó la consolidación de las bitácoras diligenciadas en el mes de septiembre por las facilitadoras de la Dirección de Gestión del Conocimiento en un documento que da cuenta de las lecciones aprendidas de los procesos formativos: “Habilidades socioemocionales”, “Habilidades digitales”, “Prevención de violencias digitales”,  “Constructoras TIC para la paz” y “Derechos de las mujeres y herramientas TIC”, en dónde se identificaron los aprendizajes e impresiones obtenidos de los cursos, grosso modo las facilitadoras mencionan la necesidad de incluir referencias académicas en los procesos a fin de fortalecer la estructura teórica de los mismos, factor requerido por las participantes; A su vez, se recalca la necesidad de actualizar los contenidos, entendiendo que las temáticas están estrechamente relacionadas con las TIC. Por otro lado, se identifican las practicas positivas para el desarrollo de los procesos tales como</t>
  </si>
  <si>
    <t>Meta 1</t>
  </si>
  <si>
    <t>Diseñar y acompañar la estrategia de emprendimiento y empleabilidad para la autonomía económica de las mujeres</t>
  </si>
  <si>
    <t>Indicador 10. Porcentaje de avance en el diseño y acompañamiento de la estrategia de emprendimiento y empleabilidad para la autonomía económica de las mujeres</t>
  </si>
  <si>
    <t>Teniendo en cuenta que uno de los indicadores es constante y el otro suma, se establecieron porcentajes de avance para el cuatrienio y se sacó promedio anual con el fin de establecer el porcentaje de avance anual. 
Meta 2. Se sumará el número de contenidos (10 módulos, 3 diplomados) diseñados para el desarrollo de capacidades socioemoacionales, técnicas y digitales de las mujeres en toda su diversidad.
Meta 3. Dado que el indicador es el diseño e implementación de la estrategia, se estableció realizar la medición de manera constante durante el cuatrienio</t>
  </si>
  <si>
    <t>Meta 2</t>
  </si>
  <si>
    <t>Meta 3</t>
  </si>
  <si>
    <t>Promedio</t>
  </si>
  <si>
    <t>Redondeo</t>
  </si>
  <si>
    <t xml:space="preserve">PROGRAMACIÓN INICIAL VIGENCIA 2021 </t>
  </si>
  <si>
    <t>Número de meta</t>
  </si>
  <si>
    <t>Asignación recursos 2020-204 Secretaría Distrital de la Mujer / Bogotá</t>
  </si>
  <si>
    <t xml:space="preserve">Nombre proyecto / Meta proyecto de inversión </t>
  </si>
  <si>
    <t>2020 cierre a 31-dic</t>
  </si>
  <si>
    <t>Vigencia 2021
Solicitud de modificación valor metas 2 y 3 (08-nov-2021)</t>
  </si>
  <si>
    <t>Vigencia 2022</t>
  </si>
  <si>
    <t>Vigencia 2023</t>
  </si>
  <si>
    <t>Vigencia 2024</t>
  </si>
  <si>
    <t>Total, cuatrienio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</si>
  <si>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</si>
  <si>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</si>
  <si>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estrategia para el desarrollo de capacidades sociomecionales y técnicas de las mujeres en toda su diversidad para su emprendimiento y empleabilidad.</t>
  </si>
  <si>
    <t>Total, empleabilidad y emprendimiento / 2020-2024</t>
  </si>
  <si>
    <t>No. De la Meta</t>
  </si>
  <si>
    <t>Descripción de la meta</t>
  </si>
  <si>
    <t>Tipo de anualización</t>
  </si>
  <si>
    <t>Año 1</t>
  </si>
  <si>
    <t>Año 2</t>
  </si>
  <si>
    <t>Año 3</t>
  </si>
  <si>
    <t>Año 4</t>
  </si>
  <si>
    <t>Año 5</t>
  </si>
  <si>
    <t>Formar 26.100 mujeres en sus derechos a través de procesos de desarrollo de capacidades en el uso TIC</t>
  </si>
  <si>
    <t>Anualización Suma</t>
  </si>
  <si>
    <t>26.100 mujeres formadas</t>
  </si>
  <si>
    <t>Presupuesto</t>
  </si>
  <si>
    <t>#REF!</t>
  </si>
  <si>
    <t>Bien y servicio MGA - PROCESO DE FORMACIÓN, SE DEBERÍA AJUSTAR</t>
  </si>
  <si>
    <t>Un programa de desarrollo de capacidades socio emocionales, técnicas y digitales dividido en 10 módulos y 3 diplomados a ejecutar así: 2020 - 1 módulo, 0 diplomados / 2021 - 3 módulos, 1 diplomado / 2022 - 3 módulos, 1 diplomado y 2023 - 3 módulos y 1 diplomado y 2024 - 0 módulos y 0 diplomados</t>
  </si>
  <si>
    <t>Diseñar e implementar 1 estrategia para el desarrollo de capacidades sociomecionales y técnicas de las mujeres en toda su diversidad para su emprendimiento y empleabilidad.</t>
  </si>
  <si>
    <t>Anualización Constante</t>
  </si>
  <si>
    <t>Una estrategia por fases (programación interna en construcción)</t>
  </si>
  <si>
    <t>Si no tiene magnitud asociado, no se le pueden asignar recursos,en la MGA si esta 1</t>
  </si>
  <si>
    <t>Código</t>
  </si>
  <si>
    <t>Componente del gasto</t>
  </si>
  <si>
    <t xml:space="preserve">Año 1 </t>
  </si>
  <si>
    <t>Total cuatrienio</t>
  </si>
  <si>
    <t xml:space="preserve">Actividades de visibilización de derechos de las mujeres </t>
  </si>
  <si>
    <t>Tipo de anualización:</t>
  </si>
  <si>
    <t>Metas con Anualización Decreciente:</t>
  </si>
  <si>
    <t>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t>
  </si>
  <si>
    <t>Metas con Anualización Creciente:</t>
  </si>
  <si>
    <t>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t>
  </si>
  <si>
    <t>Metas con anualizacón constante:</t>
  </si>
  <si>
    <t xml:space="preserve">El valor programado para cada año es el mismo, y debe ser igual a la cantidad programada para la meta del proyecto y los años no se suman para obtener la cantidad total de la meta. </t>
  </si>
  <si>
    <t>La magnitud total esperada debe ser programada por lo menos dos años consecutivos. Para el primer año del plan, la anualización de la magnitud puede ser inferior a la de la programación, atendiendo que no se programa la totalidad de la vigencia, sino solo un semestre.</t>
  </si>
  <si>
    <t>Metas con Anualización Suma:</t>
  </si>
  <si>
    <t>La sumatoria de la anualización debe ser igual a la cantidad programada para la meta del proyecto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</si>
  <si>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</si>
  <si>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</si>
  <si>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</si>
  <si>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</si>
  <si>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</si>
  <si>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</si>
  <si>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</si>
  <si>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</si>
  <si>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</si>
  <si>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</si>
  <si>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</si>
  <si>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</si>
  <si>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</si>
  <si>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</si>
  <si>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</si>
  <si>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</si>
  <si>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</si>
  <si>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PONDERACIÓN 2021</t>
  </si>
  <si>
    <t xml:space="preserve">Formar 26.100 mujeres en sus derechos a través de procesos de desarrollo de capacidades en el uso TIC
</t>
  </si>
  <si>
    <r>
      <t xml:space="preserve">En el mes de enero se inició la revisión de documentos construidos al interior de la SDMujer y externos a la entidad, los cuales pueden aportar elementos para la construcción de la Estructura Metodológica que oriente la oferta formativa de la entidad. En este ejercicio se contemplaron los enfoques de la Política Publica de Mujeres y Equidad de género como orientadores del proceso. 
A partir de la revisión documental, se construyó en el mes de febrero una propuesta inicial con los puntos más importantes encontrados y unas recomendaciones generales de cada una de las etapas para tener en cuenta para la estructuración de los procesos de formación. 
En el mes de marzo, se realizó un avance en términos estructurales del documento, en donde se centraliza información importante y propone un paso a paso del desarrollo general, consideraciones y recomendaciones al momento de crear un proceso formativo, así como de su montaje en distintas plataformas y su posterior proceso de evaluación. Este documento se entregará a manera de guía práctica para las dependencias de la entidad, actualmente se cuenta con el documento producido y diagramado y se socializará en el segundo semestre de la vigencia. 
Por otra parte, como parte de las decisiones directivas, la Dirección de Gestión del Conocimiento asume la gerencia de los procesos formativos de la entidad, arrancando con un mapeo diagnóstico para identificar la oferta de formación, su asociación con metas y compromisos con otras entidades, información que se actualizó en el mes de mayo, y documento que se encuentra diagramado
</t>
    </r>
    <r>
      <rPr>
        <b/>
        <sz val="10"/>
        <color rgb="FF000000"/>
        <rFont val="Times New Roman"/>
        <family val="1"/>
      </rPr>
      <t>Anexos</t>
    </r>
    <r>
      <rPr>
        <sz val="10"/>
        <color rgb="FF000000"/>
        <rFont val="Times New Roman"/>
        <family val="1"/>
      </rPr>
      <t xml:space="preserve">:
1. Documentos de consulta 
2. Documento estructura metodológica para orientar los procesos de formación
3. Matriz diagnóstica de procesos formativos de la entidad.
4. Matriz diagnóstica por horas de formación y procesos de articulación
</t>
    </r>
  </si>
  <si>
    <r>
      <t xml:space="preserve">Respecto al diseño y/o actualización de contenidos de formación se cumple la actividad estratégica mediante:
a. Actualización, adecuación y puesta en marcha del curso prevención de violencias
b. Actualización del curso Habilidades Digitales con lenguaje de señas buscando la inclusión de mujeres con discapacidad
c. Construcción de un curso nuevo en indicadores de género denominado "Construcción y aplicación de indicadores de género en ideas de proyectos".
Como parte del proceso, se han adelantado otras acciones estratégicas que se mencionan a continuación:
</t>
    </r>
    <r>
      <rPr>
        <b/>
        <sz val="10"/>
        <color theme="1"/>
        <rFont val="Times New Roman"/>
        <family val="1"/>
      </rPr>
      <t xml:space="preserve">a. Actualización de contenidos: </t>
    </r>
    <r>
      <rPr>
        <sz val="10"/>
        <color theme="1"/>
        <rFont val="Times New Roman"/>
        <family val="1"/>
      </rPr>
      <t xml:space="preserve">
Respecto al diseño y/o actualización de contenidos de formación se cumple la actividad estratégica mediante:
a. Actualización, adecuación y puesta en marcha del curso prevención de violencias
b. Actualización del curso Habilidades Digitales con lenguaje de señas buscando la inclusión de mujeres con discapacidad
c. Construcción de un curso nuevo en indicadores de género denominado "Construcción y aplicación de indicadores de género en ideas de proyectos".
Como parte del proceso, se han adelantado otras acciones estratégicas que se mencionan a continuación:
</t>
    </r>
    <r>
      <rPr>
        <b/>
        <sz val="10"/>
        <color theme="1"/>
        <rFont val="Times New Roman"/>
        <family val="1"/>
      </rPr>
      <t>a.</t>
    </r>
    <r>
      <rPr>
        <sz val="10"/>
        <color theme="1"/>
        <rFont val="Times New Roman"/>
        <family val="1"/>
      </rPr>
      <t xml:space="preserve"> </t>
    </r>
    <r>
      <rPr>
        <b/>
        <sz val="10"/>
        <color theme="1"/>
        <rFont val="Times New Roman"/>
        <family val="1"/>
      </rPr>
      <t xml:space="preserve">Actualización de otros contenidos: 
</t>
    </r>
    <r>
      <rPr>
        <sz val="10"/>
        <color theme="1"/>
        <rFont val="Times New Roman"/>
        <family val="1"/>
      </rPr>
      <t xml:space="preserve">Creación de nuevos videos tutoriales para el ingreso a la plataforma Google Classroom; y actualización de los videos del curso de Habilidades Socioemocionales como parte del mejoramiento continuo. 
</t>
    </r>
    <r>
      <rPr>
        <b/>
        <sz val="10"/>
        <color theme="1"/>
        <rFont val="Times New Roman"/>
        <family val="1"/>
      </rPr>
      <t>b. Moodle</t>
    </r>
    <r>
      <rPr>
        <sz val="10"/>
        <color theme="1"/>
        <rFont val="Times New Roman"/>
        <family val="1"/>
      </rPr>
      <t xml:space="preserve">
1. Implementación del nuevo tema (lambda) para la plataforma Moodle de la Secretaría de la Mujer, mejoramiento de la imagen al LMS (Sistema de gestión de aprendizaje) mejoramiento de la usabilidad y accesibilidad de personas inscritos.
2. Entrega y puesta en marcha del Curso Virtual Derecho a la participación y representación con equidad y rendición de cuentas, de la Dirección de Enfoque Diferencial.
3. Creación de versión PDF de cada uno de los cuatro (4) módulos del Curso Herramientas para las Cuidadoras en el reconocimiento de su cuidado de trabajo, para SIDICU. 
4. Puesta en marcha del curso "Observo, Identifico y Protejo: niñas, niños y adolescentes libres de violencias basadas en género" de la Dirección de Enfoque Diferencial. 
5. Grabación de video, introducción para la nueva versión del curso de Habilidades Socioemocionales a implementar en Moodle con el equipo de facilitadoras en Centro de Inclusión Digital.
6. Carga de 21 videos en la aplicación VIMEO para la puesta en marcha de la nueva imagen del curso de Violencias que se encuentra enlazado con el DASC.
7. Carga de los contenidos en el repositorio de la Secretaría de Integración Social en el repositorio de la escuela CIDPO para facilitar la comprensión y puesta en práctica de los contenidos formativos relacionados con los derechos de las mujeres mediante el uso de herramientas TIC, TAC y TEP.
8. Producción de materiales de línea gráfica, iconografía, diseño y desarrollo web para la implementación del Curso Virtual. "Escuela virtual para la prevención del acoso y la violencia sexual en el espacio público con enfoque de género y empresarial".
</t>
    </r>
    <r>
      <rPr>
        <b/>
        <sz val="10"/>
        <color theme="1"/>
        <rFont val="Times New Roman"/>
        <family val="1"/>
      </rPr>
      <t>c. Nuevos cursos:</t>
    </r>
    <r>
      <rPr>
        <sz val="10"/>
        <color theme="1"/>
        <rFont val="Times New Roman"/>
        <family val="1"/>
      </rPr>
      <t xml:space="preserve">
En relación con el proceso formativo “Construcción y aplicación de indicadores de género en ideas de proyecto”, durante el mes de octubre se adelantó el inicio de la primera cohorte del proceso en mención con un total de 151 participantes inscritas, las cuales tienen como fecha de finalización el día 12 de noviembre.
Respecto a los cursos SENA, la dirección de Gestión del Conocimiento ha implementado los cursos:
Informática: Microsoft Word, Excel e internet, con la participación de 247 mujeres. 
Aproximación a la fotografía digital: 200 mujeres inscritas a formarse en noviembre
Manejo de Adobe Photoshop: 200 mujeres inscritas a formarse en noviembre. 
</t>
    </r>
    <r>
      <rPr>
        <b/>
        <sz val="10"/>
        <color theme="1"/>
        <rFont val="Times New Roman"/>
        <family val="1"/>
      </rPr>
      <t>Anexos:</t>
    </r>
    <r>
      <rPr>
        <sz val="10"/>
        <color theme="1"/>
        <rFont val="Times New Roman"/>
        <family val="1"/>
      </rPr>
      <t xml:space="preserve">
1. Curso Habilidades Digitales actualizado
2. Seguimiento curso Nuevo Indicadores de género.
3. Actualización de contenidos - Moodle
4. Nuevos cursos - Convenio Sena</t>
    </r>
  </si>
  <si>
    <r>
      <t xml:space="preserve">Se realiza un reporte mensual de seguimiento que da cuenta de los avances cuantitativos y cualitativos del proceso, encontrando los siguientes resultados:
Durante la vigencia se han formado 7.537 mujeres. Las mujeres formadas han han participado de los siguientes cursos: 
a. Habilidades Socioemocionales (673 febrero, 280 marzo, 438 abril, 183 mayo, 260 junio, 164 julio, 161 agosto, 302 septiembre, 102 octubre, 143 noviembre para un total de 2.706 mujeres formadas)
b. Habilidades Digitales (330 marzo, 259 abril, 389 en mayo, 751 junio, 778 julio, 531 agosto, 272 septiembre, 58 octubre, 181 noviembre para un total de 3.549 mujeres formadas)
c. Prevención de Violencias (161 marzo, 45 abril, 253 mayo, 9 junio, 22 julio, septiembre 38, octubre 23, noviembre 11 para un total de 562 mujeres formadas)
d. Introducción a Indicadores de Género. (56 marzo, 40 abril, 19 mayo, 2 junio, 31 julio,25 agosto, 7 septiembre para un total de 180 mujeres formadas)
e. Constructoras TIC para la paz (3 mayo, 14 junio, 44 agosto, 6 septiembre, 6 octubre, 8 noviembre para un total de 81 mujeres formadas)
f. Derechos de las mujeres y herramientas TIC (8 junio, 54 agosto, 26 septiembre, 2 octubre, 18 en noviembre para un total de 108  mujeres formadas)
g. Educación Financiera de la plataforma Moodle (10 julio, 42 en agosto, 1 septiembre, 34 octubre  para un toal de 87 mujeres formadas)
h. Informática: Microsoft Microsoft Word, Excel e Internet (61 en septiembre, 46 en octubre y 146 en noviembre para un total de 253 mujeres formadas)
i. Construcción y aplicación de indicadores de género en ideas de proyecto (11 en noviembre)
</t>
    </r>
    <r>
      <rPr>
        <b/>
        <sz val="10"/>
        <color theme="1"/>
        <rFont val="Times New Roman"/>
        <family val="1"/>
      </rPr>
      <t xml:space="preserve">
Anexos:</t>
    </r>
    <r>
      <rPr>
        <sz val="10"/>
        <color theme="1"/>
        <rFont val="Times New Roman"/>
        <family val="1"/>
      </rPr>
      <t xml:space="preserve">
1. Base de datos SIMISIONAL mujeres formadas consolidada 2021
2.Reporte de seguimiento cuantitativo mensual consolidado 2021
4. Análisis Lecciones aprendidas 2021</t>
    </r>
  </si>
  <si>
    <r>
      <t xml:space="preserve">Con relación a la estrategia de convocatoria esta se cumplió mediante las siguientes acciones:
a. Estrategia de convocatoria con la Oficina de Comunicaciones de la entidad generando un cronograma mensual de los cursos a ofertar en los canales oficiales de la Secretaría. Este cronograma se construyó en el mes de marzo y se actualiza cada mes. 
b. Espacio "Mujeres Tertuliando" diseñado para fortalecer la participación y vinculación a los procesos formativos de la DGC, así como a espacios alternativos en donde se desarrollen temas de interés para las participantes, en el mes de octubre se ejecuto el sexto encuentro. 
c. Durante el mes de octubre se recopiló información sobre lecciones aprendidas de la estrategia de convocatoria ejecutada durante el 2021, y así mismo construir en el último trimestre una propuesta de acciones a tener en cuenta para la estrategia de convocatoria en el 2022. 
</t>
    </r>
    <r>
      <rPr>
        <b/>
        <sz val="10"/>
        <color rgb="FF000000"/>
        <rFont val="Times New Roman"/>
        <family val="1"/>
      </rPr>
      <t>Anexos:</t>
    </r>
    <r>
      <rPr>
        <sz val="10"/>
        <color rgb="FF000000"/>
        <rFont val="Times New Roman"/>
        <family val="1"/>
      </rPr>
      <t xml:space="preserve">
1. Cronograma de seguimiento publicaciones mensuales
2. Pantallazos de publicación del curso Indicadores de Género 2 en redes oficiales
3. Pantallazos de publicación del curso Habilidades Digitales en redes oficiales
4. Pantallazos de publicación del curso Habilidades Tic y uso de Word, Excel y Power Point.
5. Pantallazos de publicación de convocatoria "Mujeres Tertuliando" en redes oficiales.
6. Documento de estrategia de convocatoria 2021-2022</t>
    </r>
  </si>
  <si>
    <r>
      <t xml:space="preserve">Como parte de las prioridades del proyecto, se encuentra la adecuación de cuatro (4) Centros de Inclusión Digital, lo que requiere la adquisición de equipos y replantearse unas nuevas instalaciones que respondas a las necesidades actuales de formación y escenarios que favorezcan los procesos pedagógicos, haciéndolos más accesibles y amigables para las mujeres. 
Se cuenta con un (1) Centros de Inclusión Digital con adecuaciones, este es:
a.CID Casa de Todas
Como parte de las acciones, se construyó en el primer semestre de la vigencia una propuesta de modelo de Centros Nuevos, que contempla una renovación de la carta de colores, la construcción de una imagen propia, la inclusión de mobiliario y tecnología moderna, y la creación de espacios agradables y adecuados para el proceso pedagógico que permitan la consolidación de redes y la comunicación colectiva entre las ciudadanas.
En este sentido, el 14 de julio se realizó la entrega del Centro de Inclusión Digital – Casa de Todas, primer espacio digital de la Secretaría de la Mujer para mujeres dedicadas a actividades sexualmente pagadas.  
Adicionalmente, se han adaptado los espacios de:
a.CID Chapinero
b.CID Teusaquillo 
c.CID Antonio Nariño (a entregar en diciembre)
d. CID Santafé (a entregar en diciembre)
Por otra parte, la Dirección de Territorialización informó el traslado de algunas Casas de Igualdad de Oportunidades y la apertura de nuevas Casas. Dado lo anterior, se generó un cronograma de trabajo para priorizar la adecuación de los Centros en las localidades de Antonio Nariño, Teusaquillo, Chapinero y Santafé. En el mes de octubre se logró la apertura y puesta en marcha de los servicios del CID Chapinero y en noviembre el de Teusaquillo. 
Estas adecuaciones corresponden principalmente al licenciamiento de equipos, pero cabe resaltar que los CID de Chapinero y Teusaquillo, no cuentan con la señalética y renovación de cartas de colores definida como parte de los nuevos espacios, sin embargo, con el ánimo de ofertar los servicios a la ciudadanía se da apertura, y en los meses subsiguientes se continuaran adaptando las condiciones necesarias. 
</t>
    </r>
    <r>
      <rPr>
        <b/>
        <sz val="10"/>
        <color rgb="FF000000"/>
        <rFont val="Times New Roman"/>
        <family val="1"/>
      </rPr>
      <t>Anexos:</t>
    </r>
    <r>
      <rPr>
        <sz val="10"/>
        <color rgb="FF000000"/>
        <rFont val="Times New Roman"/>
        <family val="1"/>
      </rPr>
      <t xml:space="preserve">
1. Casa de Todas
2. Inventarios CID
3. Proceso compra de equipos de cómputo. 
4. Otras bolsas de adecuaciones
5. Procesos para adecuación de CID
6. PPT con la propuesta de los nuevos CID.
7. Carta de Colores CID.
</t>
    </r>
  </si>
  <si>
    <r>
      <t xml:space="preserve">La actividad estratégica referida a la construcción de la memoria de formación se cumplió cde la siguiente manera:
a. Se realizó una revisión del material audiovisual recogido durante la vigencia para identificar con que insumos se cuentan para la elaboración de la memoria
b. Se realizaron reuniones continuas entre el equipo de formación y el equipo Moodle de la DGC, con el fin de establecer oportunidades de construcción de una memoria interactiva que permita identificar el proceso de una manera clara y didáctica para las personas que se acerquen a ella.
c. Se realizó el análisis y gestión de nuevos contenidos para la implementación de la línea grafica de la memoria, con un desarrollo de Código html, css, javascript. 
d. Se tuvieron en cuenta Dentro de  diseño, maquetación y desarrollo del micrositio Memorias Procesos de Formación, las herramientas pedagógicas y didácticas digitales mediante el uso de herramientas TIC, TAC y TEP. e. Dentro del desarrollo de la ilustración se tomo como tema sitios emblemáticos de la ciudad de Bogotá y la creación de personajes con enfoque de género y diferencial.
Luego de haber sido aprobado por la directoria de Gestión del Conocimiento, el micrositito de la Memoria Interactiva de los procesos de formación es de acceso libre a la ciudadania. 
</t>
    </r>
    <r>
      <rPr>
        <b/>
        <sz val="10"/>
        <color rgb="FF000000"/>
        <rFont val="Times New Roman"/>
        <family val="1"/>
      </rPr>
      <t xml:space="preserve">Anexos:
</t>
    </r>
    <r>
      <rPr>
        <sz val="10"/>
        <color rgb="FF000000"/>
        <rFont val="Times New Roman"/>
        <family val="1"/>
      </rPr>
      <t>1. Material insumos de memoria del proceso
2. Desarrollo de Código HTML actualizado
3. Pantallazos de micrositio</t>
    </r>
  </si>
  <si>
    <t>Para la vigencia 2021, las mujeres diversas cuentan con 4 contenidos virtuales  para fortalecer sus capacidades socioemocionales, técnicas y digitales:
-Curso virtual "Comunicación Asertiva con enfoque de género"
-Curso virtual "Manejo del tiempo para ambientes laborales saludables"
-Curso "Técnicas de resolución de conflictos con enfoque de género"
-Diplomado "Desarrollo de habilidades socioemocionales con énfasis en comunicación asertiva y manejo del tiempo"</t>
  </si>
  <si>
    <t xml:space="preserve">Si bien la actividad no se encontraba programada para el trimestre. Se avanzó en la construcción del anexo técnico preliminar para dar inicio a la etapa precontractual del proceso asociado a 3 cursos virtuales. Así mismo, durante el trimestre se realizaron dos reuniones con Secretaría de Educación, la primera tuvo por objeto explicar el alcance de la estrategia Reto a la U,  durante la segunda reunión se recibió información  asociada a los costos por crédito por universidad. Durante el mes de abril se consolidó el proceso de estudios previos y se inició el proceso para la contratación. Se recibió la propuesta técnica por parte de la Universidad Nacional. En el marco del proceso precontractual, el estudio previo se encuentra en revisión de la dependencias encargadas en la entidad. Además, ya se cuenta con los documentos de la entidad y los CDP para avanzar en el proceso una vez sea aprobado el estudio previo. Durante el mes de mayo, se radicó la solicitud de contratación de los cursos virtuales ante la Dirección de Contratación de la entidad, desde donde se proyectó la minuta y se solicitaron ajustes en la documentación anexa de la Universidad Nacional, previo al trámite ante el Comité de Contratación. Durante el mes de junio se avanzó con la firma de la minuta del contrato, cabe mencionar que este proceso es una bolsa en la cual participan tres proyectos de inversión y se priorizaron los cursos acorde con el delivery solicitado por la alcaldía, por lo anterior los cursos quedaron programados inicialmente así: 4 agosto - Curso SIDICU, 27 agosto - Curso Desarrollo de Capacidades, 22 septiembre - Cursos desarrollo de capacidades, 16 noviembre cursos Imp.Plo.Públicas y por último 28 diciciembre - Cursos desarrollo de capacidades.   Durante el mes de julio continúa la ejecución del contrato con la producción y revisión del curso SIDICU (programa, contenidos)  y para el 4 de agosto se acordó montar el curso final a la plataforma Moodle para su uso. De igual manera, se ha avanzado con la revisión de los módulos 1 y 2 del Curso de Desarrolllo de Capacidades (comunicación asertiva) y Módulo 1 del Curso de Desarrollo de Capacidades (manejo del tiempo). Estos contenidos fueron revisados por el equipo técnico de la Estrategia de Empleo y Emprendimiento y los comentarios se enviaron a la UNAL 
Durante el mes de agosto, se ha avanzó con la revisión de todos los módulos (1-5) y el test de entrada y salida del Curso de Comunicación Asertiva con enfoque de género. Se tuvieron previsualizaciones del curso en el ambiente de prueba para las correcciones finales. También se llevó a cabo la revisión de los contenidos de los Módulos 1, 2 y 3 del Curso de Manejo del tiempo con enfoque de género. Las revisiones se hicieron desde el equipo técnico de la Estrategia de Empleo y Emprendimiento y la Subsecretaría de Políticas de Igualdad.  Por otra parte, inició el diseño del 4to contenido virtual (diplomado) para ello se contactó a la Universidad Nacional quienes remitieron propuesta inicial, con la cual se montó primera versión de anexo técnio y estudio previo preliminar, documentos remitidos a la Dirección de Contratación con el fin de revisar viabilidad y posterior creación del objeto contractual en el plan anual de adquisiciones de la entidad.
Se reporta avance en la actividad del 50% por cuanto de los 3 cursos contratados se ha avanzado en la revisión de los módulos y contenidos, sin embargo en el avance de la meta se reporta en 0, por cuanto solo se contará cuando el contenido virtual una vez se encuentre finalizado y publicado en la página web de la entidad.Por otra partem, se iniciaron labores para el 4to contenido virtual, dentro de las cuales se reporta el inicio de la viabilidad del proceso y la etapa precontractual. Durante el mes de septiembre se continuó con la ejecución del contrato y se llevó a cabo la entrega del curso de Comunicación asertiva con enfoque de género, para su uso abierto por parte de la ciudadanía. De igual manera, se llevó a cabo la revisión de los contenidos de módulos 4 y 5 del curso de Manejo del tiempo y se avanzó en su montaje en ambiente de producción y entrega para comentarios finales. Se tuvieron previsualizaciones del curso en ambiente de pruebas para las correcciones finales. También se llevó a cabo la revisión de los contenidos del Curso 4 de Transversalización del enfoque de género. Las revisiones se hicieron por parte del equipo técnico de la Dirección de Derechos y Diseño de Políticas y la Subsecretaría de Políticas de Igualdad. Se llevaron a cabo las reuniones de entrega y articulación con la UNAL correspondientes (4 reuniones). Se adjuntan los siguientes anexos: 
En el mes de octubre se, el contratista avanzó en la finalización y entrega del curso de Manejo del tiempo en la plataforma virtual de la SDMujer, que era el último paso que faltaba para este curso en el mes de septiembre. Sobre el curso 5 de Técnicas de negociación con enfoque de género, se adelantó la revisión de contenidos de los módulos 1, 2 y 3 en el mes de octubre, y la aprobación de las correspondientes versiones finales de estos módulos para inicio de diagramación. Los módulos restantes (4 y 5) se recibirán y revisarán en el mes de noviembre. Inició la ejecución del contrato interadministrativo 835-2021 suscrito con la Universidad Nacional, dirigido al diseño del diplomado virtual denominado "Desarrollo de habilidades socioemocionales con énfasis en comunicación asertiva y manejo del tiempo", se lanzó convocatoria de inscripción a través de la página web de la entidad y la inducción se realizó el 22 de octubre, las clases virtuales iniciaron a partir del 26 de octubre de 2021.
El contratista entregó los cursos diseñados de acuerdo a las características del anexo técnico; la entrega mencionada se efectuó después de la revisión previa de los contenidos por parte de cada equipo técnico, los ajustes incorporados por el contratista y al aprobación de las versiones finales por parte de los equipos de la SCPI, durante el mes de diciembre se recibió el último contenido programado para la vigencia, en este sentido a 31 de diciembre se reportan 4 contenidos  virtuales:
-Curso Comunicación Asertiva con enfoque de género
-Curso Manejo del tiempo para ambientes laborales saludables
-Curso Técnicas de resolución de conflictos con enfoque de género
-Diplomado Desarrollo de habilidades socioemocionales con énfasis en comunicación asertiva y manejo del tiempo
</t>
  </si>
  <si>
    <r>
      <t xml:space="preserve">Durante el trimestre enero - marzo se conformó el equipo responsable del diseño e implementación de la estrategia; así mismo se establecieron las articulaciones intersectoriales en las que se enmarca la estrategia con la reactivación económica del Distrito y la reducción de la feminización de la pobreza. De la misma forma, se dio continuidad a la identificación e implementación de alianzas estratégicas para la empleabilidad-emprendimiento. Durante el mes de abril se consolidaron las metas estimadas para la generación de empleo y se establecieron los lineamientos conceptuales que van a orientar la asociatividad y el encadenamiento productivo de las iniciativas de las mujeres. En el mes de mayo se diseñó la propuesta de programa de generación de ingresos, teniendo en cuenta la apuesta estratégica dada a este componente para la reactivación económica, y se entregó a SDDE. Durante el mes de junio se consolidó la estrategia la estrategia de emprendimiento y empleabilidad, y se envió para revisión de la Subsecretaría de Políticas de Igualdad. Los comentarios de la subsecretaría se recibieron en julio y ajustaron para una versión final del documento entregada en agosto. Este documento presenta el objetivo general y los objetivos específicos de la estrategia, precisando para cada objetivo su alcance, las actividades que se requieren para su desarrollo, el planteamiento de las metas respectivas, así como el correspondiente cronograma de actividades para el cumplimiento de cada objetivo. Entre mayo y octubre i) se lideró la revisión de las metas de los programas de empleo y generación de ingresos diseñados, con el fin de desagregar la población beneficiaria por sexo; ii) se creó la mesa de trabajo de género de EMRE con el objetivo de guiar la inclusión del enfoque de género en el diseño, implementación y seguimiento de programas para la recuperación económica y de apoyar la difusión de los mismos según la Ruta de Difusión del equipo E&amp;E, iii) se realizaron reuniones con entidades para la transversalización del enfoque de género y el seguimiento de los programas Ruta de Empleabilidad, Empleo Joven, Impulso al empleo, Mujeres empoderadas que conducen, Bogotá un mejor hogar para todas y Mujeres que Reverdecen, iv) se apoyó la difusión de todos los programas EMRE tanto hacia empresas como hacia mujeres a partir de la Ruta de Difusión y orientación de mujeres, y v) se presentaron propuestas para seis posibles programas nuevos con enfoque de género que tendrían vigencias para 2022, de los cuáles al finalizar octubre, uno (“Vecinas, trabajemos juntas”) está asignado a la SDMujer para ejecutar el próximo año y busca fortalecer organizaciones de mujeres cuidadoras para fomentar su capacidad productiva y su autonomía económica; y el otro se entregó como propuesta a SDDE para su ejecución (“Mujeres empresarias”) . También se está trabajando en la consolidación de diagnósticos por localidad a partir de los insumos recogidos por las gestoras territoriales. Así mismo, se consolidó el documento que contiene preguntas frecuentes dirigido a las entidades y organismos del distrito sobre el Decreto 332. Durante noviembre, respecto al mismo decreto, se realizaron reuniones con gremios, entidades y organismos del Distrito y jornadas de capacitación con las Alcaldías Locales. También se elaboró una propuesta de infografía dirigida al sector público y privado, con el apoyo de ONU Mujeres. Se proyectaron oficios a empresas del sector de la construcción para invitarlas a una sesión de divulgación a realizar en diciembre. En conjunto con la Secretaría de Hacienda, Integración Social, Secretaría de Desarrollo Económico y la SDMujer, se elaboró el documento "Informe de Reactivación" establecido en el acuerdo 788 de 2020, relacionado con la reactivación económica con enfoque de género para ser presentado ante el Concejo en el mes de noviembre de 2021. Respecto a los programas del distrito en EMRE.  En noviembre: i) se realizó una tercera Mesa de género y se realizó seguimiento al avance en las metas de mujeres beneficiadas por los programas; ii) se finalizó la Guía de Buena Prácticas para el diseño de programas de empleo y generación de ingresos con enfoque género y se está preparando la diagramación para enviar a entidades; iii) se hizo difusión del programa Empleo joven a empresas vinculadas a la SDMujer, y se empezó a preparar el pasos a pasos para la divulgación a posibles beneficiarias; iv) se hizo seguimiento a las mujeres del programa de SHábitat que presentaron problemas para acceder a empleo y entender si desde la SDMujer se puede gestionar apoyos; v) se avanzó en el diseño del Anexo Técnico y en la negociación con PNUD para el programa “Vecinas, trabajemos juntas”, y se llevaron a cabo espacios para recoger insumos como grupos focales, mesas técnicas, con actores estratégicos. Se dio continuidad a las actividades de la Ruta de Difusión y orientación de mujeres, y a las alianzas buscando nuevos actores estratégicos para la difusión de ofertas laborales en el marco de la reactivación económica. </t>
    </r>
    <r>
      <rPr>
        <sz val="9"/>
        <color rgb="FF0070C0"/>
        <rFont val="Times New Roman"/>
        <family val="1"/>
      </rPr>
      <t>Durante el mes de diciembre, respecto al Decreto 332, se continuó el acompañamiento al sector público (8 sesiones), se elaboró el documento de sistematización del proceso de formulación e implementación del Decreto y se realizaron 4 sesiones piloto de orientación sobre el mecanismo de reporte de cumplimiento de parte de las entidades. En la mesa de reducción de la pobreza, se finalizó el primer borrador del documento “Informe de Reactivación establecido en el Acuerdo 788 de 2020” sobre las acciones realizadas por entidades del distrito para incidir en la reactivación económica para las mujeres. Sobre los programas EMRE: i) se envió a las entidades del EMRE el reporte de seguimiento al avance en metas desagregadas por sexo; ii) se realizó difusión del programa Empleo Joven con empresas; iii) se acompañó la mesa del programa Bogotá, el Mejor Hogar para las Mujeres, desde donde se identifican acciones para facilitar la intermediación de mujeres participantes; iv) se participó en la mesa del programa de Ecoconducción para identificar acciones requeridas para articular el programa con los cursos de formación de la SDMujer; v) se elaboró la versión final de documento de Anexo Técnico del programa “Vecinas, trabajemos juntas”, y de los Estudios Previos, para proceder a firmar el convenio en enero de 2022. Se dio continuidad a las actividades de la Ruta de Difusión y orientación de mujeres, y a las alianzas buscando nuevos actores estratégicos para la difusión de ofertas laborales en el marco de la reactivación económica.</t>
    </r>
  </si>
  <si>
    <r>
      <t xml:space="preserve">Durante el primer trimestre de la vigencia 2021, se avanzó en la estrategia de emprendimiento y empleabilidad para la autonomía económica de las mujeres desde dos frentes el primero asociado al proceso de planeación y definición  de los contenidos a desarrollar con las mujeres diversas para potenciar y/o desarrollar capacidades socioemocionales, técnicas y digitales; con la definición mencionada inició la construcción del anexo técnico de los contenidos a desarrollar en 2021; de igual forma, inició el proceso de difusión de los contenidos desarrollados durante la vigencia 2020, los cuales contaron con la inscripción de 321 personas. En cuanto al segundo frente y teniendo en cuenta los que los lineamientos para empleabilidad y emprendimiento serán impartidos en las reuniones EMRE distrital (Estrategia de Mitigación y Reactivación Económica: instancia en la cual se definen líneas estratégicas que serán insumo para el diseño de la estrategia), se suspendió durante el primer trimestre la construcción del lineamiento, lo anterior con el fin de estar alineadas estratégicamente con las líneas de acción que se definan a nivel distrital. Como otras líneas de acción conexas a la estrategia, se avanzó en el establecimiento de lineamientos de los contenidos para el convenio con el SENA como insumo de la estrategia de divulgación de la oferta educativa en el marco de la reactivación; también se incorporó la estrategia de etis como el mecanismo que permite la identificación de las mujeres que requieren de gestión para el empleo y el emprendimiento, a través de las alarmas generadas por la Secretaría de Integración Social, de manera paralela se actualizó el Plan de Acción de la mesa para la reducción de la feminización de la pobreza y se ratificaron  con Desarrollo Económico las actividades a realizar en empleo, así como fechas y responsables. En cuanto a las alianzas se dió continuidad  a las acciones encaminadas  a la dinamización del empleo y el emprendimiento en mujeres. Durante el mes de abril se consolidaron las metas estimadas para la generación de empleo y se establecieron los lineamientos conceptuales que van a orientar la asociatividad y el encadenamiento productivo de las iniciativas de las mujeres. Se dio continuidad a las acciones para la implementación del decreto 332 y a las alizanzas estratégicas. En mayo se diseñó el componente de generación de ingresos, teniendo en cuenta la apuesta estratégica dada a este componente para la reactivación económica; esto incluye gestión para su financiación.  Se avanzó en las definiciones de acuerdo con las nuevas directrices de la administración distrital y estos serán incorporados en los avances de los lineamientos. En cuanto a alianzas estratégicas se resalta reunión con  Banco Mundial, el PNUD y la Alta Consejería para la equidad de género para identificar acciones a desarrollar de manera conjunta con el propósito de fortalecer la estrategia y aumentar su alcance; de manera particular, el componente de generación de ingresos se fundamenta en la estructura conceptual y operativa del PNUD para este tipo de iniciativas y financieramente se está definiendo su aporte. En relación con la Alta Consjería se está evaluando la posibilidad de vincular la estrategia al Fondo Emprender Mujer como mecanismo operativo, así como para desarrollar pilotos de generación de ingresos en la localidad de USME. (mayo)
Durante el primer semestre consolidó la primera versión de la estrategia “De emprendimiento y empleabilidad” elaborada por la SdMujer, desde un enfoque de género, se enmarca en los esfuerzos distritales para reactivar la economía teniendo en cuenta que los programas de empleo y generación de ingresos diseñados implementen el enfoque de género con el fin de que dichas brechas no se sigan ahondando más, así como en desarrollar y fortalecer capacidades, facilitar el acceso a recursos y mercados para promover la autonomía económica de las mujeres y reducir la feminización de la pobreza.
</t>
    </r>
    <r>
      <rPr>
        <sz val="11"/>
        <rFont val="Times New Roman"/>
        <family val="1"/>
      </rPr>
      <t>Durante el mes de agosto se ajustó el documento de la estrategia "De emprendimiento y empleabilidad". Este documento presenta el objetivo general y los objetivos específicos de la estrategia, precisando para cada objetivo su alcance, las actividades que se requieren para su desarrollo, el planteamiento de las metas respectivas, así como el correspondiente cronograma de actividades para el cumplimiento de cada objetivo. En cuanto a la estrategia de reactivación económica EMRE, entre mayo y agosto i) se lideró la revisión de las metas de los programas de empleo y generación de ingresos diseñados, con el fin de desagregar la población beneficiaria por sexo; ii) se creó la mesa de trabajo de género de EMRE con el objetivo de guiar la inclusión del enfoque de género en el diseño, la implementación y el seguimiento de programas para la recuperación económica y de apoyar la difusión de los mismos según la Ruta de Difusión del equipo E&amp;E; iii) se realizaron reuniones con SDDE para la transversalización del enfoque de género de los programas Ruta de Empleabilidad, Empleo Joven e Impulso al empleo, y se recibieron documentos para la revisión de la Dirección de Derechos y iv) se presentaron propuestas para cuatro posibles programas nuevos con enfoque de género que tendrían vigencias para 2022. Sobre la propuesta de nuevos programas, en agosto se avanzó en reuniones con sectores TIC, Educación e Integración Social con el fin de presentar y consolidar la propuesta de dos de los programas (piloto de conectividad para cuidadoras y subsidio a matrícula de niñas y niños en jardines infantiles). Sobre los otros dos programas (incentivos tributarios para la generación de empleo para mujeres y del cuidado de los niños y niñas de mujeres trabajadoras), se realizó una revisión de la propuesta con la Secretaría de Hacienda, entidad que dio el concepto que estableció que es necesario definir y profundizar en los contenidos técnicos de los programas y tener en cuenta consideraciones políticas. En agosto se elaboró un documento operativo (brief) que se entregó a la SDDE como insumo para elaboración del brief definitivo Respecto al trabajo territorial, durante el mes de agosto a través de la Ruta de difusión se logró brindar información sobre las convocatorias de #SoyLocal y Más mujeres en transporte y realizó seguimiento a las mujeres participantes de BPRO (junto a SDDE). Este seguimiento permitió levantar información sobre barreras en el proceso de vinculación de las mujeres que fue entregada a SDDE. Además, se hizo el primer documento de propuesta de micrositio para la página web en la que se publicará la información sobre todas las vacantes disponibles. Por otra parte, durante el mes de agosto se realizó la revisión de los contenidos virtuales diseñados por el contratista . Durante el mes de septiembre se revisó y aprobó, por parte de la Subsecretaría de Políticas de Igualdad y la líder de Empleo y Emprendimiento, la Ruta de difusión y el plan de trabajo de equipo territorial. También se entregaron comentarios a SDDE sobre el programa de generación de ingresos y encadenamientos productivos. Se diseñó una propuesta de programa para 2022 para asociar a mujeres cuidadoras para la generación de ingresos, enviada a la Secretaria, Subsecretaria de Políticas de Igualdad y a la Líder del SIDICU para retroalimentación. También se avanzó en la divulgación a 75 entidades del Decreto 332, así como un diseño de estrategia con el sector privado. El equipo también publicó el primer diagnóstico del mercado laboral actualizado a junio de 2021. En octubre se realizaron reuniones con gremios, entidades y organismos del Distrito y jornadas de capacitación con las Alcaldías Locales. Se consolidó el documento que contiene preguntas frecuentes dirigido a las entidades y organismos del distrito. En conjunto con la Secretaría de Hacienda, Integración Social, Secretaría de Desarrollo Económico y la SDMujer, se elaboró el documento "Informe de Reactivación" establecido en el acuerdo 788 de 2020, relacionado con la reactivación económica con enfoque de género, el cual será presentado ante el Concejo de Bogotá en el mes de noviembre de 2021. Se dio continuidad a las alianzas buscando nuevos actores estratégicos para la difusión de ofertas laborales en el marco de la reactivación económica. Así mismo, en el marco del fortalecimiento de capacidades socioemocionales, técnicoas y digitales inició la ejecución del contrato interadministrativo 835-2021 suscrito con la Universidad Nacional, dirigido al diseño del diplomado virtual denominado "Desarrollo de habilidades socioemocionales con énfasis en comunicación asertiva y manejo del tiempo".
En noviembre: i) se realizó una tercera Mesa de género y se realizó seguimiento al avance en las metas de mujeres beneficiadas por los programas; ii) se finalizó la Guía de Buena Prácticas para el diseño de programas de empleo y generación de ingresos con enfoque género y se está preparando la diagramación para enviar a entidades; iii) se hizo difusión del programa Empleo joven a empresas vinculadas a la SDMujer, y se empezó a preparar el pasos a pasos para la divulgación a posibles beneficiarias; iv) se hizo seguimiento a las mujeres del programa de SHábitat que presentaron problemas para acceder a empleo y entender si desde la SDMujer se puede gestionar apoyos; v) se avanzó en el diseño del Anexo Técnico y en la negociación con PNUD para el programa “Vecinas, trabajemos juntas”, y se llevaron a cabo espacios para recoger insumos como grupos focales, mesas técnicas, con actores estratégicos. Se dio continuidad a las actividades de la Ruta de Difusión y orientación de mujeres, y a las alianzas buscando nuevos actores estratégicos para la difusión de ofertas laborales en el marco de la reactivación económica. En cuanto a los contenidos, el diplomado continuó en ejecución y en cuanto a los cursos virtuales se está realizando la retroalimentación a cada uno de los módulos con la UNAL.
Durante el mes de diciembre, respecto al Decreto 332, se continuó el acompañamiento al sector público (8 sesiones), se elaboró el documento de sistematización del proceso de formulación e implementación del Decreto y se realizaron 4 sesiones piloto de orientación sobre el mecanismo de reporte de cumplimiento de parte de las entidades. En la mesa de reducción de la pobreza, se finalizó el primer borrador del documento “Informe de Reactivación establecido en el Acuerdo 788 de 2020” sobre las acciones realizadas por entidades del distrito para incidir en la reactivación económica para las mujeres. Sobre los programas EMRE: i) se envió a las entidades del EMRE el reporte de seguimiento al avance en metas desagregadas por sexo; ii) se realizó difusión del programa Empleo Joven con empresas; iii) se acompañó la mesa del programa Bogotá, el Mejor Hogar para las Mujeres, desde donde se identifican acciones para facilitar la intermediación de mujeres participantes; iv) se participó en la mesa del programa de Ecoconducción para identificar acciones requeridas para articular el programa con los cursos de formación de la SDMujer; v) se elaboró la versión final de documento de Anexo Técnico del programa “Vecinas, trabajemos juntas”, y de los Estudios Previos, para proceder a firmar el convenio en enero de 2022. Se dio continuidad a las actividades de la Ruta de Difusión y orientación de mujeres, y a las alianzas buscando nuevos actores estratégicos para la difusión de ofertas laborales en el marco de la reactivación económica.</t>
    </r>
  </si>
  <si>
    <t>Durante la vigencia 2021 se formaton 7.537 mujeres que corresponden al 108% de cumplimiento de lo programado, y un avance del 37% con relación a lo programado para el cuatrienio. En el mes de diciembre, no se reportan mujeres formadas, esto considerando que las convocatorias de mujeres se reduce por actividades de cierre de año, y la respuesta a la participación no es la más efectiva. No obstante, las mujeres participaron de otros espacios asociados a los Centros de Inclusión Digital, tales como: evaluación de los procesos de formación, grabación de testimonios sobre los servicios de formación, cierre de los espacios, entre otras. 
Durante la vigencia, las mujeres participaron de los siguientes cursos: 
a. Habilidades Socioemocionales (673 febrero, 280 marzo, 438 abril, 183 mayo, 260 junio, 164 julio, 161 agosto, 302 septiembre, 102 octubre, 143 noviembre para un total de 2.706 mujeres formadas)
b. Habilidades Digitales (330 marzo, 259 abril, 389 en mayo, 751 junio, 778 julio, 531 agosto, 272 septiembre, 58 octubre, 181 noviembre para un total de 3.549 mujeres formadas)
c. Prevención de Violencias (161 marzo, 45 abril, 253 mayo, 9 junio, 22 julio, septiembre 38, octubre 23, noviembre 11 para un total de 562 mujeres formadas)
d. Introducción a Indicadores de Género. (56 marzo, 40 abril, 19 mayo, 2 junio, 31 julio,25 agosto, 7 septiembre para un total de 180 mujeres formadas)
e. Constructoras TIC para la paz (3 mayo, 14 junio, 44 agosto, 6 septiembre, 6 octubre, 8 noviembre para un total de 81 mujeres formadas)
f. Derechos de las mujeres y herramientas TIC (8 junio, 54 agosto, 26 septiembre, 2 octubre, 18 para un total de 108  mujeres formadas)
g. Educación Financiera de la plataforma Moodle (10 julio, 42 en agosto, 1 septiembre, 34 octubre  para un toal de 87 mujeres formadas)
h. Informática: Microsoft Microsoft Word, Excel e Internet (61 en septiembre, 46 en octubre y 146 en noviembre para un total de 253 mujeres formadas)
i. Construcción y aplicación de indicadores de género en ideas de proyecto (11 en noviembre)
Como parte del proceso, se diseñó y desarrolló el documento final de lecciones aprendidas, el cual comprende los siete procesos de formación brindados en el año electivo, a saber “Habilidades socioemocionales”, “Habilidades digitales”, “Derechos de las mujeres y herramientas TIC”, “Constructoras TIC para la paz”, “Introducción a los indicadores de género”, “Uso y aplicación de los indicadores de género en ideas de proyecto” y “Prevención de violencias digitales” con el objetivo de identificar los aprendizajes obtenidos así cómo las oportunidades de los mismos, entre los principales hallazgos se encuentra que los cursos han logrado cumplir a cabalidad con su objetivo mediante las acciones llevadas a cabo por cada una de las facilitadoras quienes han buscado distintas metodologías para realizar un proceso más personalizado.</t>
  </si>
  <si>
    <t>No se presentan retrasos en la formación de mujeres en sus derechos a través del uso de TIC, esto atendiendo a la contratación del equipo de formación y faciltadoras para la implementación de los procesos formativos.
Se presentaron retrasos en las adecuaciones fisicas de Centros de Inclusión Digital, esto por retrasos en la contratación de temas de ferretería, cableado estructurado y conexión tecnologica en articulación con otras dependencias de la entidad. Dado lo anterior, aunque no se contaba con  el equipamento y las condiciones tecnológicas adecuadas se realizó la apertura de espacios para evitar tener los Centros Cerrados y equipos sin ser utilizados, aunque no se pudiera ofertar los servicios completos a la ciudadanía.</t>
  </si>
  <si>
    <t>a. Habilidades Socioemocionales (673 febrero, 280 marzo, 438 abril, 183 mayo, 260 junio, 164 julio, 161 agosto, 302 septiembre, 102 octubre, 143 noviembre para un total de 2.706 mujeres formadas)</t>
  </si>
  <si>
    <t>b. Habilidades Digitales (330 marzo, 259 abril, 389 en mayo, 751 junio, 778 julio, 531 agosto, 272 septiembre, 58 octubre, 181 noviembre para un total de 3.549 mujeres formadas)</t>
  </si>
  <si>
    <t>c. Prevención de Violencias (161 marzo, 45 abril, 253 mayo, 9 junio, 22 julio, septiembre 38, octubre 23, noviembre 11 para un total de 562 mujeres formadas)</t>
  </si>
  <si>
    <t>d. Introducción a Indicadores de Género. (56 marzo, 40 abril, 19 mayo, 2 junio, 31 julio,25 agosto, 7 septiembre para un total de 180 mujeres formadas)</t>
  </si>
  <si>
    <t>e. Constructoras TIC para la paz (3 mayo, 14 junio, 44 agosto, 6 septiembre, 6 octubre, 8 noviembre para un total de 81 mujeres formadas)</t>
  </si>
  <si>
    <t>f. Derechos de las mujeres y herramientas TIC (8 junio, 54 agosto, 26 septiembre, 2 octubre, 18 para un total de 108  mujeres formadas)</t>
  </si>
  <si>
    <t>g. Educación Financiera de la plataforma Moodle (10 julio, 42 en agosto, 1 septiembre, 34 octubre  para un toal de 87 mujeres formadas)</t>
  </si>
  <si>
    <t>h. Informática: Microsoft Microsoft Word, Excel e Internet (61 en septiembre, 46 en octubre y 146 en noviembre para un total de 253 mujeres formadas)</t>
  </si>
  <si>
    <t>i. Construcción y aplicación de indicadores de género en ideas de proyecto (11 en noviembre)</t>
  </si>
  <si>
    <t>a. Habilidades Socioemocionales</t>
  </si>
  <si>
    <t>b. Habilidades Digitales</t>
  </si>
  <si>
    <t xml:space="preserve">c. Prevención de Violencias </t>
  </si>
  <si>
    <t>d. Introducción a Indicadores de Género</t>
  </si>
  <si>
    <t xml:space="preserve">e. Constructoras TIC para la paz </t>
  </si>
  <si>
    <t>f. Derechos de las mujeres y herramientas TIC</t>
  </si>
  <si>
    <t>g. Educación Financiera de la plataforma Moodle</t>
  </si>
  <si>
    <t>h. Informática: Microsoft Microsoft Word, Excel e Internet</t>
  </si>
  <si>
    <t>i. Construcción y aplicación de indicadores de género en ideas de proyecto</t>
  </si>
  <si>
    <t xml:space="preserve">Durante 2021 se consolidó la estrategia de emprendimiento y empleabilidad. Adicionalmente se lideró la revisión de las metas de los programas de empleo y generación de ingresos, se creó la mesa de trabajo de género de EMRE con el objetivo de guiar la inclusión del enfoque de género en el diseño, implementación y seguimiento de programas para la recuperación económica, se realizaron reuniones con entidades para la transversalización del enfoque de género y el seguimiento de los programas Ruta de Empleabilidad, Empleo Joven, Impulso al empleo, Mujeres empoderadas que conducen, Bogotá un mejor hogar para todas y Mujeres que Reverdecen, se presentaron propuestas para seis posibles programas nuevos con enfoque de género, se finalizó la Guía de Buena Prácticas para el diseño de programas de empleo y generación de ingresos con enfoque género y se finalizó el primer borrador del documento “Informe de Reactivación establecido en el Acuerdo 788 de 2020” sobre las acciones realizadas por entidades del distrito para incidir en la reactivación económica para las mujeres. </t>
  </si>
  <si>
    <t>Durante la vigencia 2021 se formaton 7.537 mujeres que corresponden al 108% de cumplimiento de lo programado, y un avance del 37% con relación a lo programado para el cuatrienio. Las mujeres se formaron en: 
a. Habilidades Socioemocionales
b. Habilidades Digitales
c. Prevención de Violencias 
d. Introducción a Indicadores de Género
e. Constructoras TIC para la paz 
f. Derechos de las mujeres y herramientas TIC
g. Educación Financiera de la plataforma Moodle
h. Informática: Microsoft Microsoft Word, Excel e Internet
i. Construcción y aplicación de indicadores de género en ideas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</si>
</sst>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_-* #,##0\ _€_-;\-* #,##0\ _€_-;_-* &quot;-&quot;\ _€_-;_-@"/>
    <numFmt numFmtId="165" formatCode="#,##0;[Red]#,##0"/>
    <numFmt numFmtId="166" formatCode="[$$-240A]\ #,##0;[Red][$$-240A]\ #,##0"/>
    <numFmt numFmtId="167" formatCode="&quot;$&quot;\ #,##0"/>
    <numFmt numFmtId="168" formatCode="_-* #,##0\ &quot;€&quot;_-;\-* #,##0\ &quot;€&quot;_-;_-* &quot;-&quot;\ &quot;€&quot;_-;_-@"/>
    <numFmt numFmtId="169" formatCode="0.0"/>
    <numFmt numFmtId="170" formatCode="_-* #,##0.00\ _€_-;\-* #,##0.00\ _€_-;_-* &quot;-&quot;\ _€_-;_-@"/>
    <numFmt numFmtId="171" formatCode="0.000"/>
    <numFmt numFmtId="172" formatCode="#,##0_ ;\-#,##0\ "/>
    <numFmt numFmtId="173" formatCode="0.0%"/>
    <numFmt numFmtId="174" formatCode="#,##0.0_ ;\-#,##0.0\ "/>
    <numFmt numFmtId="175" formatCode="0.00000"/>
    <numFmt numFmtId="176" formatCode="0.0000"/>
    <numFmt numFmtId="177" formatCode="#,##0.0"/>
    <numFmt numFmtId="178" formatCode="_-[$$-240A]\ * #,##0_-;\-[$$-240A]\ * #,##0_-;_-[$$-240A]\ * &quot;-&quot;??_-;_-@"/>
    <numFmt numFmtId="179" formatCode="[$$-240A]\ #,##0"/>
    <numFmt numFmtId="180" formatCode="#,##0.000_ ;\-#,##0.000\ "/>
    <numFmt numFmtId="181" formatCode="#,##0.000"/>
    <numFmt numFmtId="182" formatCode="_-* #,##0.000\ _€_-;\-* #,##0.000\ _€_-;_-* &quot;-&quot;\ _€_-;_-@"/>
  </numFmts>
  <fonts count="51" x14ac:knownFonts="1">
    <font>
      <sz val="11"/>
      <color rgb="FF000000"/>
      <name val="Calibri"/>
    </font>
    <font>
      <sz val="12"/>
      <name val="Times New Roman"/>
      <family val="1"/>
    </font>
    <font>
      <b/>
      <sz val="12"/>
      <name val="Times New Roman"/>
      <family val="1"/>
    </font>
    <font>
      <sz val="11"/>
      <name val="Calibri"/>
      <family val="2"/>
    </font>
    <font>
      <b/>
      <sz val="9"/>
      <name val="Times New Roman"/>
      <family val="1"/>
    </font>
    <font>
      <b/>
      <sz val="9"/>
      <color rgb="FF000000"/>
      <name val="Times New Roman"/>
      <family val="1"/>
    </font>
    <font>
      <b/>
      <sz val="10"/>
      <name val="Times New Roman"/>
      <family val="1"/>
    </font>
    <font>
      <sz val="10"/>
      <name val="Times New Roman"/>
      <family val="1"/>
    </font>
    <font>
      <b/>
      <sz val="11"/>
      <color rgb="FF000000"/>
      <name val="Calibri"/>
      <family val="2"/>
    </font>
    <font>
      <b/>
      <i/>
      <sz val="10"/>
      <name val="Times New Roman"/>
      <family val="1"/>
    </font>
    <font>
      <b/>
      <sz val="10"/>
      <color rgb="FF000000"/>
      <name val="Times New Roman"/>
      <family val="1"/>
    </font>
    <font>
      <b/>
      <sz val="12"/>
      <name val="Arial Narrow"/>
      <family val="2"/>
    </font>
    <font>
      <sz val="10"/>
      <color rgb="FF000000"/>
      <name val="Times New Roman"/>
      <family val="1"/>
    </font>
    <font>
      <sz val="10"/>
      <color rgb="FFFF0000"/>
      <name val="Times New Roman"/>
      <family val="1"/>
    </font>
    <font>
      <b/>
      <sz val="11"/>
      <color rgb="FF000000"/>
      <name val="Times New Roman"/>
      <family val="1"/>
    </font>
    <font>
      <sz val="11"/>
      <name val="Times New Roman"/>
      <family val="1"/>
    </font>
    <font>
      <sz val="14"/>
      <name val="Times New Roman"/>
      <family val="1"/>
    </font>
    <font>
      <b/>
      <sz val="8"/>
      <name val="Times New Roman"/>
      <family val="1"/>
    </font>
    <font>
      <sz val="8"/>
      <color rgb="FF000000"/>
      <name val="Times New Roman"/>
      <family val="1"/>
    </font>
    <font>
      <sz val="8"/>
      <name val="Times New Roman"/>
      <family val="1"/>
    </font>
    <font>
      <sz val="8"/>
      <name val="Calibri"/>
      <family val="2"/>
    </font>
    <font>
      <sz val="11"/>
      <color rgb="FF000000"/>
      <name val="Times New Roman"/>
      <family val="1"/>
    </font>
    <font>
      <b/>
      <sz val="10"/>
      <color rgb="FFFFFFFF"/>
      <name val="Times New Roman"/>
      <family val="1"/>
    </font>
    <font>
      <b/>
      <u/>
      <sz val="10"/>
      <name val="Times New Roman"/>
      <family val="1"/>
    </font>
    <font>
      <sz val="11"/>
      <color rgb="FF000000"/>
      <name val="Calibri"/>
      <family val="2"/>
    </font>
    <font>
      <sz val="9"/>
      <color indexed="81"/>
      <name val="Tahoma"/>
      <family val="2"/>
    </font>
    <font>
      <b/>
      <sz val="9"/>
      <color indexed="81"/>
      <name val="Tahoma"/>
      <family val="2"/>
    </font>
    <font>
      <sz val="11"/>
      <color rgb="FF000000"/>
      <name val="Calibri"/>
      <family val="2"/>
    </font>
    <font>
      <b/>
      <sz val="8"/>
      <name val="Arial Narrow"/>
      <family val="2"/>
    </font>
    <font>
      <b/>
      <sz val="11"/>
      <name val="Calibri"/>
      <family val="2"/>
    </font>
    <font>
      <sz val="11"/>
      <color rgb="FF000000"/>
      <name val="Calibri"/>
      <family val="2"/>
    </font>
    <font>
      <b/>
      <sz val="10"/>
      <color indexed="81"/>
      <name val="Tahoma"/>
      <family val="2"/>
    </font>
    <font>
      <sz val="10"/>
      <color indexed="81"/>
      <name val="Tahoma"/>
      <family val="2"/>
    </font>
    <font>
      <sz val="11"/>
      <color theme="1"/>
      <name val="Times New Roman"/>
      <family val="1"/>
    </font>
    <font>
      <b/>
      <sz val="9"/>
      <color rgb="FF000000"/>
      <name val="Tahoma"/>
      <family val="2"/>
    </font>
    <font>
      <sz val="9"/>
      <color rgb="FF000000"/>
      <name val="Tahoma"/>
      <family val="2"/>
    </font>
    <font>
      <b/>
      <sz val="8"/>
      <name val="Calibri"/>
      <family val="2"/>
    </font>
    <font>
      <b/>
      <sz val="11"/>
      <name val="Times New Roman"/>
      <family val="1"/>
    </font>
    <font>
      <sz val="10"/>
      <name val="Calibri"/>
      <family val="2"/>
    </font>
    <font>
      <sz val="14"/>
      <name val="Calibri"/>
      <family val="2"/>
    </font>
    <font>
      <b/>
      <sz val="14"/>
      <name val="Calibri"/>
      <family val="2"/>
    </font>
    <font>
      <b/>
      <sz val="8"/>
      <color rgb="FFFFFFFF"/>
      <name val="Times New Roman"/>
      <family val="1"/>
    </font>
    <font>
      <sz val="7"/>
      <color rgb="FF000000"/>
      <name val="Times New Roman"/>
      <family val="1"/>
    </font>
    <font>
      <b/>
      <sz val="8"/>
      <color rgb="FF000000"/>
      <name val="Times New Roman"/>
      <family val="1"/>
    </font>
    <font>
      <sz val="11"/>
      <color theme="1"/>
      <name val="Calibri"/>
      <family val="2"/>
    </font>
    <font>
      <sz val="10"/>
      <color theme="1"/>
      <name val="Times New Roman"/>
      <family val="1"/>
    </font>
    <font>
      <b/>
      <sz val="10"/>
      <color theme="1"/>
      <name val="Times New Roman"/>
      <family val="1"/>
    </font>
    <font>
      <sz val="9"/>
      <name val="Times New Roman"/>
      <family val="1"/>
    </font>
    <font>
      <sz val="9"/>
      <color rgb="FF0070C0"/>
      <name val="Times New Roman"/>
      <family val="1"/>
    </font>
    <font>
      <sz val="10"/>
      <color rgb="FF000000"/>
      <name val="Calibri"/>
      <family val="2"/>
    </font>
    <font>
      <b/>
      <sz val="10"/>
      <color rgb="FF000000"/>
      <name val="Calibri"/>
      <family val="2"/>
    </font>
  </fonts>
  <fills count="32">
    <fill>
      <patternFill patternType="none"/>
    </fill>
    <fill>
      <patternFill patternType="gray125"/>
    </fill>
    <fill>
      <patternFill patternType="solid">
        <fgColor rgb="FFFFFFFF"/>
        <bgColor rgb="FFFFFFFF"/>
      </patternFill>
    </fill>
    <fill>
      <patternFill patternType="solid">
        <fgColor rgb="FFE5DFEC"/>
        <bgColor rgb="FFE5DFEC"/>
      </patternFill>
    </fill>
    <fill>
      <patternFill patternType="solid">
        <fgColor rgb="FFCCC0D9"/>
        <bgColor rgb="FFCCC0D9"/>
      </patternFill>
    </fill>
    <fill>
      <patternFill patternType="solid">
        <fgColor rgb="FFCCFFFF"/>
        <bgColor rgb="FFCCFFFF"/>
      </patternFill>
    </fill>
    <fill>
      <patternFill patternType="solid">
        <fgColor rgb="FFFDE9D9"/>
        <bgColor rgb="FFFDE9D9"/>
      </patternFill>
    </fill>
    <fill>
      <patternFill patternType="solid">
        <fgColor rgb="FFFFFFCC"/>
        <bgColor rgb="FFFFFFCC"/>
      </patternFill>
    </fill>
    <fill>
      <patternFill patternType="solid">
        <fgColor rgb="FFC6D9F0"/>
        <bgColor rgb="FFC6D9F0"/>
      </patternFill>
    </fill>
    <fill>
      <patternFill patternType="solid">
        <fgColor rgb="FFF79646"/>
        <bgColor rgb="FFF79646"/>
      </patternFill>
    </fill>
    <fill>
      <patternFill patternType="solid">
        <fgColor rgb="FFF2DBDB"/>
        <bgColor rgb="FFF2DBDB"/>
      </patternFill>
    </fill>
    <fill>
      <patternFill patternType="solid">
        <fgColor rgb="FF00B050"/>
        <bgColor rgb="FF00B050"/>
      </patternFill>
    </fill>
    <fill>
      <patternFill patternType="solid">
        <fgColor rgb="FF4BACC6"/>
        <bgColor rgb="FF4BACC6"/>
      </patternFill>
    </fill>
    <fill>
      <patternFill patternType="solid">
        <fgColor rgb="FF92D050"/>
        <bgColor rgb="FF92D050"/>
      </patternFill>
    </fill>
    <fill>
      <patternFill patternType="solid">
        <fgColor rgb="FF0070C0"/>
        <bgColor rgb="FF0070C0"/>
      </patternFill>
    </fill>
    <fill>
      <patternFill patternType="solid">
        <fgColor rgb="FFFFFF00"/>
        <bgColor rgb="FFFFFF00"/>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E5B8B7"/>
        <bgColor rgb="FFE5B8B7"/>
      </patternFill>
    </fill>
    <fill>
      <patternFill patternType="solid">
        <fgColor rgb="FF8DB3E2"/>
        <bgColor rgb="FF8DB3E2"/>
      </patternFill>
    </fill>
    <fill>
      <patternFill patternType="solid">
        <fgColor rgb="FF92CDDC"/>
        <bgColor rgb="FF92CDDC"/>
      </patternFill>
    </fill>
    <fill>
      <patternFill patternType="solid">
        <fgColor theme="0"/>
        <bgColor indexed="64"/>
      </patternFill>
    </fill>
    <fill>
      <patternFill patternType="solid">
        <fgColor rgb="FFFFFF00"/>
        <bgColor rgb="FFCCFFFF"/>
      </patternFill>
    </fill>
    <fill>
      <patternFill patternType="solid">
        <fgColor rgb="FF33CC33"/>
        <bgColor indexed="64"/>
      </patternFill>
    </fill>
    <fill>
      <patternFill patternType="solid">
        <fgColor theme="0"/>
        <bgColor rgb="FFFFFFFF"/>
      </patternFill>
    </fill>
    <fill>
      <patternFill patternType="solid">
        <fgColor rgb="FFFFFF00"/>
        <bgColor indexed="64"/>
      </patternFill>
    </fill>
    <fill>
      <patternFill patternType="solid">
        <fgColor rgb="FF66FF99"/>
        <bgColor indexed="64"/>
      </patternFill>
    </fill>
    <fill>
      <patternFill patternType="solid">
        <fgColor rgb="FF66FF99"/>
        <bgColor rgb="FF4BACC6"/>
      </patternFill>
    </fill>
    <fill>
      <patternFill patternType="solid">
        <fgColor rgb="FF0070C0"/>
        <bgColor indexed="64"/>
      </patternFill>
    </fill>
    <fill>
      <patternFill patternType="solid">
        <fgColor rgb="FFFFFF00"/>
        <bgColor rgb="FFFFFFFF"/>
      </patternFill>
    </fill>
  </fills>
  <borders count="132">
    <border>
      <left/>
      <right/>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FFFFFF"/>
      </right>
      <top style="medium">
        <color rgb="FF000000"/>
      </top>
      <bottom style="medium">
        <color rgb="FFFFFFFF"/>
      </bottom>
      <diagonal/>
    </border>
    <border>
      <left style="medium">
        <color rgb="FFFFFFFF"/>
      </left>
      <right/>
      <top style="medium">
        <color rgb="FF000000"/>
      </top>
      <bottom style="medium">
        <color rgb="FFFFFFFF"/>
      </bottom>
      <diagonal/>
    </border>
    <border>
      <left style="medium">
        <color rgb="FFFFFFFF"/>
      </left>
      <right/>
      <top style="medium">
        <color rgb="FF000000"/>
      </top>
      <bottom/>
      <diagonal/>
    </border>
    <border>
      <left/>
      <right/>
      <top style="medium">
        <color rgb="FF000000"/>
      </top>
      <bottom/>
      <diagonal/>
    </border>
    <border>
      <left/>
      <right style="medium">
        <color rgb="FF000000"/>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FFFFFF"/>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FFFFFF"/>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thin">
        <color rgb="FF000000"/>
      </right>
      <top/>
      <bottom style="medium">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rgb="FF000000"/>
      </right>
      <top/>
      <bottom/>
      <diagonal/>
    </border>
    <border>
      <left/>
      <right style="medium">
        <color indexed="64"/>
      </right>
      <top style="thin">
        <color rgb="FF000000"/>
      </top>
      <bottom style="thin">
        <color rgb="FF000000"/>
      </bottom>
      <diagonal/>
    </border>
    <border>
      <left style="medium">
        <color indexed="64"/>
      </left>
      <right style="medium">
        <color rgb="FF000000"/>
      </right>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rgb="FFFFFFFF"/>
      </right>
      <top style="medium">
        <color rgb="FF000000"/>
      </top>
      <bottom style="medium">
        <color rgb="FFFFFFFF"/>
      </bottom>
      <diagonal/>
    </border>
    <border>
      <left/>
      <right style="medium">
        <color indexed="64"/>
      </right>
      <top style="medium">
        <color rgb="FF000000"/>
      </top>
      <bottom/>
      <diagonal/>
    </border>
    <border>
      <left style="medium">
        <color indexed="64"/>
      </left>
      <right/>
      <top/>
      <bottom/>
      <diagonal/>
    </border>
    <border>
      <left/>
      <right style="medium">
        <color indexed="64"/>
      </right>
      <top/>
      <bottom/>
      <diagonal/>
    </border>
    <border>
      <left style="medium">
        <color indexed="64"/>
      </left>
      <right/>
      <top style="medium">
        <color rgb="FF000000"/>
      </top>
      <bottom/>
      <diagonal/>
    </border>
    <border>
      <left/>
      <right style="medium">
        <color indexed="64"/>
      </right>
      <top style="medium">
        <color rgb="FF000000"/>
      </top>
      <bottom style="thin">
        <color rgb="FF000000"/>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medium">
        <color indexed="64"/>
      </left>
      <right style="thin">
        <color rgb="FF000000"/>
      </right>
      <top style="thin">
        <color rgb="FF000000"/>
      </top>
      <bottom style="medium">
        <color rgb="FF000000"/>
      </bottom>
      <diagonal/>
    </border>
    <border>
      <left style="medium">
        <color indexed="64"/>
      </left>
      <right/>
      <top/>
      <bottom style="thin">
        <color rgb="FF000000"/>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FFFF"/>
      </left>
      <right style="medium">
        <color rgb="FF00000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27" fillId="0" borderId="0" applyFont="0" applyFill="0" applyBorder="0" applyAlignment="0" applyProtection="0"/>
    <xf numFmtId="0" fontId="24" fillId="0" borderId="46"/>
    <xf numFmtId="0" fontId="30" fillId="0" borderId="46"/>
  </cellStyleXfs>
  <cellXfs count="753">
    <xf numFmtId="0" fontId="0" fillId="0" borderId="0" xfId="0"/>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7" fillId="2" borderId="13" xfId="0" applyFont="1" applyFill="1" applyBorder="1" applyAlignment="1">
      <alignment vertical="center" wrapText="1"/>
    </xf>
    <xf numFmtId="0" fontId="7" fillId="2" borderId="14" xfId="0" applyFont="1" applyFill="1" applyBorder="1" applyAlignment="1">
      <alignment vertical="center" wrapText="1"/>
    </xf>
    <xf numFmtId="0" fontId="6" fillId="2" borderId="21" xfId="0" applyFont="1" applyFill="1" applyBorder="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6" fillId="2" borderId="25" xfId="0" applyFont="1" applyFill="1" applyBorder="1" applyAlignment="1">
      <alignment vertical="center" wrapText="1"/>
    </xf>
    <xf numFmtId="0" fontId="7" fillId="2" borderId="27" xfId="0" applyFont="1" applyFill="1" applyBorder="1" applyAlignment="1">
      <alignment vertical="center" wrapText="1"/>
    </xf>
    <xf numFmtId="0" fontId="6" fillId="3" borderId="32"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7" fillId="0" borderId="48" xfId="0" applyFont="1" applyBorder="1" applyAlignment="1">
      <alignment horizontal="left" vertical="center" wrapText="1"/>
    </xf>
    <xf numFmtId="9" fontId="6" fillId="0" borderId="49" xfId="0" applyNumberFormat="1" applyFont="1" applyBorder="1" applyAlignment="1">
      <alignment horizontal="center" vertical="center" wrapText="1"/>
    </xf>
    <xf numFmtId="3" fontId="6" fillId="0" borderId="49" xfId="0" applyNumberFormat="1" applyFont="1" applyBorder="1" applyAlignment="1">
      <alignment horizontal="center" vertical="center" wrapText="1"/>
    </xf>
    <xf numFmtId="9" fontId="6" fillId="0" borderId="39" xfId="0" applyNumberFormat="1" applyFont="1" applyBorder="1" applyAlignment="1">
      <alignment horizontal="center" vertical="center" wrapText="1"/>
    </xf>
    <xf numFmtId="0" fontId="6" fillId="4" borderId="47" xfId="0" applyFont="1" applyFill="1" applyBorder="1" applyAlignment="1">
      <alignment horizontal="left" vertical="center" wrapText="1"/>
    </xf>
    <xf numFmtId="9" fontId="7" fillId="4" borderId="47" xfId="0" applyNumberFormat="1" applyFont="1" applyFill="1" applyBorder="1" applyAlignment="1">
      <alignment horizontal="center" vertical="center" wrapText="1"/>
    </xf>
    <xf numFmtId="164" fontId="7" fillId="5" borderId="47" xfId="0" applyNumberFormat="1" applyFont="1" applyFill="1" applyBorder="1" applyAlignment="1">
      <alignment vertical="center" wrapText="1"/>
    </xf>
    <xf numFmtId="170" fontId="7" fillId="5" borderId="47" xfId="0" applyNumberFormat="1" applyFont="1" applyFill="1" applyBorder="1" applyAlignment="1">
      <alignment vertical="center" wrapText="1"/>
    </xf>
    <xf numFmtId="9" fontId="6" fillId="0" borderId="0" xfId="0" applyNumberFormat="1" applyFont="1" applyAlignment="1">
      <alignment vertical="center" wrapText="1"/>
    </xf>
    <xf numFmtId="0" fontId="6" fillId="0" borderId="47" xfId="0" applyFont="1" applyBorder="1" applyAlignment="1">
      <alignment horizontal="left" vertical="center" wrapText="1"/>
    </xf>
    <xf numFmtId="9" fontId="7" fillId="0" borderId="47" xfId="0" applyNumberFormat="1" applyFont="1" applyBorder="1" applyAlignment="1">
      <alignment horizontal="center" vertical="center" wrapText="1"/>
    </xf>
    <xf numFmtId="170" fontId="6" fillId="2" borderId="49" xfId="0" applyNumberFormat="1" applyFont="1" applyFill="1" applyBorder="1" applyAlignment="1">
      <alignment horizontal="center" vertical="center" wrapText="1"/>
    </xf>
    <xf numFmtId="9" fontId="6" fillId="0" borderId="0" xfId="0" applyNumberFormat="1" applyFont="1" applyAlignment="1">
      <alignment horizontal="center" vertical="center" wrapText="1"/>
    </xf>
    <xf numFmtId="170" fontId="15" fillId="5" borderId="47" xfId="0" applyNumberFormat="1" applyFont="1" applyFill="1" applyBorder="1" applyAlignment="1">
      <alignment vertical="center" wrapText="1"/>
    </xf>
    <xf numFmtId="0" fontId="16" fillId="0" borderId="0" xfId="0" applyFont="1" applyAlignment="1">
      <alignment horizontal="center" vertical="center"/>
    </xf>
    <xf numFmtId="9" fontId="6" fillId="0" borderId="47" xfId="0" applyNumberFormat="1" applyFont="1" applyBorder="1" applyAlignment="1">
      <alignment horizontal="center" vertical="center" wrapText="1"/>
    </xf>
    <xf numFmtId="0" fontId="17" fillId="7" borderId="47" xfId="0" applyFont="1" applyFill="1" applyBorder="1" applyAlignment="1">
      <alignment horizontal="center" vertical="center" wrapText="1"/>
    </xf>
    <xf numFmtId="0" fontId="17" fillId="0" borderId="47" xfId="0" applyFont="1" applyBorder="1" applyAlignment="1">
      <alignment horizontal="center" vertical="center" wrapText="1"/>
    </xf>
    <xf numFmtId="171" fontId="20" fillId="0" borderId="0" xfId="0" applyNumberFormat="1" applyFont="1" applyAlignment="1">
      <alignment horizontal="center" vertical="center"/>
    </xf>
    <xf numFmtId="0" fontId="17" fillId="8" borderId="47" xfId="0" applyFont="1" applyFill="1" applyBorder="1" applyAlignment="1">
      <alignment horizontal="center" vertical="center" wrapText="1"/>
    </xf>
    <xf numFmtId="0" fontId="12"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0" fontId="14" fillId="4" borderId="63" xfId="0" applyFont="1" applyFill="1" applyBorder="1" applyAlignment="1">
      <alignment horizontal="center" vertical="center" wrapText="1"/>
    </xf>
    <xf numFmtId="0" fontId="14" fillId="4" borderId="64" xfId="0" applyFont="1" applyFill="1" applyBorder="1" applyAlignment="1">
      <alignment horizontal="center" vertical="center" wrapText="1"/>
    </xf>
    <xf numFmtId="0" fontId="21" fillId="0" borderId="66" xfId="0" applyFont="1" applyBorder="1" applyAlignment="1">
      <alignment vertical="center"/>
    </xf>
    <xf numFmtId="0" fontId="21" fillId="0" borderId="67" xfId="0" applyFont="1" applyBorder="1" applyAlignment="1">
      <alignment horizontal="center" vertical="center" wrapText="1"/>
    </xf>
    <xf numFmtId="0" fontId="21" fillId="4" borderId="67" xfId="0" applyFont="1" applyFill="1" applyBorder="1" applyAlignment="1">
      <alignment horizontal="left" vertical="center" wrapText="1"/>
    </xf>
    <xf numFmtId="0" fontId="21" fillId="0" borderId="67" xfId="0" applyFont="1" applyBorder="1" applyAlignment="1">
      <alignment horizontal="left" vertical="center" wrapText="1"/>
    </xf>
    <xf numFmtId="3" fontId="14" fillId="0" borderId="67" xfId="0" applyNumberFormat="1" applyFont="1" applyBorder="1" applyAlignment="1">
      <alignment horizontal="center" vertical="center" wrapText="1"/>
    </xf>
    <xf numFmtId="3" fontId="21" fillId="0" borderId="67" xfId="0" applyNumberFormat="1" applyFont="1" applyBorder="1" applyAlignment="1">
      <alignment horizontal="center" vertical="center" wrapText="1"/>
    </xf>
    <xf numFmtId="1" fontId="21" fillId="0" borderId="67" xfId="0" applyNumberFormat="1" applyFont="1" applyBorder="1" applyAlignment="1">
      <alignment horizontal="center" vertical="center"/>
    </xf>
    <xf numFmtId="1" fontId="14" fillId="0" borderId="67" xfId="0" applyNumberFormat="1" applyFont="1" applyBorder="1" applyAlignment="1">
      <alignment horizontal="center" vertical="center"/>
    </xf>
    <xf numFmtId="0" fontId="10" fillId="0" borderId="69" xfId="0" applyFont="1" applyBorder="1" applyAlignment="1">
      <alignment horizontal="center" vertical="center"/>
    </xf>
    <xf numFmtId="0" fontId="12" fillId="11" borderId="70" xfId="0" applyFont="1" applyFill="1" applyBorder="1" applyAlignment="1">
      <alignment horizontal="center" vertical="center"/>
    </xf>
    <xf numFmtId="0" fontId="12" fillId="0" borderId="67" xfId="0" applyFont="1" applyBorder="1" applyAlignment="1">
      <alignment horizontal="center" vertical="center"/>
    </xf>
    <xf numFmtId="0" fontId="12" fillId="0" borderId="51" xfId="0" applyFont="1" applyBorder="1" applyAlignment="1">
      <alignment horizontal="center" vertical="center"/>
    </xf>
    <xf numFmtId="10" fontId="21" fillId="0" borderId="0" xfId="0" applyNumberFormat="1" applyFont="1" applyAlignment="1">
      <alignment vertical="center"/>
    </xf>
    <xf numFmtId="0" fontId="10" fillId="0" borderId="73" xfId="0" applyFont="1" applyBorder="1" applyAlignment="1">
      <alignment horizontal="center" vertical="center"/>
    </xf>
    <xf numFmtId="0" fontId="12" fillId="11" borderId="74" xfId="0" applyFont="1" applyFill="1" applyBorder="1" applyAlignment="1">
      <alignment horizontal="center" vertical="center"/>
    </xf>
    <xf numFmtId="0" fontId="12" fillId="0" borderId="49" xfId="0" applyFont="1" applyBorder="1" applyAlignment="1">
      <alignment horizontal="center" vertical="center"/>
    </xf>
    <xf numFmtId="0" fontId="12" fillId="0" borderId="34" xfId="0" applyFont="1" applyBorder="1" applyAlignment="1">
      <alignment horizontal="center" vertical="center"/>
    </xf>
    <xf numFmtId="0" fontId="14" fillId="0" borderId="0" xfId="0" applyFont="1" applyAlignment="1">
      <alignment horizontal="center" vertical="center"/>
    </xf>
    <xf numFmtId="177" fontId="21" fillId="0" borderId="0" xfId="0" applyNumberFormat="1" applyFont="1" applyAlignment="1">
      <alignment vertical="center"/>
    </xf>
    <xf numFmtId="2" fontId="21" fillId="0" borderId="0" xfId="0" applyNumberFormat="1" applyFont="1" applyAlignment="1">
      <alignment vertical="center"/>
    </xf>
    <xf numFmtId="4" fontId="21" fillId="0" borderId="0" xfId="0" applyNumberFormat="1" applyFont="1" applyAlignment="1">
      <alignment vertical="center"/>
    </xf>
    <xf numFmtId="0" fontId="0" fillId="0" borderId="47" xfId="0" applyBorder="1" applyAlignment="1">
      <alignment horizontal="center" vertical="center" wrapText="1"/>
    </xf>
    <xf numFmtId="0" fontId="0" fillId="0" borderId="47" xfId="0" applyBorder="1" applyAlignment="1">
      <alignment horizontal="left" vertical="top" wrapText="1"/>
    </xf>
    <xf numFmtId="178" fontId="0" fillId="0" borderId="47" xfId="0" applyNumberFormat="1" applyBorder="1"/>
    <xf numFmtId="1" fontId="0" fillId="0" borderId="47" xfId="0" applyNumberFormat="1" applyBorder="1"/>
    <xf numFmtId="0" fontId="22" fillId="14" borderId="63" xfId="0" applyFont="1" applyFill="1" applyBorder="1" applyAlignment="1">
      <alignment horizontal="center" vertical="center" wrapText="1"/>
    </xf>
    <xf numFmtId="0" fontId="22" fillId="14" borderId="75" xfId="0" applyFont="1" applyFill="1" applyBorder="1" applyAlignment="1">
      <alignment horizontal="center" vertical="center" wrapText="1"/>
    </xf>
    <xf numFmtId="0" fontId="22" fillId="14" borderId="64" xfId="0" applyFont="1" applyFill="1" applyBorder="1" applyAlignment="1">
      <alignment horizontal="center" vertical="center" wrapText="1"/>
    </xf>
    <xf numFmtId="0" fontId="22" fillId="14" borderId="76" xfId="0" applyFont="1" applyFill="1" applyBorder="1" applyAlignment="1">
      <alignment horizontal="center" vertical="center" wrapText="1"/>
    </xf>
    <xf numFmtId="0" fontId="22" fillId="14" borderId="77" xfId="0" applyFont="1" applyFill="1" applyBorder="1" applyAlignment="1">
      <alignment horizontal="center" vertical="center" wrapText="1"/>
    </xf>
    <xf numFmtId="0" fontId="22" fillId="14" borderId="78" xfId="0" applyFont="1" applyFill="1" applyBorder="1" applyAlignment="1">
      <alignment horizontal="center" vertical="center" wrapText="1"/>
    </xf>
    <xf numFmtId="0" fontId="22" fillId="14" borderId="30"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xf numFmtId="0" fontId="12" fillId="0" borderId="68"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39" xfId="0" applyNumberFormat="1" applyFont="1" applyBorder="1" applyAlignment="1">
      <alignment horizontal="center" vertical="center" wrapText="1"/>
    </xf>
    <xf numFmtId="3" fontId="10" fillId="0" borderId="79" xfId="0" applyNumberFormat="1" applyFont="1" applyBorder="1" applyAlignment="1">
      <alignment horizontal="center" vertical="center" wrapText="1"/>
    </xf>
    <xf numFmtId="0" fontId="10" fillId="0" borderId="80" xfId="0" applyFont="1" applyBorder="1" applyAlignment="1">
      <alignment horizontal="center" vertical="center" wrapText="1"/>
    </xf>
    <xf numFmtId="179" fontId="10" fillId="0" borderId="81" xfId="0" applyNumberFormat="1" applyFont="1" applyBorder="1" applyAlignment="1">
      <alignment horizontal="center" vertical="center" wrapText="1"/>
    </xf>
    <xf numFmtId="0" fontId="12" fillId="0" borderId="80" xfId="0" applyFont="1" applyBorder="1" applyAlignment="1">
      <alignment horizontal="center" vertical="center" wrapText="1"/>
    </xf>
    <xf numFmtId="3" fontId="12" fillId="0" borderId="47" xfId="0" applyNumberFormat="1" applyFont="1" applyBorder="1" applyAlignment="1">
      <alignment horizontal="center" vertical="center" wrapText="1"/>
    </xf>
    <xf numFmtId="3" fontId="10" fillId="0" borderId="81" xfId="0" applyNumberFormat="1" applyFont="1" applyBorder="1" applyAlignment="1">
      <alignment horizontal="center" vertical="center" wrapText="1"/>
    </xf>
    <xf numFmtId="0" fontId="12" fillId="0" borderId="0" xfId="0" applyFont="1" applyAlignment="1">
      <alignment horizontal="center" vertical="center" wrapText="1"/>
    </xf>
    <xf numFmtId="9" fontId="12" fillId="0" borderId="0" xfId="0" applyNumberFormat="1" applyFont="1"/>
    <xf numFmtId="0" fontId="10" fillId="0" borderId="82" xfId="0" applyFont="1" applyBorder="1" applyAlignment="1">
      <alignment horizontal="center" vertical="center" wrapText="1"/>
    </xf>
    <xf numFmtId="179" fontId="10" fillId="0" borderId="83" xfId="0" applyNumberFormat="1" applyFont="1" applyBorder="1" applyAlignment="1">
      <alignment horizontal="center" vertical="center" wrapText="1"/>
    </xf>
    <xf numFmtId="179" fontId="22" fillId="14" borderId="76" xfId="0" applyNumberFormat="1" applyFont="1" applyFill="1" applyBorder="1" applyAlignment="1">
      <alignment horizontal="center" vertical="center"/>
    </xf>
    <xf numFmtId="179" fontId="22" fillId="14" borderId="77" xfId="0" applyNumberFormat="1" applyFont="1" applyFill="1" applyBorder="1" applyAlignment="1">
      <alignment horizontal="center" vertical="center"/>
    </xf>
    <xf numFmtId="179" fontId="22" fillId="14" borderId="78" xfId="0" applyNumberFormat="1" applyFont="1" applyFill="1" applyBorder="1" applyAlignment="1">
      <alignment horizontal="center" vertical="center"/>
    </xf>
    <xf numFmtId="179" fontId="22" fillId="14" borderId="30" xfId="0" applyNumberFormat="1" applyFont="1" applyFill="1" applyBorder="1" applyAlignment="1">
      <alignment horizontal="center" vertical="center" wrapText="1"/>
    </xf>
    <xf numFmtId="0" fontId="22" fillId="14" borderId="32" xfId="0" applyFont="1" applyFill="1" applyBorder="1" applyAlignment="1">
      <alignment horizontal="center" vertical="center" wrapText="1"/>
    </xf>
    <xf numFmtId="179" fontId="12" fillId="0" borderId="39" xfId="0" applyNumberFormat="1" applyFont="1" applyBorder="1" applyAlignment="1">
      <alignment horizontal="right" vertical="center"/>
    </xf>
    <xf numFmtId="179" fontId="12" fillId="0" borderId="79" xfId="0" applyNumberFormat="1" applyFont="1" applyBorder="1" applyAlignment="1">
      <alignment horizontal="right" vertical="center"/>
    </xf>
    <xf numFmtId="179" fontId="12" fillId="0" borderId="0" xfId="0" applyNumberFormat="1" applyFont="1"/>
    <xf numFmtId="0" fontId="12" fillId="0" borderId="47" xfId="0" applyFont="1" applyBorder="1" applyAlignment="1">
      <alignment vertical="center" wrapText="1"/>
    </xf>
    <xf numFmtId="179" fontId="12" fillId="0" borderId="47" xfId="0" applyNumberFormat="1" applyFont="1" applyBorder="1" applyAlignment="1">
      <alignment horizontal="right" vertical="center"/>
    </xf>
    <xf numFmtId="179" fontId="12" fillId="0" borderId="81" xfId="0" applyNumberFormat="1" applyFont="1" applyBorder="1" applyAlignment="1">
      <alignment horizontal="right" vertical="center"/>
    </xf>
    <xf numFmtId="179" fontId="12" fillId="0" borderId="83" xfId="0" applyNumberFormat="1" applyFont="1" applyBorder="1" applyAlignment="1">
      <alignment horizontal="right" vertical="center"/>
    </xf>
    <xf numFmtId="179" fontId="22" fillId="14" borderId="77" xfId="0" applyNumberFormat="1" applyFont="1" applyFill="1" applyBorder="1"/>
    <xf numFmtId="179" fontId="22" fillId="14" borderId="78" xfId="0" applyNumberFormat="1" applyFont="1" applyFill="1" applyBorder="1"/>
    <xf numFmtId="179" fontId="22" fillId="14" borderId="30" xfId="0" applyNumberFormat="1" applyFont="1" applyFill="1" applyBorder="1"/>
    <xf numFmtId="0" fontId="0" fillId="0" borderId="56" xfId="0" applyBorder="1" applyAlignment="1">
      <alignment horizontal="center"/>
    </xf>
    <xf numFmtId="0" fontId="0" fillId="0" borderId="42" xfId="0" applyBorder="1" applyAlignment="1">
      <alignment horizontal="center"/>
    </xf>
    <xf numFmtId="0" fontId="0" fillId="16" borderId="47" xfId="0" applyFill="1" applyBorder="1"/>
    <xf numFmtId="9" fontId="7" fillId="16" borderId="47" xfId="0" applyNumberFormat="1" applyFont="1" applyFill="1" applyBorder="1" applyAlignment="1">
      <alignment horizontal="center" vertical="center" wrapText="1"/>
    </xf>
    <xf numFmtId="9" fontId="6" fillId="16" borderId="50" xfId="0" applyNumberFormat="1" applyFont="1" applyFill="1" applyBorder="1" applyAlignment="1">
      <alignment horizontal="center" vertical="center" wrapText="1"/>
    </xf>
    <xf numFmtId="9" fontId="7" fillId="16" borderId="84" xfId="0" applyNumberFormat="1" applyFont="1" applyFill="1" applyBorder="1" applyAlignment="1">
      <alignment horizontal="center" vertical="center" wrapText="1"/>
    </xf>
    <xf numFmtId="9" fontId="6" fillId="16" borderId="80" xfId="0" applyNumberFormat="1" applyFont="1" applyFill="1" applyBorder="1" applyAlignment="1">
      <alignment horizontal="center" vertical="center" wrapText="1"/>
    </xf>
    <xf numFmtId="0" fontId="0" fillId="16" borderId="85" xfId="0" applyFill="1" applyBorder="1"/>
    <xf numFmtId="0" fontId="0" fillId="17" borderId="47" xfId="0" applyFill="1" applyBorder="1"/>
    <xf numFmtId="9" fontId="7" fillId="17" borderId="47" xfId="0" applyNumberFormat="1" applyFont="1" applyFill="1" applyBorder="1" applyAlignment="1">
      <alignment horizontal="center" vertical="center" wrapText="1"/>
    </xf>
    <xf numFmtId="9" fontId="6" fillId="17" borderId="50" xfId="0" applyNumberFormat="1" applyFont="1" applyFill="1" applyBorder="1" applyAlignment="1">
      <alignment horizontal="center" vertical="center" wrapText="1"/>
    </xf>
    <xf numFmtId="9" fontId="6" fillId="17" borderId="84" xfId="0" applyNumberFormat="1" applyFont="1" applyFill="1" applyBorder="1" applyAlignment="1">
      <alignment horizontal="center" vertical="center" wrapText="1"/>
    </xf>
    <xf numFmtId="0" fontId="0" fillId="17" borderId="80" xfId="0" applyFill="1" applyBorder="1"/>
    <xf numFmtId="0" fontId="0" fillId="17" borderId="85" xfId="0" applyFill="1" applyBorder="1"/>
    <xf numFmtId="0" fontId="0" fillId="17" borderId="50" xfId="0" applyFill="1" applyBorder="1"/>
    <xf numFmtId="0" fontId="0" fillId="17" borderId="84" xfId="0" applyFill="1" applyBorder="1"/>
    <xf numFmtId="0" fontId="0" fillId="18" borderId="47" xfId="0" applyFill="1" applyBorder="1"/>
    <xf numFmtId="0" fontId="0" fillId="18" borderId="50" xfId="0" applyFill="1" applyBorder="1"/>
    <xf numFmtId="0" fontId="0" fillId="18" borderId="84" xfId="0" applyFill="1" applyBorder="1"/>
    <xf numFmtId="0" fontId="0" fillId="18" borderId="80" xfId="0" applyFill="1" applyBorder="1"/>
    <xf numFmtId="0" fontId="0" fillId="18" borderId="85" xfId="0" applyFill="1" applyBorder="1"/>
    <xf numFmtId="0" fontId="0" fillId="4" borderId="47" xfId="0" applyFill="1" applyBorder="1"/>
    <xf numFmtId="0" fontId="0" fillId="4" borderId="50" xfId="0" applyFill="1" applyBorder="1"/>
    <xf numFmtId="0" fontId="0" fillId="4" borderId="84" xfId="0" applyFill="1" applyBorder="1"/>
    <xf numFmtId="0" fontId="0" fillId="4" borderId="80" xfId="0" applyFill="1" applyBorder="1"/>
    <xf numFmtId="0" fontId="0" fillId="4" borderId="85" xfId="0" applyFill="1" applyBorder="1"/>
    <xf numFmtId="0" fontId="0" fillId="19" borderId="47" xfId="0" applyFill="1" applyBorder="1"/>
    <xf numFmtId="0" fontId="0" fillId="19" borderId="50" xfId="0" applyFill="1" applyBorder="1"/>
    <xf numFmtId="0" fontId="0" fillId="19" borderId="84" xfId="0" applyFill="1" applyBorder="1"/>
    <xf numFmtId="0" fontId="0" fillId="19" borderId="80" xfId="0" applyFill="1" applyBorder="1"/>
    <xf numFmtId="0" fontId="0" fillId="19" borderId="85" xfId="0" applyFill="1" applyBorder="1"/>
    <xf numFmtId="0" fontId="0" fillId="20" borderId="47" xfId="0" applyFill="1" applyBorder="1"/>
    <xf numFmtId="0" fontId="0" fillId="20" borderId="50" xfId="0" applyFill="1" applyBorder="1"/>
    <xf numFmtId="0" fontId="0" fillId="20" borderId="84" xfId="0" applyFill="1" applyBorder="1"/>
    <xf numFmtId="0" fontId="0" fillId="20" borderId="80" xfId="0" applyFill="1" applyBorder="1"/>
    <xf numFmtId="0" fontId="0" fillId="20" borderId="85" xfId="0" applyFill="1" applyBorder="1"/>
    <xf numFmtId="0" fontId="0" fillId="21" borderId="47" xfId="0" applyFill="1" applyBorder="1"/>
    <xf numFmtId="0" fontId="0" fillId="18" borderId="86" xfId="0" applyFill="1" applyBorder="1"/>
    <xf numFmtId="0" fontId="0" fillId="18" borderId="61" xfId="0" applyFill="1" applyBorder="1"/>
    <xf numFmtId="0" fontId="0" fillId="22" borderId="47" xfId="0" applyFill="1" applyBorder="1"/>
    <xf numFmtId="0" fontId="0" fillId="13" borderId="86" xfId="0" applyFill="1" applyBorder="1"/>
    <xf numFmtId="0" fontId="0" fillId="13" borderId="47" xfId="0" applyFill="1" applyBorder="1"/>
    <xf numFmtId="0" fontId="0" fillId="13" borderId="61" xfId="0" applyFill="1" applyBorder="1"/>
    <xf numFmtId="0" fontId="0" fillId="10" borderId="47" xfId="0" applyFill="1" applyBorder="1"/>
    <xf numFmtId="1" fontId="21" fillId="23" borderId="67" xfId="0" applyNumberFormat="1" applyFont="1" applyFill="1" applyBorder="1" applyAlignment="1">
      <alignment horizontal="center" vertical="center"/>
    </xf>
    <xf numFmtId="3" fontId="6" fillId="0" borderId="0" xfId="0" applyNumberFormat="1" applyFont="1" applyAlignment="1">
      <alignment horizontal="center" vertical="center" wrapText="1"/>
    </xf>
    <xf numFmtId="164" fontId="7" fillId="5" borderId="88" xfId="0" applyNumberFormat="1" applyFont="1" applyFill="1" applyBorder="1" applyAlignment="1">
      <alignment vertical="center" wrapText="1"/>
    </xf>
    <xf numFmtId="3" fontId="7" fillId="5" borderId="88" xfId="0" applyNumberFormat="1" applyFont="1" applyFill="1" applyBorder="1" applyAlignment="1">
      <alignment horizontal="center" vertical="center" wrapText="1"/>
    </xf>
    <xf numFmtId="3" fontId="7" fillId="24" borderId="88" xfId="0" applyNumberFormat="1" applyFont="1" applyFill="1" applyBorder="1" applyAlignment="1">
      <alignment horizontal="center" vertical="center" wrapText="1"/>
    </xf>
    <xf numFmtId="169" fontId="20" fillId="2" borderId="46" xfId="0" applyNumberFormat="1" applyFont="1" applyFill="1" applyBorder="1" applyAlignment="1">
      <alignment horizontal="justify" vertical="center" wrapText="1"/>
    </xf>
    <xf numFmtId="0" fontId="19" fillId="2" borderId="46" xfId="0" applyFont="1" applyFill="1" applyBorder="1" applyAlignment="1">
      <alignment horizontal="center" vertical="center" wrapText="1"/>
    </xf>
    <xf numFmtId="9" fontId="17" fillId="0" borderId="0" xfId="0" applyNumberFormat="1" applyFont="1" applyAlignment="1">
      <alignment vertical="center" wrapText="1"/>
    </xf>
    <xf numFmtId="0" fontId="9" fillId="2" borderId="46"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2" borderId="26" xfId="0" applyFont="1" applyFill="1" applyBorder="1" applyAlignment="1">
      <alignment vertical="center" wrapText="1"/>
    </xf>
    <xf numFmtId="0" fontId="7" fillId="2" borderId="33" xfId="0" applyFont="1" applyFill="1" applyBorder="1" applyAlignment="1">
      <alignment vertical="center" wrapText="1"/>
    </xf>
    <xf numFmtId="0" fontId="11" fillId="2" borderId="46" xfId="0" applyFont="1" applyFill="1" applyBorder="1" applyAlignment="1">
      <alignment vertical="center" wrapText="1"/>
    </xf>
    <xf numFmtId="0" fontId="6" fillId="2" borderId="54" xfId="0" applyFont="1" applyFill="1" applyBorder="1" applyAlignment="1">
      <alignment horizontal="center" vertical="center" wrapText="1"/>
    </xf>
    <xf numFmtId="0" fontId="7" fillId="2" borderId="31" xfId="0" applyFont="1" applyFill="1" applyBorder="1" applyAlignment="1">
      <alignment vertical="center" wrapText="1"/>
    </xf>
    <xf numFmtId="0" fontId="6" fillId="2" borderId="46" xfId="0" applyFont="1" applyFill="1" applyBorder="1" applyAlignment="1">
      <alignment horizontal="left" vertical="center" wrapText="1"/>
    </xf>
    <xf numFmtId="0" fontId="6" fillId="2" borderId="31" xfId="0" applyFont="1" applyFill="1" applyBorder="1" applyAlignment="1">
      <alignment vertical="center" wrapText="1"/>
    </xf>
    <xf numFmtId="0" fontId="6" fillId="0" borderId="86" xfId="0" applyFont="1" applyBorder="1" applyAlignment="1">
      <alignment horizontal="left" vertical="center" wrapText="1"/>
    </xf>
    <xf numFmtId="9" fontId="7" fillId="0" borderId="86" xfId="0" applyNumberFormat="1" applyFont="1" applyBorder="1" applyAlignment="1">
      <alignment horizontal="center" vertical="center" wrapText="1"/>
    </xf>
    <xf numFmtId="171" fontId="20" fillId="8" borderId="46" xfId="0" applyNumberFormat="1" applyFont="1" applyFill="1" applyBorder="1" applyAlignment="1">
      <alignment horizontal="center" vertical="center"/>
    </xf>
    <xf numFmtId="0" fontId="19" fillId="9" borderId="46" xfId="0" applyFont="1" applyFill="1" applyBorder="1" applyAlignment="1">
      <alignment vertical="center"/>
    </xf>
    <xf numFmtId="176" fontId="20" fillId="9" borderId="46" xfId="0" applyNumberFormat="1" applyFont="1" applyFill="1" applyBorder="1" applyAlignment="1">
      <alignment horizontal="center" vertical="center"/>
    </xf>
    <xf numFmtId="171" fontId="20" fillId="9" borderId="46" xfId="0" applyNumberFormat="1" applyFont="1" applyFill="1" applyBorder="1" applyAlignment="1">
      <alignment horizontal="center" vertical="center"/>
    </xf>
    <xf numFmtId="0" fontId="12" fillId="0" borderId="70" xfId="0" applyFont="1" applyBorder="1" applyAlignment="1">
      <alignment horizontal="center" vertical="center"/>
    </xf>
    <xf numFmtId="0" fontId="10" fillId="25" borderId="67" xfId="0" applyFont="1" applyFill="1" applyBorder="1" applyAlignment="1">
      <alignment horizontal="center" vertical="center"/>
    </xf>
    <xf numFmtId="10" fontId="12" fillId="0" borderId="46" xfId="0" applyNumberFormat="1" applyFont="1" applyBorder="1" applyAlignment="1">
      <alignment vertical="center"/>
    </xf>
    <xf numFmtId="0" fontId="12" fillId="0" borderId="74" xfId="0" applyFont="1" applyBorder="1" applyAlignment="1">
      <alignment horizontal="center" vertical="center"/>
    </xf>
    <xf numFmtId="0" fontId="10" fillId="25" borderId="49" xfId="0" applyFont="1" applyFill="1" applyBorder="1" applyAlignment="1">
      <alignment horizontal="center" vertical="center"/>
    </xf>
    <xf numFmtId="169" fontId="14" fillId="12" borderId="46" xfId="0" applyNumberFormat="1" applyFont="1" applyFill="1" applyBorder="1" applyAlignment="1">
      <alignment horizontal="center" vertical="center"/>
    </xf>
    <xf numFmtId="2" fontId="21" fillId="0" borderId="0" xfId="0" applyNumberFormat="1" applyFont="1" applyAlignment="1">
      <alignment horizontal="center" vertical="center"/>
    </xf>
    <xf numFmtId="0" fontId="7" fillId="2" borderId="29" xfId="0" applyFont="1" applyFill="1" applyBorder="1" applyAlignment="1">
      <alignment vertical="center" wrapText="1"/>
    </xf>
    <xf numFmtId="9" fontId="6" fillId="0" borderId="50" xfId="0" applyNumberFormat="1" applyFont="1" applyBorder="1" applyAlignment="1">
      <alignment horizontal="center" vertical="center" wrapText="1"/>
    </xf>
    <xf numFmtId="0" fontId="28" fillId="2" borderId="46" xfId="0" applyFont="1" applyFill="1" applyBorder="1" applyAlignment="1">
      <alignment vertical="center" wrapText="1"/>
    </xf>
    <xf numFmtId="0" fontId="0" fillId="0" borderId="86" xfId="0" applyBorder="1" applyAlignment="1">
      <alignment horizontal="center" vertical="center" wrapText="1"/>
    </xf>
    <xf numFmtId="0" fontId="0" fillId="0" borderId="86" xfId="0" applyBorder="1" applyAlignment="1">
      <alignment horizontal="left" vertical="top" wrapText="1"/>
    </xf>
    <xf numFmtId="178" fontId="0" fillId="0" borderId="86" xfId="0" applyNumberFormat="1" applyBorder="1" applyAlignment="1">
      <alignment horizontal="center" vertical="center" wrapText="1"/>
    </xf>
    <xf numFmtId="1" fontId="0" fillId="0" borderId="86" xfId="0" applyNumberFormat="1" applyBorder="1" applyAlignment="1">
      <alignment horizontal="center" vertical="center" wrapText="1"/>
    </xf>
    <xf numFmtId="3" fontId="12" fillId="0" borderId="86" xfId="0" applyNumberFormat="1" applyFont="1" applyBorder="1" applyAlignment="1">
      <alignment horizontal="center" vertical="center" wrapText="1"/>
    </xf>
    <xf numFmtId="179" fontId="10" fillId="0" borderId="85" xfId="0" applyNumberFormat="1" applyFont="1" applyBorder="1" applyAlignment="1">
      <alignment horizontal="center" vertical="center"/>
    </xf>
    <xf numFmtId="0" fontId="13" fillId="15" borderId="46" xfId="0" applyFont="1" applyFill="1" applyBorder="1" applyAlignment="1">
      <alignment horizontal="center" vertical="center" wrapText="1"/>
    </xf>
    <xf numFmtId="3" fontId="12" fillId="0" borderId="85" xfId="0" applyNumberFormat="1" applyFont="1" applyBorder="1" applyAlignment="1">
      <alignment horizontal="center" vertical="center" wrapText="1"/>
    </xf>
    <xf numFmtId="3" fontId="12" fillId="0" borderId="50" xfId="0" applyNumberFormat="1" applyFont="1" applyBorder="1" applyAlignment="1">
      <alignment horizontal="center" vertical="center" wrapText="1"/>
    </xf>
    <xf numFmtId="179" fontId="10" fillId="0" borderId="57" xfId="0" applyNumberFormat="1" applyFont="1" applyBorder="1" applyAlignment="1">
      <alignment horizontal="center" vertical="center"/>
    </xf>
    <xf numFmtId="0" fontId="12" fillId="0" borderId="86" xfId="0" applyFont="1" applyBorder="1" applyAlignment="1">
      <alignment vertical="center" wrapText="1"/>
    </xf>
    <xf numFmtId="179" fontId="12" fillId="0" borderId="86" xfId="0" applyNumberFormat="1" applyFont="1" applyBorder="1" applyAlignment="1">
      <alignment horizontal="right" vertical="center"/>
    </xf>
    <xf numFmtId="179" fontId="12" fillId="0" borderId="50" xfId="0" applyNumberFormat="1" applyFont="1" applyBorder="1" applyAlignment="1">
      <alignment horizontal="right" vertical="center"/>
    </xf>
    <xf numFmtId="0" fontId="12" fillId="0" borderId="61" xfId="0" applyFont="1" applyBorder="1" applyAlignment="1">
      <alignment vertical="center" wrapText="1"/>
    </xf>
    <xf numFmtId="179" fontId="12" fillId="0" borderId="61" xfId="0" applyNumberFormat="1" applyFont="1" applyBorder="1" applyAlignment="1">
      <alignment horizontal="right" vertical="center"/>
    </xf>
    <xf numFmtId="179" fontId="12" fillId="0" borderId="62" xfId="0" applyNumberFormat="1" applyFont="1" applyBorder="1" applyAlignment="1">
      <alignment horizontal="right" vertical="center"/>
    </xf>
    <xf numFmtId="0" fontId="19" fillId="0" borderId="46" xfId="0" applyFont="1" applyBorder="1" applyAlignment="1">
      <alignment vertical="center"/>
    </xf>
    <xf numFmtId="0" fontId="17" fillId="0" borderId="46" xfId="0" applyFont="1" applyBorder="1" applyAlignment="1">
      <alignment vertical="center"/>
    </xf>
    <xf numFmtId="0" fontId="19" fillId="0" borderId="46" xfId="0" applyFont="1" applyBorder="1" applyAlignment="1">
      <alignment vertical="center" wrapText="1"/>
    </xf>
    <xf numFmtId="9" fontId="19" fillId="0" borderId="46" xfId="0" applyNumberFormat="1" applyFont="1" applyBorder="1" applyAlignment="1">
      <alignment vertical="center" wrapText="1"/>
    </xf>
    <xf numFmtId="0" fontId="20" fillId="0" borderId="46" xfId="0" applyFont="1" applyBorder="1" applyAlignment="1">
      <alignment vertical="center"/>
    </xf>
    <xf numFmtId="0" fontId="7" fillId="2" borderId="46" xfId="0" applyFont="1" applyFill="1" applyBorder="1" applyAlignment="1">
      <alignment vertical="center" wrapText="1"/>
    </xf>
    <xf numFmtId="0" fontId="6" fillId="2" borderId="46" xfId="0" applyFont="1" applyFill="1" applyBorder="1" applyAlignment="1">
      <alignment vertical="center" wrapText="1"/>
    </xf>
    <xf numFmtId="169" fontId="20" fillId="2" borderId="46" xfId="0" applyNumberFormat="1" applyFont="1" applyFill="1" applyBorder="1" applyAlignment="1">
      <alignment horizontal="justify" vertical="top" wrapText="1"/>
    </xf>
    <xf numFmtId="0" fontId="11" fillId="2" borderId="46" xfId="3" applyFont="1" applyFill="1" applyAlignment="1">
      <alignment vertical="center" wrapText="1"/>
    </xf>
    <xf numFmtId="9" fontId="6" fillId="0" borderId="46" xfId="3" applyNumberFormat="1" applyFont="1" applyAlignment="1">
      <alignment vertical="center" wrapText="1"/>
    </xf>
    <xf numFmtId="164" fontId="7" fillId="5" borderId="120" xfId="0" applyNumberFormat="1" applyFont="1" applyFill="1" applyBorder="1" applyAlignment="1">
      <alignment vertical="center" wrapText="1"/>
    </xf>
    <xf numFmtId="3" fontId="7" fillId="5" borderId="120" xfId="0" applyNumberFormat="1" applyFont="1" applyFill="1" applyBorder="1" applyAlignment="1">
      <alignment horizontal="center" vertical="center" wrapText="1"/>
    </xf>
    <xf numFmtId="3" fontId="7" fillId="24" borderId="120" xfId="0" applyNumberFormat="1"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99" xfId="0" applyFont="1" applyFill="1" applyBorder="1" applyAlignment="1">
      <alignment vertical="center" wrapText="1"/>
    </xf>
    <xf numFmtId="0" fontId="7" fillId="2" borderId="100" xfId="0" applyFont="1" applyFill="1" applyBorder="1" applyAlignment="1">
      <alignment vertical="center" wrapText="1"/>
    </xf>
    <xf numFmtId="0" fontId="6" fillId="2" borderId="101" xfId="0" applyFont="1" applyFill="1" applyBorder="1" applyAlignment="1">
      <alignment vertical="center" wrapText="1"/>
    </xf>
    <xf numFmtId="0" fontId="7" fillId="2" borderId="102" xfId="0" applyFont="1" applyFill="1" applyBorder="1" applyAlignment="1">
      <alignment vertical="center" wrapText="1"/>
    </xf>
    <xf numFmtId="0" fontId="6" fillId="2" borderId="101" xfId="0" applyFont="1" applyFill="1" applyBorder="1" applyAlignment="1">
      <alignment horizontal="center" vertical="center" wrapText="1"/>
    </xf>
    <xf numFmtId="0" fontId="9" fillId="0" borderId="46"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02" xfId="0" applyFont="1" applyBorder="1" applyAlignment="1">
      <alignment horizontal="center" vertical="center" wrapText="1"/>
    </xf>
    <xf numFmtId="0" fontId="6" fillId="2" borderId="105" xfId="0" applyFont="1" applyFill="1" applyBorder="1" applyAlignment="1">
      <alignment vertical="center" wrapText="1"/>
    </xf>
    <xf numFmtId="0" fontId="7" fillId="2" borderId="108" xfId="0" applyFont="1" applyFill="1" applyBorder="1" applyAlignment="1">
      <alignment vertical="center" wrapText="1"/>
    </xf>
    <xf numFmtId="0" fontId="7" fillId="2" borderId="101" xfId="0" applyFont="1" applyFill="1" applyBorder="1" applyAlignment="1">
      <alignment vertical="center" wrapText="1"/>
    </xf>
    <xf numFmtId="0" fontId="7" fillId="0" borderId="115" xfId="0" applyFont="1" applyBorder="1" applyAlignment="1">
      <alignment horizontal="left" vertical="center" wrapText="1"/>
    </xf>
    <xf numFmtId="164" fontId="7" fillId="5" borderId="122" xfId="0" applyNumberFormat="1" applyFont="1" applyFill="1" applyBorder="1" applyAlignment="1">
      <alignment vertical="center" wrapText="1"/>
    </xf>
    <xf numFmtId="3" fontId="7" fillId="5" borderId="122" xfId="0" applyNumberFormat="1" applyFont="1" applyFill="1" applyBorder="1" applyAlignment="1">
      <alignment horizontal="center" vertical="center" wrapText="1"/>
    </xf>
    <xf numFmtId="3" fontId="7" fillId="24" borderId="122" xfId="0" applyNumberFormat="1" applyFont="1" applyFill="1" applyBorder="1" applyAlignment="1">
      <alignment horizontal="center" vertical="center" wrapText="1"/>
    </xf>
    <xf numFmtId="9" fontId="7" fillId="5" borderId="47" xfId="0" applyNumberFormat="1" applyFont="1" applyFill="1" applyBorder="1" applyAlignment="1">
      <alignment vertical="center" wrapText="1"/>
    </xf>
    <xf numFmtId="9" fontId="7" fillId="4" borderId="50" xfId="0" applyNumberFormat="1" applyFont="1" applyFill="1" applyBorder="1" applyAlignment="1">
      <alignment horizontal="center" vertical="center" wrapText="1"/>
    </xf>
    <xf numFmtId="170" fontId="7" fillId="2" borderId="47" xfId="0" applyNumberFormat="1" applyFont="1" applyFill="1" applyBorder="1" applyAlignment="1">
      <alignment vertical="center" wrapText="1"/>
    </xf>
    <xf numFmtId="169" fontId="3" fillId="2" borderId="46" xfId="2" applyNumberFormat="1" applyFont="1" applyFill="1" applyAlignment="1">
      <alignment horizontal="justify" vertical="center" wrapText="1"/>
    </xf>
    <xf numFmtId="0" fontId="7" fillId="2" borderId="46" xfId="0" applyFont="1" applyFill="1" applyBorder="1" applyAlignment="1">
      <alignment horizontal="center" vertical="center" wrapText="1"/>
    </xf>
    <xf numFmtId="9" fontId="6" fillId="4" borderId="47" xfId="0" applyNumberFormat="1" applyFont="1" applyFill="1" applyBorder="1" applyAlignment="1">
      <alignment horizontal="center" vertical="center" wrapText="1"/>
    </xf>
    <xf numFmtId="0" fontId="14" fillId="4" borderId="62"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2" fillId="0" borderId="0" xfId="0" applyFont="1" applyAlignment="1">
      <alignment horizontal="left" vertical="center" wrapText="1"/>
    </xf>
    <xf numFmtId="0" fontId="10" fillId="0" borderId="0" xfId="0" applyFont="1" applyAlignment="1">
      <alignment horizontal="center" vertical="center" wrapText="1"/>
    </xf>
    <xf numFmtId="0" fontId="0" fillId="0" borderId="41" xfId="0" applyBorder="1" applyAlignment="1">
      <alignment horizontal="center"/>
    </xf>
    <xf numFmtId="3" fontId="6" fillId="23" borderId="49" xfId="0" applyNumberFormat="1" applyFont="1" applyFill="1" applyBorder="1" applyAlignment="1">
      <alignment horizontal="center" vertical="center" wrapText="1"/>
    </xf>
    <xf numFmtId="3" fontId="6" fillId="2" borderId="49" xfId="0" applyNumberFormat="1" applyFont="1" applyFill="1" applyBorder="1" applyAlignment="1">
      <alignment horizontal="center" vertical="center" wrapText="1"/>
    </xf>
    <xf numFmtId="0" fontId="33" fillId="23" borderId="68" xfId="0" applyFont="1" applyFill="1" applyBorder="1" applyAlignment="1">
      <alignment horizontal="justify" vertical="center" wrapText="1"/>
    </xf>
    <xf numFmtId="169" fontId="20" fillId="2" borderId="46" xfId="2" applyNumberFormat="1" applyFont="1" applyFill="1" applyAlignment="1">
      <alignment horizontal="justify" vertical="center" wrapText="1"/>
    </xf>
    <xf numFmtId="0" fontId="3" fillId="0" borderId="41" xfId="0" applyFont="1" applyBorder="1"/>
    <xf numFmtId="0" fontId="3" fillId="0" borderId="42" xfId="0" applyFont="1" applyBorder="1"/>
    <xf numFmtId="0" fontId="3" fillId="0" borderId="87" xfId="0" applyFont="1" applyBorder="1"/>
    <xf numFmtId="0" fontId="3" fillId="0" borderId="40" xfId="0" applyFont="1" applyBorder="1"/>
    <xf numFmtId="0" fontId="6" fillId="2" borderId="31" xfId="0" applyFont="1" applyFill="1" applyBorder="1" applyAlignment="1">
      <alignment horizontal="center" vertical="center" wrapText="1"/>
    </xf>
    <xf numFmtId="0" fontId="3" fillId="0" borderId="46" xfId="0" applyFont="1" applyBorder="1"/>
    <xf numFmtId="0" fontId="6" fillId="2" borderId="46"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3" fillId="0" borderId="46" xfId="3" applyFont="1"/>
    <xf numFmtId="0" fontId="3" fillId="0" borderId="0" xfId="0" applyFont="1"/>
    <xf numFmtId="0" fontId="20" fillId="0" borderId="0" xfId="0" applyFont="1"/>
    <xf numFmtId="0" fontId="3" fillId="0" borderId="15" xfId="0" applyFont="1" applyBorder="1"/>
    <xf numFmtId="0" fontId="3" fillId="0" borderId="16" xfId="0" applyFont="1" applyBorder="1"/>
    <xf numFmtId="0" fontId="3" fillId="0" borderId="17" xfId="0" applyFont="1" applyBorder="1"/>
    <xf numFmtId="0" fontId="20" fillId="2" borderId="46" xfId="0" applyFont="1" applyFill="1" applyBorder="1"/>
    <xf numFmtId="0" fontId="20" fillId="0" borderId="46" xfId="0" applyFont="1" applyBorder="1"/>
    <xf numFmtId="0" fontId="3" fillId="0" borderId="0" xfId="0" applyFont="1" applyAlignment="1">
      <alignment horizontal="center" vertical="center" wrapText="1"/>
    </xf>
    <xf numFmtId="171" fontId="6" fillId="0" borderId="30" xfId="0" applyNumberFormat="1" applyFont="1" applyBorder="1" applyAlignment="1">
      <alignment horizontal="center" vertical="center" wrapText="1"/>
    </xf>
    <xf numFmtId="0" fontId="7" fillId="2" borderId="31" xfId="0" applyFont="1" applyFill="1" applyBorder="1"/>
    <xf numFmtId="0" fontId="7" fillId="2" borderId="46" xfId="0" applyFont="1" applyFill="1" applyBorder="1"/>
    <xf numFmtId="0" fontId="7" fillId="2" borderId="14" xfId="0" applyFont="1" applyFill="1" applyBorder="1"/>
    <xf numFmtId="0" fontId="3" fillId="2" borderId="46" xfId="0" applyFont="1" applyFill="1" applyBorder="1"/>
    <xf numFmtId="165" fontId="3" fillId="0" borderId="0" xfId="0" applyNumberFormat="1" applyFont="1" applyAlignment="1">
      <alignment vertical="center"/>
    </xf>
    <xf numFmtId="0" fontId="36" fillId="0" borderId="46" xfId="0" applyFont="1" applyBorder="1" applyAlignment="1">
      <alignment horizontal="center"/>
    </xf>
    <xf numFmtId="166" fontId="3" fillId="2" borderId="46" xfId="0" applyNumberFormat="1" applyFont="1" applyFill="1" applyBorder="1" applyAlignment="1">
      <alignment vertical="center"/>
    </xf>
    <xf numFmtId="10" fontId="3" fillId="0" borderId="0" xfId="1" applyNumberFormat="1" applyFont="1" applyAlignment="1">
      <alignment vertical="center"/>
    </xf>
    <xf numFmtId="167" fontId="20" fillId="0" borderId="46" xfId="0" applyNumberFormat="1" applyFont="1" applyBorder="1"/>
    <xf numFmtId="168" fontId="20" fillId="0" borderId="46" xfId="0" applyNumberFormat="1" applyFont="1" applyBorder="1"/>
    <xf numFmtId="0" fontId="20" fillId="0" borderId="46" xfId="0" applyFont="1" applyBorder="1" applyAlignment="1">
      <alignment horizontal="center" vertical="center"/>
    </xf>
    <xf numFmtId="168" fontId="20" fillId="0" borderId="46" xfId="0" applyNumberFormat="1" applyFont="1" applyBorder="1" applyAlignment="1">
      <alignment horizontal="center" vertical="center"/>
    </xf>
    <xf numFmtId="174" fontId="6" fillId="0" borderId="49" xfId="0" applyNumberFormat="1" applyFont="1" applyBorder="1" applyAlignment="1">
      <alignment horizontal="center" vertical="center" wrapText="1"/>
    </xf>
    <xf numFmtId="180" fontId="6" fillId="0" borderId="49" xfId="0" applyNumberFormat="1" applyFont="1" applyBorder="1" applyAlignment="1">
      <alignment horizontal="center" vertical="center" wrapText="1"/>
    </xf>
    <xf numFmtId="0" fontId="20" fillId="0" borderId="46" xfId="0" applyFont="1" applyBorder="1" applyAlignment="1">
      <alignment horizontal="center" vertical="center" wrapText="1"/>
    </xf>
    <xf numFmtId="9" fontId="20" fillId="0" borderId="46" xfId="0" applyNumberFormat="1" applyFont="1" applyBorder="1"/>
    <xf numFmtId="168" fontId="36" fillId="0" borderId="46" xfId="0" applyNumberFormat="1" applyFont="1" applyBorder="1"/>
    <xf numFmtId="0" fontId="20" fillId="0" borderId="46" xfId="0" applyFont="1" applyBorder="1" applyAlignment="1">
      <alignment wrapText="1"/>
    </xf>
    <xf numFmtId="0" fontId="19" fillId="2" borderId="46" xfId="0" applyFont="1" applyFill="1" applyBorder="1" applyAlignment="1">
      <alignment vertical="center" wrapText="1"/>
    </xf>
    <xf numFmtId="9" fontId="3" fillId="0" borderId="0" xfId="0" applyNumberFormat="1" applyFont="1"/>
    <xf numFmtId="0" fontId="19" fillId="0" borderId="0" xfId="0" applyFont="1"/>
    <xf numFmtId="0" fontId="19" fillId="0" borderId="46" xfId="0" applyFont="1" applyBorder="1"/>
    <xf numFmtId="171" fontId="36" fillId="0" borderId="0" xfId="0" applyNumberFormat="1" applyFont="1" applyAlignment="1">
      <alignment horizontal="center" vertical="center"/>
    </xf>
    <xf numFmtId="0" fontId="20" fillId="0" borderId="0" xfId="0" applyFont="1" applyAlignment="1">
      <alignment horizontal="center" vertical="center"/>
    </xf>
    <xf numFmtId="171" fontId="36" fillId="8" borderId="46" xfId="0" applyNumberFormat="1" applyFont="1" applyFill="1" applyBorder="1" applyAlignment="1">
      <alignment horizontal="center" vertical="center"/>
    </xf>
    <xf numFmtId="0" fontId="20" fillId="6" borderId="46" xfId="0" applyFont="1" applyFill="1" applyBorder="1" applyAlignment="1">
      <alignment horizontal="center" vertical="center"/>
    </xf>
    <xf numFmtId="175" fontId="36" fillId="6" borderId="46" xfId="0" applyNumberFormat="1" applyFont="1" applyFill="1" applyBorder="1" applyAlignment="1">
      <alignment horizontal="center" vertical="center"/>
    </xf>
    <xf numFmtId="0" fontId="7" fillId="0" borderId="0" xfId="0" applyFont="1" applyAlignment="1">
      <alignment vertical="center"/>
    </xf>
    <xf numFmtId="175" fontId="3" fillId="0" borderId="0" xfId="0" applyNumberFormat="1" applyFont="1"/>
    <xf numFmtId="0" fontId="3" fillId="0" borderId="46" xfId="0" applyFont="1" applyBorder="1" applyAlignment="1">
      <alignment horizontal="center" vertical="center" wrapText="1"/>
    </xf>
    <xf numFmtId="172" fontId="6" fillId="2" borderId="30" xfId="0" applyNumberFormat="1" applyFont="1" applyFill="1" applyBorder="1" applyAlignment="1">
      <alignment horizontal="center" vertical="center" wrapText="1"/>
    </xf>
    <xf numFmtId="0" fontId="7" fillId="2" borderId="101" xfId="0" applyFont="1" applyFill="1" applyBorder="1"/>
    <xf numFmtId="0" fontId="7" fillId="2" borderId="102" xfId="0" applyFont="1" applyFill="1" applyBorder="1"/>
    <xf numFmtId="165" fontId="20" fillId="0" borderId="0" xfId="0" applyNumberFormat="1" applyFont="1" applyAlignment="1">
      <alignment vertical="center"/>
    </xf>
    <xf numFmtId="0" fontId="36" fillId="0" borderId="0" xfId="0" applyFont="1" applyAlignment="1">
      <alignment horizontal="center"/>
    </xf>
    <xf numFmtId="10" fontId="20" fillId="0" borderId="0" xfId="0" applyNumberFormat="1" applyFont="1" applyAlignment="1">
      <alignment vertical="center"/>
    </xf>
    <xf numFmtId="168" fontId="20" fillId="0" borderId="0" xfId="0" applyNumberFormat="1" applyFont="1"/>
    <xf numFmtId="172" fontId="6" fillId="2" borderId="49" xfId="0" applyNumberFormat="1" applyFont="1" applyFill="1" applyBorder="1" applyAlignment="1">
      <alignment horizontal="center" vertical="center" wrapText="1"/>
    </xf>
    <xf numFmtId="172" fontId="6" fillId="0" borderId="49" xfId="0" applyNumberFormat="1" applyFont="1" applyBorder="1" applyAlignment="1">
      <alignment horizontal="center" vertical="center" wrapText="1"/>
    </xf>
    <xf numFmtId="9" fontId="36" fillId="0" borderId="0" xfId="0" applyNumberFormat="1" applyFont="1" applyAlignment="1">
      <alignment horizontal="center" vertical="center"/>
    </xf>
    <xf numFmtId="0" fontId="20" fillId="0" borderId="0" xfId="0" applyFont="1" applyAlignment="1">
      <alignment horizontal="center" vertical="center" wrapText="1"/>
    </xf>
    <xf numFmtId="3" fontId="3" fillId="0" borderId="122" xfId="0" applyNumberFormat="1" applyFont="1" applyBorder="1" applyAlignment="1">
      <alignment horizontal="center" vertical="center" wrapText="1"/>
    </xf>
    <xf numFmtId="3" fontId="3" fillId="5" borderId="120" xfId="0" applyNumberFormat="1" applyFont="1" applyFill="1" applyBorder="1" applyAlignment="1">
      <alignment horizontal="center" vertical="center" wrapText="1"/>
    </xf>
    <xf numFmtId="168" fontId="36" fillId="0" borderId="0" xfId="0" applyNumberFormat="1" applyFont="1"/>
    <xf numFmtId="169" fontId="3" fillId="0" borderId="0" xfId="0" applyNumberFormat="1" applyFont="1"/>
    <xf numFmtId="0" fontId="3" fillId="0" borderId="0" xfId="0" applyFont="1" applyAlignment="1">
      <alignment horizontal="center" vertical="center"/>
    </xf>
    <xf numFmtId="3" fontId="3" fillId="5" borderId="88" xfId="0" applyNumberFormat="1" applyFont="1" applyFill="1" applyBorder="1" applyAlignment="1">
      <alignment horizontal="center" vertical="center" wrapText="1"/>
    </xf>
    <xf numFmtId="0" fontId="38" fillId="0" borderId="0" xfId="0" applyFont="1"/>
    <xf numFmtId="173" fontId="38" fillId="0" borderId="0" xfId="0" applyNumberFormat="1" applyFont="1"/>
    <xf numFmtId="0" fontId="3" fillId="0" borderId="0" xfId="0" applyFont="1" applyAlignment="1">
      <alignment vertical="center"/>
    </xf>
    <xf numFmtId="0" fontId="20" fillId="0" borderId="0" xfId="0" applyFont="1" applyAlignment="1">
      <alignment vertical="center"/>
    </xf>
    <xf numFmtId="164" fontId="6" fillId="2" borderId="30" xfId="0" applyNumberFormat="1" applyFont="1" applyFill="1" applyBorder="1" applyAlignment="1">
      <alignment horizontal="center" vertical="center" wrapText="1"/>
    </xf>
    <xf numFmtId="165" fontId="3" fillId="0" borderId="46" xfId="3" applyNumberFormat="1" applyFont="1" applyAlignment="1">
      <alignment vertical="center"/>
    </xf>
    <xf numFmtId="0" fontId="29" fillId="0" borderId="0" xfId="0" applyFont="1" applyAlignment="1">
      <alignment horizontal="center"/>
    </xf>
    <xf numFmtId="10" fontId="3" fillId="0" borderId="46" xfId="3" applyNumberFormat="1" applyFont="1" applyAlignment="1">
      <alignment vertical="center"/>
    </xf>
    <xf numFmtId="0" fontId="29" fillId="0" borderId="0" xfId="0" applyFont="1" applyAlignment="1">
      <alignment horizontal="center" vertical="center"/>
    </xf>
    <xf numFmtId="168" fontId="39" fillId="0" borderId="0" xfId="0" applyNumberFormat="1" applyFont="1"/>
    <xf numFmtId="0" fontId="39" fillId="0" borderId="46" xfId="3" applyFont="1"/>
    <xf numFmtId="0" fontId="3" fillId="27" borderId="0" xfId="0" applyFont="1" applyFill="1" applyAlignment="1">
      <alignment horizontal="center" vertical="center"/>
    </xf>
    <xf numFmtId="3" fontId="3" fillId="0" borderId="0" xfId="0" applyNumberFormat="1" applyFont="1" applyAlignment="1">
      <alignment horizontal="center" vertical="center"/>
    </xf>
    <xf numFmtId="0" fontId="3" fillId="0" borderId="46" xfId="2" applyFont="1" applyAlignment="1">
      <alignment vertical="center"/>
    </xf>
    <xf numFmtId="168" fontId="39" fillId="0" borderId="46" xfId="2" applyNumberFormat="1" applyFont="1" applyAlignment="1">
      <alignment horizontal="center" vertical="center"/>
    </xf>
    <xf numFmtId="168" fontId="39" fillId="0" borderId="46" xfId="2" applyNumberFormat="1" applyFont="1"/>
    <xf numFmtId="0" fontId="20" fillId="0" borderId="46" xfId="2" applyFont="1" applyAlignment="1">
      <alignment vertical="center"/>
    </xf>
    <xf numFmtId="168" fontId="20" fillId="0" borderId="46" xfId="2" applyNumberFormat="1" applyFont="1"/>
    <xf numFmtId="9" fontId="29" fillId="0" borderId="46" xfId="3" applyNumberFormat="1" applyFont="1" applyAlignment="1">
      <alignment horizontal="center" vertical="center"/>
    </xf>
    <xf numFmtId="0" fontId="3" fillId="0" borderId="46" xfId="2" applyFont="1" applyAlignment="1">
      <alignment horizontal="center" vertical="center" wrapText="1"/>
    </xf>
    <xf numFmtId="0" fontId="20" fillId="0" borderId="46" xfId="2" applyFont="1" applyAlignment="1">
      <alignment horizontal="center" vertical="center" wrapText="1"/>
    </xf>
    <xf numFmtId="168" fontId="40" fillId="0" borderId="0" xfId="0" applyNumberFormat="1" applyFont="1"/>
    <xf numFmtId="0" fontId="3" fillId="0" borderId="46" xfId="3" applyFont="1" applyAlignment="1">
      <alignment wrapText="1"/>
    </xf>
    <xf numFmtId="0" fontId="40" fillId="0" borderId="0" xfId="0" applyFont="1"/>
    <xf numFmtId="0" fontId="39" fillId="0" borderId="0" xfId="0" applyFont="1"/>
    <xf numFmtId="169" fontId="3" fillId="0" borderId="46" xfId="3" applyNumberFormat="1" applyFont="1"/>
    <xf numFmtId="2" fontId="3" fillId="0" borderId="46" xfId="3" applyNumberFormat="1" applyFont="1"/>
    <xf numFmtId="171" fontId="3" fillId="0" borderId="46" xfId="3" applyNumberFormat="1" applyFont="1"/>
    <xf numFmtId="10" fontId="10" fillId="29" borderId="46" xfId="0" applyNumberFormat="1" applyFont="1" applyFill="1" applyBorder="1" applyAlignment="1">
      <alignment vertical="center"/>
    </xf>
    <xf numFmtId="2" fontId="14" fillId="28" borderId="0" xfId="0" applyNumberFormat="1" applyFont="1" applyFill="1" applyAlignment="1">
      <alignment horizontal="center" vertical="center"/>
    </xf>
    <xf numFmtId="9" fontId="14" fillId="10" borderId="67" xfId="0" applyNumberFormat="1" applyFont="1" applyFill="1" applyBorder="1" applyAlignment="1">
      <alignment horizontal="center" vertical="center"/>
    </xf>
    <xf numFmtId="0" fontId="41" fillId="0" borderId="46" xfId="0" applyFont="1" applyBorder="1" applyAlignment="1">
      <alignment horizontal="right" vertical="center"/>
    </xf>
    <xf numFmtId="167" fontId="41" fillId="0" borderId="46" xfId="0" applyNumberFormat="1" applyFont="1" applyBorder="1" applyAlignment="1">
      <alignment horizontal="right" vertical="center"/>
    </xf>
    <xf numFmtId="167" fontId="41" fillId="30" borderId="88" xfId="0" applyNumberFormat="1" applyFont="1" applyFill="1" applyBorder="1" applyAlignment="1">
      <alignment horizontal="center" vertical="center" wrapText="1"/>
    </xf>
    <xf numFmtId="167" fontId="41" fillId="30" borderId="88" xfId="0" applyNumberFormat="1" applyFont="1" applyFill="1" applyBorder="1" applyAlignment="1">
      <alignment horizontal="center" vertical="center"/>
    </xf>
    <xf numFmtId="167" fontId="18" fillId="0" borderId="88" xfId="0" applyNumberFormat="1" applyFont="1" applyBorder="1" applyAlignment="1">
      <alignment horizontal="right" vertical="center"/>
    </xf>
    <xf numFmtId="167" fontId="43" fillId="0" borderId="88" xfId="0" applyNumberFormat="1" applyFont="1" applyBorder="1" applyAlignment="1">
      <alignment horizontal="right" vertical="center"/>
    </xf>
    <xf numFmtId="0" fontId="41" fillId="30" borderId="126" xfId="0" applyFont="1" applyFill="1" applyBorder="1" applyAlignment="1">
      <alignment horizontal="center" vertical="center" wrapText="1"/>
    </xf>
    <xf numFmtId="0" fontId="41" fillId="30" borderId="127" xfId="0" applyFont="1" applyFill="1" applyBorder="1" applyAlignment="1">
      <alignment horizontal="center" vertical="center"/>
    </xf>
    <xf numFmtId="0" fontId="42" fillId="0" borderId="126" xfId="0" applyFont="1" applyBorder="1" applyAlignment="1">
      <alignment horizontal="justify" vertical="center"/>
    </xf>
    <xf numFmtId="167" fontId="43" fillId="0" borderId="127" xfId="0" applyNumberFormat="1" applyFont="1" applyBorder="1" applyAlignment="1">
      <alignment horizontal="right" vertical="center"/>
    </xf>
    <xf numFmtId="0" fontId="41" fillId="30" borderId="121" xfId="0" applyFont="1" applyFill="1" applyBorder="1" applyAlignment="1">
      <alignment horizontal="right" vertical="center"/>
    </xf>
    <xf numFmtId="167" fontId="41" fillId="30" borderId="122" xfId="0" applyNumberFormat="1" applyFont="1" applyFill="1" applyBorder="1" applyAlignment="1">
      <alignment horizontal="right" vertical="center"/>
    </xf>
    <xf numFmtId="167" fontId="41" fillId="30" borderId="128" xfId="0" applyNumberFormat="1" applyFont="1" applyFill="1" applyBorder="1" applyAlignment="1">
      <alignment horizontal="right" vertical="center"/>
    </xf>
    <xf numFmtId="3" fontId="10" fillId="2" borderId="49" xfId="0" applyNumberFormat="1" applyFont="1" applyFill="1" applyBorder="1" applyAlignment="1">
      <alignment horizontal="center" vertical="center" wrapText="1"/>
    </xf>
    <xf numFmtId="164" fontId="6" fillId="5" borderId="47" xfId="0" applyNumberFormat="1" applyFont="1" applyFill="1" applyBorder="1" applyAlignment="1">
      <alignment vertical="center" wrapText="1"/>
    </xf>
    <xf numFmtId="9" fontId="0" fillId="5" borderId="47" xfId="0" applyNumberFormat="1" applyFill="1" applyBorder="1" applyAlignment="1">
      <alignment vertical="center" wrapText="1"/>
    </xf>
    <xf numFmtId="1" fontId="6" fillId="5" borderId="47" xfId="0" applyNumberFormat="1" applyFont="1" applyFill="1" applyBorder="1" applyAlignment="1">
      <alignment horizontal="center" vertical="center" wrapText="1"/>
    </xf>
    <xf numFmtId="164" fontId="6" fillId="5" borderId="47" xfId="0" applyNumberFormat="1" applyFont="1" applyFill="1" applyBorder="1" applyAlignment="1">
      <alignment horizontal="center" vertical="center" wrapText="1"/>
    </xf>
    <xf numFmtId="164" fontId="0" fillId="2" borderId="47" xfId="0" applyNumberFormat="1" applyFill="1" applyBorder="1" applyAlignment="1">
      <alignment horizontal="center" vertical="center" wrapText="1"/>
    </xf>
    <xf numFmtId="164" fontId="0" fillId="5" borderId="47" xfId="0" applyNumberFormat="1" applyFill="1" applyBorder="1" applyAlignment="1">
      <alignment horizontal="center" vertical="center" wrapText="1"/>
    </xf>
    <xf numFmtId="9" fontId="10" fillId="4" borderId="47" xfId="0" applyNumberFormat="1" applyFont="1" applyFill="1" applyBorder="1" applyAlignment="1">
      <alignment horizontal="center" vertical="center" wrapText="1"/>
    </xf>
    <xf numFmtId="164" fontId="6" fillId="5" borderId="47" xfId="0" applyNumberFormat="1" applyFont="1" applyFill="1" applyBorder="1" applyAlignment="1">
      <alignment horizontal="left" vertical="center" wrapText="1"/>
    </xf>
    <xf numFmtId="0" fontId="6" fillId="2" borderId="129" xfId="0" applyFont="1" applyFill="1" applyBorder="1" applyAlignment="1">
      <alignment vertical="center" wrapText="1"/>
    </xf>
    <xf numFmtId="164" fontId="6" fillId="2" borderId="49" xfId="0" applyNumberFormat="1" applyFont="1" applyFill="1" applyBorder="1" applyAlignment="1">
      <alignment horizontal="center" vertical="center" wrapText="1"/>
    </xf>
    <xf numFmtId="0" fontId="49" fillId="0" borderId="0" xfId="0" applyFont="1"/>
    <xf numFmtId="0" fontId="50" fillId="0" borderId="0" xfId="0" applyFont="1"/>
    <xf numFmtId="167" fontId="6" fillId="2" borderId="46" xfId="0" applyNumberFormat="1" applyFont="1" applyFill="1" applyBorder="1" applyAlignment="1">
      <alignment horizontal="left" vertical="center" wrapText="1"/>
    </xf>
    <xf numFmtId="4" fontId="14" fillId="0" borderId="0" xfId="0" applyNumberFormat="1" applyFont="1" applyAlignment="1">
      <alignment horizontal="center" vertical="center"/>
    </xf>
    <xf numFmtId="169" fontId="21" fillId="0" borderId="0" xfId="0" applyNumberFormat="1" applyFont="1" applyAlignment="1">
      <alignment vertical="center"/>
    </xf>
    <xf numFmtId="0" fontId="6" fillId="2" borderId="18" xfId="0" applyFont="1" applyFill="1" applyBorder="1" applyAlignment="1">
      <alignment horizontal="center" vertical="center" wrapText="1"/>
    </xf>
    <xf numFmtId="0" fontId="3" fillId="0" borderId="2" xfId="0" applyFont="1" applyBorder="1" applyAlignment="1"/>
    <xf numFmtId="0" fontId="3" fillId="0" borderId="3" xfId="0" applyFont="1" applyBorder="1" applyAlignment="1"/>
    <xf numFmtId="0" fontId="29" fillId="0" borderId="20" xfId="0" applyFont="1" applyBorder="1" applyAlignment="1">
      <alignment horizontal="center" vertical="center" wrapText="1"/>
    </xf>
    <xf numFmtId="0" fontId="3" fillId="0" borderId="9" xfId="0" applyFont="1" applyBorder="1" applyAlignment="1"/>
    <xf numFmtId="0" fontId="6" fillId="0" borderId="28" xfId="0" applyFont="1" applyBorder="1" applyAlignment="1">
      <alignment horizontal="center" vertical="center" wrapText="1"/>
    </xf>
    <xf numFmtId="0" fontId="3" fillId="0" borderId="13" xfId="0" applyFont="1" applyBorder="1" applyAlignment="1"/>
    <xf numFmtId="0" fontId="3" fillId="0" borderId="29" xfId="0" applyFont="1" applyBorder="1" applyAlignment="1"/>
    <xf numFmtId="0" fontId="3" fillId="0" borderId="31" xfId="0" applyFont="1" applyBorder="1" applyAlignment="1"/>
    <xf numFmtId="0" fontId="3" fillId="0" borderId="0" xfId="0" applyFont="1" applyAlignment="1"/>
    <xf numFmtId="0" fontId="3" fillId="0" borderId="14" xfId="0" applyFont="1" applyBorder="1" applyAlignment="1"/>
    <xf numFmtId="0" fontId="3" fillId="0" borderId="26" xfId="0" applyFont="1" applyBorder="1" applyAlignment="1"/>
    <xf numFmtId="0" fontId="3" fillId="0" borderId="27" xfId="0" applyFont="1" applyBorder="1" applyAlignment="1"/>
    <xf numFmtId="0" fontId="3" fillId="0" borderId="33" xfId="0" applyFont="1" applyBorder="1" applyAlignment="1"/>
    <xf numFmtId="0" fontId="2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3" fillId="0" borderId="24" xfId="0" applyFont="1" applyBorder="1" applyAlignment="1"/>
    <xf numFmtId="0" fontId="3" fillId="0" borderId="23" xfId="0" applyFont="1" applyBorder="1" applyAlignment="1"/>
    <xf numFmtId="3" fontId="7" fillId="2" borderId="62" xfId="0" applyNumberFormat="1" applyFont="1" applyFill="1" applyBorder="1" applyAlignment="1">
      <alignment horizontal="center" vertical="center" wrapText="1"/>
    </xf>
    <xf numFmtId="0" fontId="3" fillId="0" borderId="36" xfId="0" applyFont="1" applyBorder="1"/>
    <xf numFmtId="0" fontId="3" fillId="0" borderId="57" xfId="0" applyFont="1" applyBorder="1"/>
    <xf numFmtId="0" fontId="3" fillId="0" borderId="45" xfId="0" applyFont="1" applyBorder="1"/>
    <xf numFmtId="0" fontId="0" fillId="0" borderId="0" xfId="0"/>
    <xf numFmtId="0" fontId="3" fillId="0" borderId="87" xfId="0" applyFont="1" applyBorder="1"/>
    <xf numFmtId="0" fontId="3" fillId="0" borderId="46" xfId="0" applyFont="1" applyBorder="1"/>
    <xf numFmtId="164" fontId="6" fillId="0" borderId="61" xfId="0" applyNumberFormat="1" applyFont="1" applyBorder="1" applyAlignment="1">
      <alignment horizontal="center" vertical="center" wrapText="1"/>
    </xf>
    <xf numFmtId="0" fontId="3" fillId="0" borderId="60" xfId="0" applyFont="1" applyBorder="1"/>
    <xf numFmtId="0" fontId="6" fillId="3" borderId="50" xfId="0" applyFont="1" applyFill="1" applyBorder="1" applyAlignment="1">
      <alignment horizontal="center" vertical="center" wrapText="1"/>
    </xf>
    <xf numFmtId="0" fontId="3" fillId="0" borderId="5" xfId="0" applyFont="1" applyBorder="1" applyAlignment="1"/>
    <xf numFmtId="0" fontId="3" fillId="0" borderId="85" xfId="0" applyFont="1" applyBorder="1" applyAlignment="1"/>
    <xf numFmtId="0" fontId="6" fillId="2" borderId="55" xfId="0" applyFont="1" applyFill="1" applyBorder="1" applyAlignment="1">
      <alignment horizontal="center" vertical="center" wrapText="1"/>
    </xf>
    <xf numFmtId="0" fontId="3" fillId="0" borderId="44" xfId="0" applyFont="1" applyBorder="1" applyAlignment="1"/>
    <xf numFmtId="0" fontId="6" fillId="3" borderId="78" xfId="0" applyFont="1" applyFill="1" applyBorder="1" applyAlignment="1">
      <alignment horizontal="center" vertical="center" wrapText="1"/>
    </xf>
    <xf numFmtId="0" fontId="3" fillId="0" borderId="76" xfId="0" applyFont="1" applyBorder="1" applyAlignment="1"/>
    <xf numFmtId="0" fontId="6" fillId="31" borderId="55" xfId="0" applyFont="1" applyFill="1" applyBorder="1" applyAlignment="1">
      <alignment horizontal="center" vertical="center" wrapText="1"/>
    </xf>
    <xf numFmtId="0" fontId="3" fillId="27" borderId="33" xfId="0" applyFont="1" applyFill="1" applyBorder="1" applyAlignment="1"/>
    <xf numFmtId="0" fontId="6" fillId="2" borderId="19" xfId="0" applyFont="1" applyFill="1" applyBorder="1" applyAlignment="1">
      <alignment horizontal="center" vertical="center" wrapText="1"/>
    </xf>
    <xf numFmtId="167" fontId="6" fillId="26" borderId="34" xfId="0" applyNumberFormat="1" applyFont="1" applyFill="1" applyBorder="1" applyAlignment="1">
      <alignment horizontal="center" vertical="center" wrapText="1"/>
    </xf>
    <xf numFmtId="0" fontId="3" fillId="23" borderId="8" xfId="0" applyFont="1" applyFill="1" applyBorder="1" applyAlignment="1"/>
    <xf numFmtId="0" fontId="3" fillId="23" borderId="74" xfId="0" applyFont="1" applyFill="1" applyBorder="1" applyAlignment="1"/>
    <xf numFmtId="14" fontId="29" fillId="27" borderId="28" xfId="0" applyNumberFormat="1" applyFont="1" applyFill="1" applyBorder="1" applyAlignment="1">
      <alignment horizontal="center" vertical="center"/>
    </xf>
    <xf numFmtId="14" fontId="29" fillId="27" borderId="29" xfId="0" applyNumberFormat="1" applyFont="1" applyFill="1" applyBorder="1" applyAlignment="1">
      <alignment horizontal="center" vertical="center"/>
    </xf>
    <xf numFmtId="14" fontId="29" fillId="27" borderId="31" xfId="0" applyNumberFormat="1" applyFont="1" applyFill="1" applyBorder="1" applyAlignment="1">
      <alignment horizontal="center" vertical="center"/>
    </xf>
    <xf numFmtId="14" fontId="29" fillId="27" borderId="14" xfId="0" applyNumberFormat="1" applyFont="1" applyFill="1" applyBorder="1" applyAlignment="1">
      <alignment horizontal="center" vertical="center"/>
    </xf>
    <xf numFmtId="14" fontId="29" fillId="27" borderId="26" xfId="0" applyNumberFormat="1" applyFont="1" applyFill="1" applyBorder="1" applyAlignment="1">
      <alignment horizontal="center" vertical="center"/>
    </xf>
    <xf numFmtId="14" fontId="29" fillId="27" borderId="33" xfId="0" applyNumberFormat="1" applyFont="1" applyFill="1" applyBorder="1" applyAlignment="1">
      <alignment horizontal="center" vertical="center"/>
    </xf>
    <xf numFmtId="0" fontId="6" fillId="3" borderId="28"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3" fillId="23" borderId="9" xfId="0" applyFont="1" applyFill="1" applyBorder="1" applyAlignment="1"/>
    <xf numFmtId="0" fontId="6" fillId="2" borderId="50" xfId="0" applyFont="1" applyFill="1" applyBorder="1" applyAlignment="1">
      <alignment horizontal="center" vertical="center" wrapText="1"/>
    </xf>
    <xf numFmtId="0" fontId="3" fillId="0" borderId="6" xfId="0" applyFont="1" applyBorder="1" applyAlignment="1"/>
    <xf numFmtId="167" fontId="6" fillId="26" borderId="20"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3" fillId="0" borderId="46" xfId="0" applyFont="1" applyBorder="1" applyAlignment="1"/>
    <xf numFmtId="0" fontId="29" fillId="0" borderId="19" xfId="0" applyFont="1" applyBorder="1" applyAlignment="1">
      <alignment horizontal="center" vertical="center" wrapText="1"/>
    </xf>
    <xf numFmtId="0" fontId="20" fillId="0" borderId="19" xfId="0" applyFont="1" applyBorder="1" applyAlignment="1">
      <alignment horizontal="center" vertical="center"/>
    </xf>
    <xf numFmtId="0" fontId="6" fillId="2" borderId="56" xfId="0" applyFont="1" applyFill="1" applyBorder="1" applyAlignment="1">
      <alignment horizontal="center" vertical="center" wrapText="1"/>
    </xf>
    <xf numFmtId="0" fontId="3" fillId="0" borderId="41" xfId="0" applyFont="1" applyBorder="1" applyAlignment="1"/>
    <xf numFmtId="0" fontId="3" fillId="0" borderId="40" xfId="0" applyFont="1" applyBorder="1" applyAlignment="1"/>
    <xf numFmtId="0" fontId="1" fillId="0" borderId="1" xfId="0" applyFont="1" applyBorder="1" applyAlignment="1">
      <alignment horizontal="center" vertical="center" wrapText="1"/>
    </xf>
    <xf numFmtId="0" fontId="3" fillId="0" borderId="4" xfId="0" applyFont="1" applyBorder="1" applyAlignment="1"/>
    <xf numFmtId="0" fontId="3" fillId="0" borderId="7" xfId="0" applyFont="1" applyBorder="1" applyAlignment="1"/>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6" fillId="2" borderId="26" xfId="0" applyFont="1" applyFill="1" applyBorder="1" applyAlignment="1">
      <alignment horizontal="left" vertical="center" wrapText="1"/>
    </xf>
    <xf numFmtId="0" fontId="7" fillId="0" borderId="24" xfId="0" applyFont="1" applyBorder="1" applyAlignment="1">
      <alignment horizontal="center" vertical="center" wrapText="1"/>
    </xf>
    <xf numFmtId="0" fontId="6" fillId="2" borderId="39" xfId="0" applyFont="1" applyFill="1" applyBorder="1" applyAlignment="1">
      <alignment horizontal="center" vertical="center" wrapText="1"/>
    </xf>
    <xf numFmtId="0" fontId="3" fillId="0" borderId="42" xfId="0" applyFont="1" applyBorder="1" applyAlignment="1"/>
    <xf numFmtId="0" fontId="20" fillId="0" borderId="18" xfId="0" applyFont="1" applyBorder="1" applyAlignment="1">
      <alignment horizontal="center" vertical="center"/>
    </xf>
    <xf numFmtId="9" fontId="6" fillId="0" borderId="22" xfId="0" applyNumberFormat="1"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3" fillId="0" borderId="8" xfId="0" applyFont="1" applyBorder="1" applyAlignment="1"/>
    <xf numFmtId="0" fontId="20" fillId="0" borderId="20" xfId="0" applyFont="1" applyBorder="1" applyAlignment="1">
      <alignment horizontal="center" vertical="center"/>
    </xf>
    <xf numFmtId="0" fontId="2" fillId="0" borderId="31" xfId="0" applyFont="1" applyBorder="1" applyAlignment="1">
      <alignment horizontal="center" vertical="center" wrapText="1"/>
    </xf>
    <xf numFmtId="0" fontId="6" fillId="3" borderId="28"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130" xfId="0" applyFont="1" applyFill="1" applyBorder="1" applyAlignment="1">
      <alignment horizontal="left" vertical="center" wrapText="1"/>
    </xf>
    <xf numFmtId="0" fontId="3" fillId="0" borderId="131" xfId="0" applyFont="1" applyBorder="1" applyAlignment="1"/>
    <xf numFmtId="0" fontId="6" fillId="2" borderId="31"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3" fillId="0" borderId="38" xfId="0" applyFont="1" applyBorder="1"/>
    <xf numFmtId="0" fontId="3" fillId="0" borderId="38" xfId="0" applyFont="1" applyBorder="1" applyAlignment="1"/>
    <xf numFmtId="0" fontId="6" fillId="3" borderId="61" xfId="0" applyFont="1" applyFill="1" applyBorder="1" applyAlignment="1">
      <alignment horizontal="center" vertical="center" wrapText="1"/>
    </xf>
    <xf numFmtId="0" fontId="3" fillId="0" borderId="86" xfId="0" applyFont="1" applyBorder="1"/>
    <xf numFmtId="0" fontId="7" fillId="0" borderId="43" xfId="0" applyFont="1" applyBorder="1" applyAlignment="1">
      <alignment horizontal="center" vertical="center" wrapText="1"/>
    </xf>
    <xf numFmtId="0" fontId="3" fillId="0" borderId="31" xfId="0" applyFont="1" applyBorder="1"/>
    <xf numFmtId="0" fontId="3" fillId="0" borderId="26" xfId="0" applyFont="1" applyBorder="1"/>
    <xf numFmtId="0" fontId="3" fillId="0" borderId="44" xfId="0" applyFont="1" applyBorder="1"/>
    <xf numFmtId="0" fontId="6" fillId="3" borderId="62" xfId="0" applyFont="1" applyFill="1" applyBorder="1" applyAlignment="1">
      <alignment horizontal="center" vertical="center" wrapText="1"/>
    </xf>
    <xf numFmtId="0" fontId="3" fillId="0" borderId="57" xfId="0" applyFont="1" applyBorder="1" applyAlignment="1"/>
    <xf numFmtId="0" fontId="3" fillId="0" borderId="39" xfId="0" applyFont="1" applyBorder="1" applyAlignment="1"/>
    <xf numFmtId="0" fontId="6" fillId="3" borderId="56" xfId="0" applyFont="1" applyFill="1" applyBorder="1" applyAlignment="1">
      <alignment horizontal="center" vertical="center" wrapText="1"/>
    </xf>
    <xf numFmtId="0" fontId="3" fillId="0" borderId="41" xfId="0" applyFont="1" applyBorder="1"/>
    <xf numFmtId="0" fontId="3" fillId="0" borderId="42" xfId="0" applyFont="1" applyBorder="1"/>
    <xf numFmtId="9" fontId="45" fillId="23" borderId="34" xfId="0" applyNumberFormat="1" applyFont="1" applyFill="1" applyBorder="1" applyAlignment="1">
      <alignment horizontal="justify" vertical="top" wrapText="1"/>
    </xf>
    <xf numFmtId="0" fontId="44" fillId="23" borderId="8" xfId="0" applyFont="1" applyFill="1" applyBorder="1" applyAlignment="1">
      <alignment horizontal="justify" vertical="top"/>
    </xf>
    <xf numFmtId="0" fontId="44" fillId="23" borderId="74" xfId="0" applyFont="1" applyFill="1" applyBorder="1" applyAlignment="1">
      <alignment horizontal="justify" vertical="top"/>
    </xf>
    <xf numFmtId="0" fontId="6" fillId="3" borderId="39" xfId="0" applyFont="1" applyFill="1" applyBorder="1" applyAlignment="1">
      <alignment horizontal="center" vertical="center" wrapText="1"/>
    </xf>
    <xf numFmtId="0" fontId="3" fillId="0" borderId="40" xfId="0" applyFont="1" applyBorder="1"/>
    <xf numFmtId="0" fontId="3" fillId="0" borderId="5" xfId="0" applyFont="1" applyBorder="1"/>
    <xf numFmtId="0" fontId="3" fillId="0" borderId="6" xfId="0" applyFont="1" applyBorder="1"/>
    <xf numFmtId="0" fontId="7" fillId="0" borderId="35" xfId="0" applyFont="1" applyBorder="1" applyAlignment="1">
      <alignment horizontal="left" vertical="center" wrapText="1"/>
    </xf>
    <xf numFmtId="0" fontId="3" fillId="0" borderId="59" xfId="0" applyFont="1" applyBorder="1"/>
    <xf numFmtId="0" fontId="6" fillId="3" borderId="18" xfId="0" applyFont="1" applyFill="1" applyBorder="1" applyAlignment="1">
      <alignment horizontal="center" vertical="center" wrapText="1"/>
    </xf>
    <xf numFmtId="0" fontId="3" fillId="0" borderId="2" xfId="0" applyFont="1" applyBorder="1"/>
    <xf numFmtId="0" fontId="3" fillId="0" borderId="3" xfId="0" applyFont="1" applyBorder="1"/>
    <xf numFmtId="0" fontId="3" fillId="0" borderId="86" xfId="0" applyFont="1" applyBorder="1" applyAlignment="1"/>
    <xf numFmtId="0" fontId="3" fillId="0" borderId="36" xfId="0" applyFont="1" applyBorder="1" applyAlignment="1"/>
    <xf numFmtId="0" fontId="3" fillId="0" borderId="37" xfId="0" applyFont="1" applyBorder="1" applyAlignment="1"/>
    <xf numFmtId="0" fontId="6" fillId="0" borderId="59" xfId="3" applyFont="1" applyBorder="1" applyAlignment="1">
      <alignment horizontal="center" vertical="center" wrapText="1"/>
    </xf>
    <xf numFmtId="0" fontId="3" fillId="0" borderId="59" xfId="3" applyFont="1" applyBorder="1" applyAlignment="1"/>
    <xf numFmtId="0" fontId="3" fillId="0" borderId="54" xfId="3" applyFont="1" applyBorder="1" applyAlignment="1"/>
    <xf numFmtId="0" fontId="6" fillId="2" borderId="39" xfId="3" applyFont="1" applyFill="1" applyBorder="1" applyAlignment="1">
      <alignment horizontal="left" vertical="center" wrapText="1"/>
    </xf>
    <xf numFmtId="0" fontId="3" fillId="0" borderId="41" xfId="3" applyFont="1" applyBorder="1" applyAlignment="1"/>
    <xf numFmtId="0" fontId="3" fillId="0" borderId="40" xfId="3" applyFont="1" applyBorder="1" applyAlignment="1"/>
    <xf numFmtId="164" fontId="7" fillId="5" borderId="50" xfId="0" applyNumberFormat="1" applyFont="1" applyFill="1" applyBorder="1" applyAlignment="1">
      <alignment horizontal="left" vertical="top" wrapText="1"/>
    </xf>
    <xf numFmtId="0" fontId="3" fillId="0" borderId="85" xfId="0" applyFont="1" applyBorder="1"/>
    <xf numFmtId="0" fontId="7" fillId="0" borderId="61" xfId="0" applyFont="1" applyBorder="1" applyAlignment="1">
      <alignment horizontal="left" vertical="center" wrapText="1"/>
    </xf>
    <xf numFmtId="0" fontId="12" fillId="0" borderId="35" xfId="0" applyFont="1" applyBorder="1" applyAlignment="1">
      <alignment horizontal="left" vertical="center" wrapText="1"/>
    </xf>
    <xf numFmtId="2" fontId="12" fillId="0" borderId="60" xfId="0" applyNumberFormat="1" applyFont="1" applyBorder="1" applyAlignment="1">
      <alignment horizontal="center" vertical="center" wrapText="1"/>
    </xf>
    <xf numFmtId="164" fontId="12" fillId="5" borderId="50" xfId="0" applyNumberFormat="1" applyFont="1" applyFill="1" applyBorder="1" applyAlignment="1">
      <alignment horizontal="left" vertical="center" wrapText="1"/>
    </xf>
    <xf numFmtId="164" fontId="7" fillId="5" borderId="50" xfId="0" applyNumberFormat="1" applyFont="1" applyFill="1" applyBorder="1" applyAlignment="1">
      <alignment horizontal="left" vertical="center" wrapText="1"/>
    </xf>
    <xf numFmtId="0" fontId="6" fillId="2" borderId="34" xfId="3" applyFont="1" applyFill="1" applyBorder="1" applyAlignment="1">
      <alignment horizontal="left" vertical="center" wrapText="1"/>
    </xf>
    <xf numFmtId="0" fontId="3" fillId="0" borderId="8" xfId="3" applyFont="1" applyBorder="1" applyAlignment="1"/>
    <xf numFmtId="0" fontId="3" fillId="0" borderId="74" xfId="3" applyFont="1" applyBorder="1" applyAlignment="1"/>
    <xf numFmtId="0" fontId="6" fillId="2" borderId="50" xfId="3" applyFont="1" applyFill="1" applyBorder="1" applyAlignment="1">
      <alignment horizontal="left" vertical="center" wrapText="1"/>
    </xf>
    <xf numFmtId="0" fontId="3" fillId="0" borderId="5" xfId="3" applyFont="1" applyBorder="1" applyAlignment="1"/>
    <xf numFmtId="0" fontId="3" fillId="0" borderId="85" xfId="3" applyFont="1" applyBorder="1" applyAlignment="1"/>
    <xf numFmtId="0" fontId="45" fillId="23" borderId="35" xfId="0" applyFont="1" applyFill="1" applyBorder="1" applyAlignment="1">
      <alignment horizontal="left" vertical="center" wrapText="1"/>
    </xf>
    <xf numFmtId="0" fontId="44" fillId="23" borderId="59" xfId="0" applyFont="1" applyFill="1" applyBorder="1"/>
    <xf numFmtId="2" fontId="12" fillId="0" borderId="6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9" fillId="0" borderId="0" xfId="0" applyFont="1" applyAlignment="1">
      <alignment horizontal="center" vertical="center"/>
    </xf>
    <xf numFmtId="0" fontId="3" fillId="0" borderId="42" xfId="3" applyFont="1" applyBorder="1" applyAlignment="1"/>
    <xf numFmtId="0" fontId="6" fillId="2" borderId="45" xfId="3" applyFont="1" applyFill="1" applyBorder="1" applyAlignment="1">
      <alignment horizontal="center" vertical="center" wrapText="1"/>
    </xf>
    <xf numFmtId="0" fontId="3" fillId="0" borderId="46" xfId="3" applyFont="1" applyAlignment="1"/>
    <xf numFmtId="0" fontId="3" fillId="0" borderId="87" xfId="3" applyFont="1" applyBorder="1" applyAlignment="1"/>
    <xf numFmtId="0" fontId="3" fillId="0" borderId="45" xfId="3" applyFont="1" applyBorder="1" applyAlignment="1"/>
    <xf numFmtId="0" fontId="3" fillId="0" borderId="55" xfId="3" applyFont="1" applyBorder="1" applyAlignment="1"/>
    <xf numFmtId="0" fontId="3" fillId="0" borderId="27" xfId="3" applyFont="1" applyBorder="1" applyAlignment="1"/>
    <xf numFmtId="0" fontId="3" fillId="0" borderId="44" xfId="3" applyFont="1" applyBorder="1" applyAlignment="1"/>
    <xf numFmtId="9" fontId="12" fillId="0" borderId="62" xfId="0" applyNumberFormat="1" applyFont="1" applyBorder="1" applyAlignment="1">
      <alignment horizontal="left" vertical="top" wrapText="1"/>
    </xf>
    <xf numFmtId="0" fontId="3" fillId="0" borderId="37" xfId="0" applyFont="1" applyBorder="1"/>
    <xf numFmtId="0" fontId="3" fillId="0" borderId="14" xfId="0" applyFont="1" applyBorder="1"/>
    <xf numFmtId="0" fontId="3" fillId="0" borderId="39" xfId="0" applyFont="1" applyBorder="1"/>
    <xf numFmtId="9" fontId="12" fillId="23" borderId="62" xfId="0" applyNumberFormat="1" applyFont="1" applyFill="1" applyBorder="1" applyAlignment="1">
      <alignment horizontal="left" vertical="top" wrapText="1"/>
    </xf>
    <xf numFmtId="0" fontId="3" fillId="23" borderId="36" xfId="0" applyFont="1" applyFill="1" applyBorder="1"/>
    <xf numFmtId="0" fontId="3" fillId="23" borderId="37" xfId="0" applyFont="1" applyFill="1" applyBorder="1"/>
    <xf numFmtId="0" fontId="3" fillId="23" borderId="45" xfId="0" applyFont="1" applyFill="1" applyBorder="1"/>
    <xf numFmtId="0" fontId="0" fillId="23" borderId="0" xfId="0" applyFill="1"/>
    <xf numFmtId="0" fontId="3" fillId="23" borderId="14" xfId="0" applyFont="1" applyFill="1" applyBorder="1"/>
    <xf numFmtId="0" fontId="3" fillId="23" borderId="39" xfId="0" applyFont="1" applyFill="1" applyBorder="1"/>
    <xf numFmtId="0" fontId="3" fillId="23" borderId="41" xfId="0" applyFont="1" applyFill="1" applyBorder="1"/>
    <xf numFmtId="0" fontId="3" fillId="23" borderId="42" xfId="0" applyFont="1" applyFill="1" applyBorder="1"/>
    <xf numFmtId="0" fontId="3" fillId="0" borderId="6" xfId="3" applyFont="1" applyBorder="1" applyAlignment="1"/>
    <xf numFmtId="0" fontId="3" fillId="0" borderId="9" xfId="3" applyFont="1" applyBorder="1" applyAlignment="1"/>
    <xf numFmtId="9" fontId="12" fillId="0" borderId="34" xfId="0" applyNumberFormat="1" applyFont="1" applyBorder="1" applyAlignment="1">
      <alignment horizontal="justify" vertical="center" wrapText="1"/>
    </xf>
    <xf numFmtId="0" fontId="3" fillId="0" borderId="8" xfId="0" applyFont="1" applyBorder="1" applyAlignment="1">
      <alignment horizontal="justify" vertical="center"/>
    </xf>
    <xf numFmtId="0" fontId="3" fillId="0" borderId="74" xfId="0" applyFont="1" applyBorder="1" applyAlignment="1">
      <alignment horizontal="justify" vertical="center"/>
    </xf>
    <xf numFmtId="9" fontId="45" fillId="0" borderId="62" xfId="0" applyNumberFormat="1" applyFont="1" applyBorder="1" applyAlignment="1">
      <alignment horizontal="justify" vertical="top" wrapText="1"/>
    </xf>
    <xf numFmtId="0" fontId="44" fillId="0" borderId="36" xfId="0" applyFont="1" applyBorder="1" applyAlignment="1">
      <alignment horizontal="justify" wrapText="1"/>
    </xf>
    <xf numFmtId="0" fontId="44" fillId="0" borderId="37" xfId="0" applyFont="1" applyBorder="1" applyAlignment="1">
      <alignment horizontal="justify" wrapText="1"/>
    </xf>
    <xf numFmtId="0" fontId="44" fillId="0" borderId="45" xfId="0" applyFont="1" applyBorder="1" applyAlignment="1">
      <alignment horizontal="justify" wrapText="1"/>
    </xf>
    <xf numFmtId="0" fontId="44" fillId="0" borderId="0" xfId="0" applyFont="1" applyAlignment="1">
      <alignment horizontal="justify" wrapText="1"/>
    </xf>
    <xf numFmtId="0" fontId="44" fillId="0" borderId="14" xfId="0" applyFont="1" applyBorder="1" applyAlignment="1">
      <alignment horizontal="justify" wrapText="1"/>
    </xf>
    <xf numFmtId="0" fontId="44" fillId="0" borderId="39" xfId="0" applyFont="1" applyBorder="1" applyAlignment="1">
      <alignment horizontal="justify" wrapText="1"/>
    </xf>
    <xf numFmtId="0" fontId="44" fillId="0" borderId="41" xfId="0" applyFont="1" applyBorder="1" applyAlignment="1">
      <alignment horizontal="justify" wrapText="1"/>
    </xf>
    <xf numFmtId="0" fontId="44" fillId="0" borderId="42" xfId="0" applyFont="1" applyBorder="1" applyAlignment="1">
      <alignment horizontal="justify" wrapText="1"/>
    </xf>
    <xf numFmtId="9" fontId="45" fillId="26" borderId="62" xfId="0" applyNumberFormat="1" applyFont="1" applyFill="1" applyBorder="1" applyAlignment="1">
      <alignment horizontal="justify" vertical="top" wrapText="1"/>
    </xf>
    <xf numFmtId="0" fontId="44" fillId="23" borderId="36" xfId="0" applyFont="1" applyFill="1" applyBorder="1" applyAlignment="1">
      <alignment horizontal="justify"/>
    </xf>
    <xf numFmtId="0" fontId="44" fillId="23" borderId="37" xfId="0" applyFont="1" applyFill="1" applyBorder="1" applyAlignment="1">
      <alignment horizontal="justify"/>
    </xf>
    <xf numFmtId="0" fontId="44" fillId="23" borderId="45" xfId="0" applyFont="1" applyFill="1" applyBorder="1" applyAlignment="1">
      <alignment horizontal="justify"/>
    </xf>
    <xf numFmtId="0" fontId="44" fillId="23" borderId="0" xfId="0" applyFont="1" applyFill="1" applyAlignment="1">
      <alignment horizontal="justify"/>
    </xf>
    <xf numFmtId="0" fontId="44" fillId="23" borderId="14" xfId="0" applyFont="1" applyFill="1" applyBorder="1" applyAlignment="1">
      <alignment horizontal="justify"/>
    </xf>
    <xf numFmtId="0" fontId="44" fillId="23" borderId="39" xfId="0" applyFont="1" applyFill="1" applyBorder="1" applyAlignment="1">
      <alignment horizontal="justify"/>
    </xf>
    <xf numFmtId="0" fontId="44" fillId="23" borderId="41" xfId="0" applyFont="1" applyFill="1" applyBorder="1" applyAlignment="1">
      <alignment horizontal="justify"/>
    </xf>
    <xf numFmtId="0" fontId="44" fillId="23" borderId="42" xfId="0" applyFont="1" applyFill="1" applyBorder="1" applyAlignment="1">
      <alignment horizontal="justify"/>
    </xf>
    <xf numFmtId="0" fontId="7" fillId="23" borderId="62" xfId="0" applyFont="1" applyFill="1" applyBorder="1" applyAlignment="1">
      <alignment horizontal="justify" vertical="center" wrapText="1"/>
    </xf>
    <xf numFmtId="0" fontId="3" fillId="23" borderId="36" xfId="0" applyFont="1" applyFill="1" applyBorder="1" applyAlignment="1">
      <alignment horizontal="justify" vertical="center"/>
    </xf>
    <xf numFmtId="0" fontId="3" fillId="23" borderId="37" xfId="0" applyFont="1" applyFill="1" applyBorder="1" applyAlignment="1">
      <alignment horizontal="justify" vertical="center"/>
    </xf>
    <xf numFmtId="0" fontId="3" fillId="23" borderId="45" xfId="0" applyFont="1" applyFill="1" applyBorder="1" applyAlignment="1">
      <alignment horizontal="justify" vertical="center"/>
    </xf>
    <xf numFmtId="0" fontId="0" fillId="23" borderId="0" xfId="0" applyFill="1" applyAlignment="1">
      <alignment horizontal="justify" vertical="center"/>
    </xf>
    <xf numFmtId="0" fontId="3" fillId="23" borderId="14" xfId="0" applyFont="1" applyFill="1" applyBorder="1" applyAlignment="1">
      <alignment horizontal="justify" vertical="center"/>
    </xf>
    <xf numFmtId="0" fontId="3" fillId="23" borderId="39" xfId="0" applyFont="1" applyFill="1" applyBorder="1" applyAlignment="1">
      <alignment horizontal="justify" vertical="center"/>
    </xf>
    <xf numFmtId="0" fontId="3" fillId="23" borderId="41" xfId="0" applyFont="1" applyFill="1" applyBorder="1" applyAlignment="1">
      <alignment horizontal="justify" vertical="center"/>
    </xf>
    <xf numFmtId="0" fontId="3" fillId="23" borderId="42" xfId="0" applyFont="1" applyFill="1" applyBorder="1" applyAlignment="1">
      <alignment horizontal="justify" vertical="center"/>
    </xf>
    <xf numFmtId="0" fontId="6" fillId="0" borderId="45" xfId="3" applyFont="1" applyBorder="1" applyAlignment="1">
      <alignment horizontal="center" vertical="center" wrapText="1"/>
    </xf>
    <xf numFmtId="9" fontId="12" fillId="2" borderId="62" xfId="0" applyNumberFormat="1" applyFont="1" applyFill="1" applyBorder="1" applyAlignment="1">
      <alignment horizontal="justify" vertical="top" wrapText="1"/>
    </xf>
    <xf numFmtId="0" fontId="3" fillId="0" borderId="36" xfId="0" applyFont="1" applyBorder="1" applyAlignment="1">
      <alignment horizontal="justify" wrapText="1"/>
    </xf>
    <xf numFmtId="0" fontId="3" fillId="0" borderId="37" xfId="0" applyFont="1" applyBorder="1" applyAlignment="1">
      <alignment horizontal="justify" wrapText="1"/>
    </xf>
    <xf numFmtId="0" fontId="3" fillId="0" borderId="45" xfId="0" applyFont="1" applyBorder="1" applyAlignment="1">
      <alignment horizontal="justify" wrapText="1"/>
    </xf>
    <xf numFmtId="0" fontId="0" fillId="0" borderId="0" xfId="0" applyAlignment="1">
      <alignment horizontal="justify" wrapText="1"/>
    </xf>
    <xf numFmtId="0" fontId="3" fillId="0" borderId="14" xfId="0" applyFont="1" applyBorder="1" applyAlignment="1">
      <alignment horizontal="justify" wrapText="1"/>
    </xf>
    <xf numFmtId="0" fontId="3" fillId="0" borderId="39" xfId="0" applyFont="1" applyBorder="1" applyAlignment="1">
      <alignment horizontal="justify" wrapText="1"/>
    </xf>
    <xf numFmtId="0" fontId="3" fillId="0" borderId="41" xfId="0" applyFont="1" applyBorder="1" applyAlignment="1">
      <alignment horizontal="justify" wrapText="1"/>
    </xf>
    <xf numFmtId="0" fontId="3" fillId="0" borderId="42" xfId="0" applyFont="1" applyBorder="1" applyAlignment="1">
      <alignment horizontal="justify" wrapText="1"/>
    </xf>
    <xf numFmtId="164" fontId="7" fillId="5" borderId="88" xfId="0" applyNumberFormat="1" applyFont="1" applyFill="1" applyBorder="1" applyAlignment="1">
      <alignment horizontal="left" vertical="center" wrapText="1"/>
    </xf>
    <xf numFmtId="0" fontId="3" fillId="0" borderId="88" xfId="0" applyFont="1" applyBorder="1" applyAlignment="1"/>
    <xf numFmtId="164" fontId="7" fillId="5" borderId="120" xfId="0" applyNumberFormat="1" applyFont="1" applyFill="1" applyBorder="1" applyAlignment="1">
      <alignment horizontal="left" vertical="center" wrapText="1"/>
    </xf>
    <xf numFmtId="0" fontId="3" fillId="0" borderId="120" xfId="0" applyFont="1" applyBorder="1" applyAlignment="1"/>
    <xf numFmtId="0" fontId="6" fillId="0" borderId="59" xfId="0" applyFont="1" applyBorder="1" applyAlignment="1">
      <alignment horizontal="center" vertical="center" wrapText="1"/>
    </xf>
    <xf numFmtId="0" fontId="3" fillId="0" borderId="59" xfId="0" applyFont="1" applyBorder="1" applyAlignment="1"/>
    <xf numFmtId="0" fontId="3" fillId="0" borderId="54" xfId="0" applyFont="1" applyBorder="1" applyAlignment="1"/>
    <xf numFmtId="0" fontId="6" fillId="0" borderId="45" xfId="0" applyFont="1" applyBorder="1" applyAlignment="1">
      <alignment horizontal="center" vertical="center" wrapText="1"/>
    </xf>
    <xf numFmtId="0" fontId="3" fillId="0" borderId="87" xfId="0" applyFont="1" applyBorder="1" applyAlignment="1"/>
    <xf numFmtId="0" fontId="3" fillId="0" borderId="45" xfId="0" applyFont="1" applyBorder="1" applyAlignment="1"/>
    <xf numFmtId="0" fontId="3" fillId="0" borderId="55" xfId="0" applyFont="1" applyBorder="1" applyAlignment="1"/>
    <xf numFmtId="0" fontId="6" fillId="2" borderId="52" xfId="0" applyFont="1" applyFill="1" applyBorder="1" applyAlignment="1">
      <alignment horizontal="center" vertical="center" wrapText="1"/>
    </xf>
    <xf numFmtId="0" fontId="3" fillId="0" borderId="53" xfId="0" applyFont="1" applyBorder="1" applyAlignment="1"/>
    <xf numFmtId="0" fontId="6" fillId="2" borderId="34" xfId="0" applyFont="1" applyFill="1" applyBorder="1" applyAlignment="1">
      <alignment horizontal="left" vertical="center" wrapText="1"/>
    </xf>
    <xf numFmtId="0" fontId="3" fillId="0" borderId="74" xfId="0" applyFont="1" applyBorder="1" applyAlignment="1"/>
    <xf numFmtId="0" fontId="6" fillId="2" borderId="50"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3" fillId="0" borderId="70" xfId="0" applyFont="1" applyBorder="1" applyAlignment="1"/>
    <xf numFmtId="0" fontId="6" fillId="3" borderId="116" xfId="0" applyFont="1" applyFill="1" applyBorder="1" applyAlignment="1">
      <alignment horizontal="center" vertical="center" wrapText="1"/>
    </xf>
    <xf numFmtId="0" fontId="3" fillId="0" borderId="109" xfId="0" applyFont="1" applyBorder="1" applyAlignment="1"/>
    <xf numFmtId="0" fontId="6" fillId="3" borderId="111" xfId="0" applyFont="1" applyFill="1" applyBorder="1" applyAlignment="1">
      <alignment horizontal="center" vertical="center" wrapText="1"/>
    </xf>
    <xf numFmtId="0" fontId="3" fillId="0" borderId="113" xfId="0" applyFont="1" applyBorder="1" applyAlignment="1"/>
    <xf numFmtId="0" fontId="3" fillId="0" borderId="96" xfId="0" applyFont="1" applyBorder="1" applyAlignment="1"/>
    <xf numFmtId="0" fontId="7" fillId="0" borderId="111" xfId="0" applyFont="1" applyBorder="1" applyAlignment="1">
      <alignment horizontal="left" vertical="center" wrapText="1"/>
    </xf>
    <xf numFmtId="0" fontId="3" fillId="0" borderId="114" xfId="0" applyFont="1" applyBorder="1" applyAlignment="1"/>
    <xf numFmtId="2" fontId="7" fillId="0" borderId="60" xfId="0" applyNumberFormat="1" applyFont="1" applyBorder="1" applyAlignment="1">
      <alignment horizontal="center" vertical="center" wrapText="1"/>
    </xf>
    <xf numFmtId="0" fontId="3" fillId="0" borderId="60" xfId="0" applyFont="1" applyBorder="1" applyAlignment="1"/>
    <xf numFmtId="164" fontId="7" fillId="5" borderId="121" xfId="0" applyNumberFormat="1" applyFont="1" applyFill="1" applyBorder="1" applyAlignment="1">
      <alignment horizontal="left" vertical="center" wrapText="1"/>
    </xf>
    <xf numFmtId="0" fontId="3" fillId="0" borderId="122" xfId="0" applyFont="1" applyBorder="1" applyAlignment="1"/>
    <xf numFmtId="0" fontId="6" fillId="2" borderId="51" xfId="0" applyFont="1" applyFill="1" applyBorder="1" applyAlignment="1">
      <alignment horizontal="left" vertical="center" wrapText="1"/>
    </xf>
    <xf numFmtId="2" fontId="7" fillId="0" borderId="62" xfId="0" applyNumberFormat="1" applyFont="1" applyBorder="1" applyAlignment="1">
      <alignment horizontal="justify" vertical="center" wrapText="1"/>
    </xf>
    <xf numFmtId="2" fontId="3" fillId="0" borderId="36" xfId="0" applyNumberFormat="1" applyFont="1" applyBorder="1" applyAlignment="1">
      <alignment horizontal="justify" vertical="center"/>
    </xf>
    <xf numFmtId="2" fontId="3" fillId="0" borderId="112" xfId="0" applyNumberFormat="1" applyFont="1" applyBorder="1" applyAlignment="1">
      <alignment horizontal="justify" vertical="center"/>
    </xf>
    <xf numFmtId="2" fontId="3" fillId="0" borderId="45" xfId="0" applyNumberFormat="1" applyFont="1" applyBorder="1" applyAlignment="1">
      <alignment horizontal="justify" vertical="center"/>
    </xf>
    <xf numFmtId="2" fontId="3" fillId="0" borderId="46" xfId="0" applyNumberFormat="1" applyFont="1" applyBorder="1" applyAlignment="1">
      <alignment horizontal="justify" vertical="center"/>
    </xf>
    <xf numFmtId="2" fontId="3" fillId="0" borderId="102" xfId="0" applyNumberFormat="1" applyFont="1" applyBorder="1" applyAlignment="1">
      <alignment horizontal="justify" vertical="center"/>
    </xf>
    <xf numFmtId="2" fontId="3" fillId="0" borderId="117" xfId="0" applyNumberFormat="1" applyFont="1" applyBorder="1" applyAlignment="1">
      <alignment horizontal="justify" vertical="center"/>
    </xf>
    <xf numFmtId="2" fontId="3" fillId="0" borderId="118" xfId="0" applyNumberFormat="1" applyFont="1" applyBorder="1" applyAlignment="1">
      <alignment horizontal="justify" vertical="center"/>
    </xf>
    <xf numFmtId="2" fontId="3" fillId="0" borderId="119" xfId="0" applyNumberFormat="1" applyFont="1" applyBorder="1" applyAlignment="1">
      <alignment horizontal="justify" vertical="center"/>
    </xf>
    <xf numFmtId="9" fontId="7" fillId="0" borderId="34" xfId="0" applyNumberFormat="1" applyFont="1" applyBorder="1" applyAlignment="1">
      <alignment horizontal="justify" vertical="center" wrapText="1"/>
    </xf>
    <xf numFmtId="0" fontId="3" fillId="0" borderId="98" xfId="0" applyFont="1" applyBorder="1" applyAlignment="1">
      <alignment horizontal="justify" vertical="center"/>
    </xf>
    <xf numFmtId="0" fontId="3" fillId="0" borderId="107" xfId="0" applyFont="1" applyBorder="1" applyAlignment="1"/>
    <xf numFmtId="0" fontId="6" fillId="3" borderId="103" xfId="0" applyFont="1" applyFill="1" applyBorder="1" applyAlignment="1">
      <alignment horizontal="left" vertical="center" wrapText="1"/>
    </xf>
    <xf numFmtId="0" fontId="7" fillId="0" borderId="22" xfId="0" applyFont="1" applyBorder="1" applyAlignment="1">
      <alignment horizontal="left" vertical="center" wrapText="1"/>
    </xf>
    <xf numFmtId="0" fontId="3" fillId="0" borderId="101" xfId="0" applyFont="1" applyBorder="1" applyAlignment="1"/>
    <xf numFmtId="0" fontId="3" fillId="0" borderId="105" xfId="0" applyFont="1" applyBorder="1" applyAlignment="1"/>
    <xf numFmtId="0" fontId="1" fillId="0" borderId="89" xfId="0" applyFont="1" applyBorder="1" applyAlignment="1">
      <alignment horizontal="center" vertical="center" wrapText="1"/>
    </xf>
    <xf numFmtId="0" fontId="3" fillId="0" borderId="95" xfId="0" applyFont="1" applyBorder="1" applyAlignment="1"/>
    <xf numFmtId="0" fontId="3" fillId="0" borderId="97" xfId="0" applyFont="1" applyBorder="1" applyAlignment="1"/>
    <xf numFmtId="0" fontId="2" fillId="0" borderId="90" xfId="0" applyFont="1" applyBorder="1" applyAlignment="1">
      <alignment horizontal="center" vertical="center"/>
    </xf>
    <xf numFmtId="0" fontId="3" fillId="0" borderId="91" xfId="0" applyFont="1" applyBorder="1" applyAlignment="1"/>
    <xf numFmtId="0" fontId="3" fillId="0" borderId="92" xfId="0" applyFont="1" applyBorder="1" applyAlignment="1"/>
    <xf numFmtId="0" fontId="4" fillId="2" borderId="93" xfId="0" applyFont="1" applyFill="1" applyBorder="1" applyAlignment="1">
      <alignment horizontal="left" vertical="center" wrapText="1"/>
    </xf>
    <xf numFmtId="0" fontId="3" fillId="0" borderId="93" xfId="0" applyFont="1" applyBorder="1" applyAlignment="1"/>
    <xf numFmtId="0" fontId="3" fillId="0" borderId="94" xfId="0" applyFont="1" applyBorder="1" applyAlignment="1"/>
    <xf numFmtId="0" fontId="3" fillId="0" borderId="98" xfId="0" applyFont="1" applyBorder="1" applyAlignment="1"/>
    <xf numFmtId="0" fontId="6" fillId="3" borderId="106" xfId="0" applyFont="1" applyFill="1" applyBorder="1" applyAlignment="1">
      <alignment horizontal="left" vertical="center" wrapText="1"/>
    </xf>
    <xf numFmtId="0" fontId="3" fillId="0" borderId="104" xfId="0" applyFont="1" applyBorder="1" applyAlignment="1"/>
    <xf numFmtId="0" fontId="7" fillId="0" borderId="62" xfId="0" applyFont="1" applyBorder="1" applyAlignment="1">
      <alignment horizontal="center" vertical="center" wrapText="1"/>
    </xf>
    <xf numFmtId="0" fontId="3" fillId="0" borderId="112" xfId="0" applyFont="1" applyBorder="1" applyAlignment="1"/>
    <xf numFmtId="0" fontId="3" fillId="0" borderId="102" xfId="0" applyFont="1" applyBorder="1" applyAlignment="1"/>
    <xf numFmtId="0" fontId="6" fillId="3" borderId="110" xfId="0" applyFont="1" applyFill="1" applyBorder="1" applyAlignment="1">
      <alignment horizontal="center" vertical="center" wrapText="1"/>
    </xf>
    <xf numFmtId="0" fontId="6" fillId="2" borderId="110" xfId="0" applyFont="1" applyFill="1" applyBorder="1" applyAlignment="1">
      <alignment horizontal="center" vertical="center" wrapText="1"/>
    </xf>
    <xf numFmtId="167" fontId="6" fillId="2" borderId="34" xfId="0" applyNumberFormat="1" applyFont="1" applyFill="1" applyBorder="1" applyAlignment="1">
      <alignment horizontal="center" vertical="center" wrapText="1"/>
    </xf>
    <xf numFmtId="167" fontId="6" fillId="0" borderId="34" xfId="0" applyNumberFormat="1" applyFont="1" applyFill="1" applyBorder="1" applyAlignment="1">
      <alignment horizontal="center" vertical="center" wrapText="1"/>
    </xf>
    <xf numFmtId="0" fontId="3" fillId="0" borderId="8" xfId="0" applyFont="1" applyFill="1" applyBorder="1" applyAlignment="1"/>
    <xf numFmtId="0" fontId="3" fillId="0" borderId="74" xfId="0" applyFont="1" applyFill="1" applyBorder="1" applyAlignment="1"/>
    <xf numFmtId="167" fontId="6" fillId="2" borderId="20" xfId="0" applyNumberFormat="1" applyFont="1" applyFill="1" applyBorder="1" applyAlignment="1">
      <alignment horizontal="center" vertical="center" wrapText="1"/>
    </xf>
    <xf numFmtId="0" fontId="19" fillId="0" borderId="46" xfId="0" applyFont="1" applyBorder="1" applyAlignment="1">
      <alignment horizontal="center" vertical="center" wrapText="1"/>
    </xf>
    <xf numFmtId="0" fontId="20" fillId="0" borderId="46" xfId="0" applyFont="1" applyBorder="1" applyAlignment="1"/>
    <xf numFmtId="9" fontId="19" fillId="0" borderId="61" xfId="0" applyNumberFormat="1" applyFont="1" applyBorder="1" applyAlignment="1">
      <alignment horizontal="center" vertical="center" wrapText="1"/>
    </xf>
    <xf numFmtId="0" fontId="6" fillId="0" borderId="63" xfId="0" applyFont="1" applyBorder="1" applyAlignment="1">
      <alignment horizontal="center" vertical="center" wrapText="1"/>
    </xf>
    <xf numFmtId="2" fontId="7" fillId="0" borderId="61" xfId="0" applyNumberFormat="1" applyFont="1" applyBorder="1" applyAlignment="1">
      <alignment horizontal="left" vertical="center" wrapText="1"/>
    </xf>
    <xf numFmtId="9" fontId="37" fillId="0" borderId="61" xfId="0" applyNumberFormat="1" applyFont="1" applyBorder="1" applyAlignment="1">
      <alignment horizontal="center" vertical="center"/>
    </xf>
    <xf numFmtId="164" fontId="7" fillId="5" borderId="19" xfId="0" applyNumberFormat="1" applyFont="1" applyFill="1" applyBorder="1" applyAlignment="1">
      <alignment horizontal="left" vertical="center" wrapText="1"/>
    </xf>
    <xf numFmtId="0" fontId="17" fillId="7" borderId="61" xfId="0" applyFont="1" applyFill="1" applyBorder="1" applyAlignment="1">
      <alignment horizontal="center" vertical="center" wrapText="1"/>
    </xf>
    <xf numFmtId="167" fontId="6" fillId="0" borderId="20" xfId="0" applyNumberFormat="1" applyFont="1" applyBorder="1" applyAlignment="1">
      <alignment horizontal="center" vertical="center" wrapText="1"/>
    </xf>
    <xf numFmtId="0" fontId="6" fillId="0" borderId="4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4" xfId="0" applyFont="1" applyBorder="1" applyAlignment="1">
      <alignment horizontal="center" vertical="center" wrapText="1"/>
    </xf>
    <xf numFmtId="3" fontId="6" fillId="2" borderId="62" xfId="0" applyNumberFormat="1" applyFont="1" applyFill="1" applyBorder="1" applyAlignment="1">
      <alignment horizontal="center" vertical="center" wrapText="1"/>
    </xf>
    <xf numFmtId="0" fontId="29" fillId="0" borderId="36" xfId="0" applyFont="1" applyBorder="1" applyAlignment="1"/>
    <xf numFmtId="0" fontId="29" fillId="0" borderId="57" xfId="0" applyFont="1" applyBorder="1" applyAlignment="1"/>
    <xf numFmtId="0" fontId="29" fillId="0" borderId="45" xfId="0" applyFont="1" applyBorder="1" applyAlignment="1"/>
    <xf numFmtId="0" fontId="29" fillId="0" borderId="0" xfId="0" applyFont="1" applyAlignment="1"/>
    <xf numFmtId="0" fontId="29" fillId="0" borderId="87" xfId="0" applyFont="1" applyBorder="1" applyAlignment="1"/>
    <xf numFmtId="0" fontId="29" fillId="0" borderId="46" xfId="0" applyFont="1" applyBorder="1" applyAlignment="1"/>
    <xf numFmtId="181" fontId="7" fillId="2" borderId="62" xfId="0" applyNumberFormat="1" applyFont="1" applyFill="1" applyBorder="1" applyAlignment="1">
      <alignment horizontal="center" vertical="center" wrapText="1"/>
    </xf>
    <xf numFmtId="181" fontId="3" fillId="0" borderId="36" xfId="0" applyNumberFormat="1" applyFont="1" applyBorder="1" applyAlignment="1"/>
    <xf numFmtId="181" fontId="3" fillId="0" borderId="57" xfId="0" applyNumberFormat="1" applyFont="1" applyBorder="1" applyAlignment="1"/>
    <xf numFmtId="181" fontId="3" fillId="0" borderId="45" xfId="0" applyNumberFormat="1" applyFont="1" applyBorder="1" applyAlignment="1"/>
    <xf numFmtId="181" fontId="3" fillId="0" borderId="0" xfId="0" applyNumberFormat="1" applyFont="1" applyAlignment="1"/>
    <xf numFmtId="181" fontId="3" fillId="0" borderId="87" xfId="0" applyNumberFormat="1" applyFont="1" applyBorder="1" applyAlignment="1"/>
    <xf numFmtId="181" fontId="3" fillId="0" borderId="46" xfId="0" applyNumberFormat="1" applyFont="1" applyBorder="1" applyAlignment="1"/>
    <xf numFmtId="3" fontId="7" fillId="0" borderId="62" xfId="0" applyNumberFormat="1" applyFont="1" applyBorder="1" applyAlignment="1">
      <alignment horizontal="center" vertical="center" wrapText="1"/>
    </xf>
    <xf numFmtId="0" fontId="7" fillId="0" borderId="62" xfId="0" applyFont="1" applyBorder="1" applyAlignment="1">
      <alignment horizontal="justify" vertical="center" wrapText="1"/>
    </xf>
    <xf numFmtId="0" fontId="7" fillId="0" borderId="36" xfId="0" applyFont="1" applyBorder="1" applyAlignment="1">
      <alignment horizontal="justify" vertical="center" wrapText="1"/>
    </xf>
    <xf numFmtId="0" fontId="7" fillId="0" borderId="37"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46"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39"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9" fontId="47" fillId="0" borderId="34" xfId="0" applyNumberFormat="1" applyFont="1" applyBorder="1" applyAlignment="1">
      <alignment horizontal="justify" vertical="center" wrapText="1"/>
    </xf>
    <xf numFmtId="9" fontId="47" fillId="0" borderId="8" xfId="0" applyNumberFormat="1" applyFont="1" applyBorder="1" applyAlignment="1">
      <alignment horizontal="justify" vertical="center" wrapText="1"/>
    </xf>
    <xf numFmtId="9" fontId="47" fillId="0" borderId="74" xfId="0" applyNumberFormat="1" applyFont="1" applyBorder="1" applyAlignment="1">
      <alignment horizontal="justify" vertical="center" wrapText="1"/>
    </xf>
    <xf numFmtId="9" fontId="7" fillId="27" borderId="34" xfId="0" applyNumberFormat="1" applyFont="1" applyFill="1" applyBorder="1" applyAlignment="1">
      <alignment horizontal="justify" vertical="center" wrapText="1"/>
    </xf>
    <xf numFmtId="9" fontId="7" fillId="27" borderId="8" xfId="0" applyNumberFormat="1" applyFont="1" applyFill="1" applyBorder="1" applyAlignment="1">
      <alignment horizontal="justify" vertical="center" wrapText="1"/>
    </xf>
    <xf numFmtId="9" fontId="7" fillId="27" borderId="74" xfId="0" applyNumberFormat="1" applyFont="1" applyFill="1" applyBorder="1" applyAlignment="1">
      <alignment horizontal="justify" vertical="center" wrapText="1"/>
    </xf>
    <xf numFmtId="9" fontId="7" fillId="0" borderId="8" xfId="0" applyNumberFormat="1" applyFont="1" applyBorder="1" applyAlignment="1">
      <alignment horizontal="justify" vertical="center" wrapText="1"/>
    </xf>
    <xf numFmtId="9" fontId="7" fillId="0" borderId="9" xfId="0" applyNumberFormat="1" applyFont="1" applyBorder="1" applyAlignment="1">
      <alignment horizontal="justify" vertical="center" wrapText="1"/>
    </xf>
    <xf numFmtId="2" fontId="7" fillId="0" borderId="59" xfId="0" applyNumberFormat="1" applyFont="1" applyBorder="1" applyAlignment="1">
      <alignment horizontal="left" vertical="center" wrapText="1"/>
    </xf>
    <xf numFmtId="0" fontId="12" fillId="0" borderId="62" xfId="0" applyFont="1" applyBorder="1" applyAlignment="1">
      <alignment horizontal="justify" vertical="center" wrapText="1"/>
    </xf>
    <xf numFmtId="0" fontId="24" fillId="0" borderId="36" xfId="0" applyFont="1" applyBorder="1" applyAlignment="1">
      <alignment horizontal="justify" vertical="center"/>
    </xf>
    <xf numFmtId="0" fontId="24" fillId="0" borderId="37" xfId="0" applyFont="1" applyBorder="1" applyAlignment="1">
      <alignment horizontal="justify" vertical="center"/>
    </xf>
    <xf numFmtId="0" fontId="24" fillId="0" borderId="45" xfId="0" applyFont="1" applyBorder="1" applyAlignment="1">
      <alignment horizontal="justify" vertical="center"/>
    </xf>
    <xf numFmtId="0" fontId="24" fillId="0" borderId="0" xfId="0" applyFont="1" applyAlignment="1">
      <alignment horizontal="justify" vertical="center"/>
    </xf>
    <xf numFmtId="0" fontId="24" fillId="0" borderId="14" xfId="0" applyFont="1" applyBorder="1" applyAlignment="1">
      <alignment horizontal="justify" vertical="center"/>
    </xf>
    <xf numFmtId="0" fontId="24" fillId="0" borderId="39" xfId="0" applyFont="1" applyBorder="1" applyAlignment="1">
      <alignment horizontal="justify" vertical="center"/>
    </xf>
    <xf numFmtId="0" fontId="24" fillId="0" borderId="41" xfId="0" applyFont="1" applyBorder="1" applyAlignment="1">
      <alignment horizontal="justify" vertical="center"/>
    </xf>
    <xf numFmtId="0" fontId="24" fillId="0" borderId="42" xfId="0" applyFont="1" applyBorder="1" applyAlignment="1">
      <alignment horizontal="justify" vertical="center"/>
    </xf>
    <xf numFmtId="0" fontId="3" fillId="0" borderId="36" xfId="0" applyFont="1" applyBorder="1" applyAlignment="1">
      <alignment horizontal="justify" vertical="center"/>
    </xf>
    <xf numFmtId="0" fontId="3" fillId="0" borderId="37" xfId="0" applyFont="1" applyBorder="1" applyAlignment="1">
      <alignment horizontal="justify" vertical="center"/>
    </xf>
    <xf numFmtId="0" fontId="3" fillId="0" borderId="45" xfId="0" applyFont="1" applyBorder="1" applyAlignment="1">
      <alignment horizontal="justify" vertical="center"/>
    </xf>
    <xf numFmtId="0" fontId="3" fillId="0" borderId="0" xfId="0" applyFont="1" applyAlignment="1">
      <alignment horizontal="justify" vertical="center"/>
    </xf>
    <xf numFmtId="0" fontId="3" fillId="0" borderId="14" xfId="0" applyFont="1" applyBorder="1" applyAlignment="1">
      <alignment horizontal="justify" vertical="center"/>
    </xf>
    <xf numFmtId="0" fontId="3" fillId="0" borderId="39" xfId="0" applyFont="1" applyBorder="1" applyAlignment="1">
      <alignment horizontal="justify" vertical="center"/>
    </xf>
    <xf numFmtId="0" fontId="3" fillId="0" borderId="41" xfId="0" applyFont="1" applyBorder="1" applyAlignment="1">
      <alignment horizontal="justify" vertical="center"/>
    </xf>
    <xf numFmtId="0" fontId="3" fillId="0" borderId="42" xfId="0" applyFont="1" applyBorder="1" applyAlignment="1">
      <alignment horizontal="justify" vertical="center"/>
    </xf>
    <xf numFmtId="0" fontId="6" fillId="0" borderId="52" xfId="0" applyFont="1" applyBorder="1" applyAlignment="1">
      <alignment horizontal="center" vertical="center" wrapText="1"/>
    </xf>
    <xf numFmtId="0" fontId="17" fillId="7" borderId="50" xfId="0" applyFont="1" applyFill="1" applyBorder="1" applyAlignment="1">
      <alignment horizontal="center" vertical="center" wrapText="1"/>
    </xf>
    <xf numFmtId="167" fontId="6" fillId="0" borderId="34" xfId="0" applyNumberFormat="1" applyFont="1" applyBorder="1" applyAlignment="1">
      <alignment horizontal="center" vertical="center" wrapText="1"/>
    </xf>
    <xf numFmtId="182" fontId="6" fillId="0" borderId="61" xfId="0" applyNumberFormat="1" applyFont="1" applyBorder="1" applyAlignment="1">
      <alignment horizontal="center" vertical="center" wrapText="1"/>
    </xf>
    <xf numFmtId="182" fontId="3" fillId="0" borderId="60" xfId="0" applyNumberFormat="1" applyFont="1" applyBorder="1" applyAlignment="1"/>
    <xf numFmtId="177" fontId="21" fillId="0" borderId="61" xfId="0" applyNumberFormat="1" applyFont="1" applyBorder="1" applyAlignment="1">
      <alignment horizontal="center" vertical="center" wrapText="1"/>
    </xf>
    <xf numFmtId="177" fontId="3" fillId="0" borderId="71" xfId="0" applyNumberFormat="1" applyFont="1" applyBorder="1" applyAlignment="1"/>
    <xf numFmtId="4" fontId="14" fillId="0" borderId="61" xfId="0" applyNumberFormat="1" applyFont="1" applyBorder="1" applyAlignment="1">
      <alignment horizontal="center" vertical="center" wrapText="1"/>
    </xf>
    <xf numFmtId="0" fontId="3" fillId="0" borderId="71" xfId="0" applyFont="1" applyBorder="1" applyAlignment="1"/>
    <xf numFmtId="0" fontId="14" fillId="4" borderId="62"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3" fillId="0" borderId="65" xfId="0" applyFont="1" applyBorder="1" applyAlignment="1"/>
    <xf numFmtId="0" fontId="21" fillId="0" borderId="58" xfId="0" applyFont="1" applyBorder="1" applyAlignment="1">
      <alignment horizontal="justify" vertical="center" wrapText="1"/>
    </xf>
    <xf numFmtId="0" fontId="3" fillId="0" borderId="72" xfId="0" applyFont="1" applyBorder="1" applyAlignment="1">
      <alignment horizontal="justify" vertical="center"/>
    </xf>
    <xf numFmtId="10" fontId="14" fillId="10" borderId="61" xfId="0" applyNumberFormat="1" applyFont="1" applyFill="1" applyBorder="1" applyAlignment="1">
      <alignment horizontal="center" vertical="center"/>
    </xf>
    <xf numFmtId="0" fontId="29" fillId="0" borderId="71" xfId="0" applyFont="1" applyBorder="1" applyAlignment="1"/>
    <xf numFmtId="0" fontId="14" fillId="4" borderId="61" xfId="0" applyFont="1" applyFill="1" applyBorder="1" applyAlignment="1">
      <alignment horizontal="center" vertical="center" wrapText="1"/>
    </xf>
    <xf numFmtId="3" fontId="14" fillId="0" borderId="61" xfId="0" applyNumberFormat="1" applyFont="1" applyBorder="1" applyAlignment="1">
      <alignment horizontal="center" vertical="center" wrapText="1"/>
    </xf>
    <xf numFmtId="3" fontId="21" fillId="0" borderId="61" xfId="0" applyNumberFormat="1" applyFont="1" applyBorder="1" applyAlignment="1">
      <alignment horizontal="center" vertical="center" wrapText="1"/>
    </xf>
    <xf numFmtId="0" fontId="21" fillId="0" borderId="61" xfId="0" applyFont="1" applyBorder="1" applyAlignment="1">
      <alignment horizontal="left" vertical="center" wrapText="1"/>
    </xf>
    <xf numFmtId="0" fontId="14" fillId="4" borderId="50" xfId="0" applyFont="1" applyFill="1" applyBorder="1" applyAlignment="1">
      <alignment horizontal="center" vertical="center" wrapText="1"/>
    </xf>
    <xf numFmtId="0" fontId="21" fillId="0" borderId="35" xfId="0" applyFont="1" applyBorder="1" applyAlignment="1">
      <alignment horizontal="center" vertical="center"/>
    </xf>
    <xf numFmtId="0" fontId="21" fillId="0" borderId="61" xfId="0" applyFont="1" applyBorder="1" applyAlignment="1">
      <alignment horizontal="center" vertical="center" wrapText="1"/>
    </xf>
    <xf numFmtId="0" fontId="21" fillId="4" borderId="61" xfId="0" applyFont="1" applyFill="1" applyBorder="1" applyAlignment="1">
      <alignment horizontal="left" vertical="center" wrapText="1"/>
    </xf>
    <xf numFmtId="0" fontId="14" fillId="4" borderId="19" xfId="0" applyFont="1" applyFill="1" applyBorder="1" applyAlignment="1">
      <alignment horizontal="center" vertical="center" wrapText="1"/>
    </xf>
    <xf numFmtId="0" fontId="2" fillId="0" borderId="18" xfId="0" applyFont="1" applyBorder="1" applyAlignment="1">
      <alignment horizontal="center" vertical="center"/>
    </xf>
    <xf numFmtId="0" fontId="4" fillId="0" borderId="2" xfId="0" applyFont="1" applyBorder="1" applyAlignment="1">
      <alignment horizontal="left" vertical="center" wrapText="1"/>
    </xf>
    <xf numFmtId="0" fontId="2" fillId="0" borderId="19" xfId="0" applyFont="1" applyBorder="1" applyAlignment="1">
      <alignment horizontal="center" vertical="center"/>
    </xf>
    <xf numFmtId="0" fontId="4" fillId="0" borderId="5" xfId="0" applyFont="1" applyBorder="1" applyAlignment="1">
      <alignment horizontal="left" vertical="center" wrapText="1"/>
    </xf>
    <xf numFmtId="0" fontId="2" fillId="0" borderId="43" xfId="0" applyFont="1" applyBorder="1" applyAlignment="1">
      <alignment horizontal="center" vertical="center" wrapText="1"/>
    </xf>
    <xf numFmtId="0" fontId="3" fillId="0" borderId="56" xfId="0" applyFont="1" applyBorder="1" applyAlignment="1"/>
    <xf numFmtId="0" fontId="5" fillId="0" borderId="36" xfId="0" applyFont="1" applyBorder="1" applyAlignment="1">
      <alignment horizontal="left" vertical="center" wrapText="1"/>
    </xf>
    <xf numFmtId="0" fontId="14" fillId="4" borderId="56" xfId="0" applyFont="1" applyFill="1" applyBorder="1" applyAlignment="1">
      <alignment horizontal="center" vertical="center" wrapText="1"/>
    </xf>
    <xf numFmtId="0" fontId="14" fillId="4" borderId="39" xfId="0" applyFont="1" applyFill="1" applyBorder="1" applyAlignment="1">
      <alignment horizontal="center" vertical="center"/>
    </xf>
    <xf numFmtId="0" fontId="14" fillId="4" borderId="35" xfId="0" applyFont="1" applyFill="1" applyBorder="1" applyAlignment="1">
      <alignment horizontal="center" vertical="center" wrapText="1"/>
    </xf>
    <xf numFmtId="0" fontId="10" fillId="0" borderId="35" xfId="0" applyFont="1" applyBorder="1" applyAlignment="1">
      <alignment horizontal="center" vertical="center" wrapText="1"/>
    </xf>
    <xf numFmtId="0" fontId="12" fillId="0" borderId="61" xfId="0" applyFont="1" applyBorder="1" applyAlignment="1">
      <alignment horizontal="center" vertical="center" wrapText="1"/>
    </xf>
    <xf numFmtId="0" fontId="41" fillId="30" borderId="123" xfId="0" applyFont="1" applyFill="1" applyBorder="1" applyAlignment="1">
      <alignment horizontal="center" vertical="center" wrapText="1"/>
    </xf>
    <xf numFmtId="0" fontId="41" fillId="30" borderId="124" xfId="0" applyFont="1" applyFill="1" applyBorder="1" applyAlignment="1">
      <alignment horizontal="center" vertical="center" wrapText="1"/>
    </xf>
    <xf numFmtId="0" fontId="41" fillId="30" borderId="125" xfId="0" applyFont="1" applyFill="1" applyBorder="1" applyAlignment="1">
      <alignment horizontal="center" vertical="center" wrapText="1"/>
    </xf>
    <xf numFmtId="0" fontId="41" fillId="30" borderId="88" xfId="0" applyFont="1" applyFill="1" applyBorder="1" applyAlignment="1">
      <alignment horizontal="center" vertical="center"/>
    </xf>
    <xf numFmtId="0" fontId="41" fillId="30" borderId="127" xfId="0" applyFont="1" applyFill="1" applyBorder="1" applyAlignment="1">
      <alignment horizontal="center" vertical="center"/>
    </xf>
    <xf numFmtId="0" fontId="22" fillId="14" borderId="26" xfId="0" applyFont="1" applyFill="1" applyBorder="1" applyAlignment="1">
      <alignment horizontal="right" vertical="center" wrapText="1"/>
    </xf>
    <xf numFmtId="0" fontId="10" fillId="0" borderId="63"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xf numFmtId="0" fontId="22" fillId="14" borderId="22" xfId="0" applyFont="1" applyFill="1" applyBorder="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left" vertical="center" wrapText="1"/>
    </xf>
    <xf numFmtId="0" fontId="0" fillId="10" borderId="61" xfId="0" applyFill="1" applyBorder="1" applyAlignment="1">
      <alignment horizontal="center"/>
    </xf>
    <xf numFmtId="0" fontId="0" fillId="0" borderId="87" xfId="0" applyBorder="1" applyAlignment="1">
      <alignment horizontal="center"/>
    </xf>
    <xf numFmtId="0" fontId="0" fillId="13" borderId="87" xfId="0" applyFill="1" applyBorder="1" applyAlignment="1">
      <alignment horizontal="center"/>
    </xf>
    <xf numFmtId="0" fontId="0" fillId="0" borderId="0" xfId="0" applyAlignment="1">
      <alignment horizontal="center"/>
    </xf>
    <xf numFmtId="0" fontId="0" fillId="0" borderId="41" xfId="0" applyBorder="1" applyAlignment="1">
      <alignment horizontal="center"/>
    </xf>
    <xf numFmtId="0" fontId="0" fillId="0" borderId="28" xfId="0" applyBorder="1" applyAlignment="1">
      <alignment horizontal="center"/>
    </xf>
    <xf numFmtId="0" fontId="8" fillId="0" borderId="50" xfId="0" applyFont="1" applyBorder="1" applyAlignment="1">
      <alignment horizontal="center"/>
    </xf>
    <xf numFmtId="0" fontId="0" fillId="0" borderId="50" xfId="0" applyBorder="1" applyAlignment="1">
      <alignment horizontal="center"/>
    </xf>
  </cellXfs>
  <cellStyles count="4">
    <cellStyle name="Normal" xfId="0" builtinId="0"/>
    <cellStyle name="Normal 2" xfId="2"/>
    <cellStyle name="Normal 3" xfId="3"/>
    <cellStyle name="Porcentaje" xfId="1" builtinId="5"/>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600075</xdr:colOff>
      <xdr:row>0</xdr:row>
      <xdr:rowOff>76200</xdr:rowOff>
    </xdr:from>
    <xdr:ext cx="1447800" cy="11430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600075</xdr:colOff>
      <xdr:row>0</xdr:row>
      <xdr:rowOff>76200</xdr:rowOff>
    </xdr:from>
    <xdr:ext cx="1447800" cy="1143000"/>
    <xdr:pic>
      <xdr:nvPicPr>
        <xdr:cNvPr id="3" name="image1.png">
          <a:extLst>
            <a:ext uri="{FF2B5EF4-FFF2-40B4-BE49-F238E27FC236}">
              <a16:creationId xmlns:a16="http://schemas.microsoft.com/office/drawing/2014/main" id="{097A3CDD-85CF-464D-99C1-0EC5789DDBDE}"/>
            </a:ext>
          </a:extLst>
        </xdr:cNvPr>
        <xdr:cNvPicPr preferRelativeResize="0"/>
      </xdr:nvPicPr>
      <xdr:blipFill>
        <a:blip xmlns:r="http://schemas.openxmlformats.org/officeDocument/2006/relationships" r:embed="rId1" cstate="print"/>
        <a:stretch>
          <a:fillRect/>
        </a:stretch>
      </xdr:blipFill>
      <xdr:spPr>
        <a:xfrm>
          <a:off x="600075" y="76200"/>
          <a:ext cx="1447800" cy="1143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438150</xdr:colOff>
      <xdr:row>0</xdr:row>
      <xdr:rowOff>107950</xdr:rowOff>
    </xdr:from>
    <xdr:ext cx="1447800" cy="1143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38150" y="107950"/>
          <a:ext cx="1447800" cy="11430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542925</xdr:colOff>
      <xdr:row>0</xdr:row>
      <xdr:rowOff>66675</xdr:rowOff>
    </xdr:from>
    <xdr:ext cx="1447800" cy="114300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Angela Adriana Avila Ospina" id="{037F736A-C109-4546-8DAF-544181FB6741}" userId="0d2b931f7f16ca70"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18" dT="2021-11-08T13:31:03.57" personId="{037F736A-C109-4546-8DAF-544181FB6741}" id="{F7C480FC-50C9-4C88-AAEF-E0BA5C37C936}">
    <text>Se remite formato de modificación proyecto de inversión para ajustar el valor programado.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N100"/>
  <sheetViews>
    <sheetView view="pageBreakPreview" topLeftCell="B1" zoomScale="50" zoomScaleNormal="75" zoomScaleSheetLayoutView="50" workbookViewId="0">
      <selection activeCell="T18" sqref="T18:V18"/>
    </sheetView>
  </sheetViews>
  <sheetFormatPr baseColWidth="10" defaultColWidth="14.42578125" defaultRowHeight="15" customHeight="1" x14ac:dyDescent="0.25"/>
  <cols>
    <col min="1" max="1" width="37.7109375" style="305" customWidth="1"/>
    <col min="2" max="2" width="18.7109375" style="305" customWidth="1"/>
    <col min="3" max="3" width="17.28515625" style="305" customWidth="1"/>
    <col min="4" max="15" width="7.28515625" style="305" customWidth="1"/>
    <col min="16" max="16" width="14.7109375" style="305" customWidth="1"/>
    <col min="17" max="17" width="30.85546875" style="305" customWidth="1"/>
    <col min="18" max="28" width="12.28515625" style="305" customWidth="1"/>
    <col min="29" max="29" width="8.7109375" style="305" bestFit="1" customWidth="1"/>
    <col min="30" max="30" width="29.140625" style="247" hidden="1" customWidth="1"/>
    <col min="31" max="31" width="18.42578125" style="247" hidden="1" customWidth="1"/>
    <col min="32" max="32" width="8.42578125" style="247" hidden="1" customWidth="1"/>
    <col min="33" max="33" width="18.42578125" style="247" hidden="1" customWidth="1"/>
    <col min="34" max="34" width="5.7109375" style="247" hidden="1" customWidth="1"/>
    <col min="35" max="35" width="18.42578125" style="247" hidden="1" customWidth="1"/>
    <col min="36" max="36" width="4.7109375" style="247" hidden="1" customWidth="1"/>
    <col min="37" max="37" width="23" style="247" hidden="1" customWidth="1"/>
    <col min="38" max="38" width="26.28515625" style="247" hidden="1" customWidth="1"/>
    <col min="39" max="39" width="18.42578125" style="247" hidden="1" customWidth="1"/>
    <col min="40" max="40" width="16.140625" style="305" hidden="1" customWidth="1"/>
    <col min="41" max="41" width="0" style="305" hidden="1" customWidth="1"/>
    <col min="42" max="42" width="22.28515625" style="305" hidden="1" customWidth="1"/>
    <col min="43" max="43" width="0" style="305" hidden="1" customWidth="1"/>
    <col min="44" max="44" width="22.28515625" style="306" hidden="1" customWidth="1"/>
    <col min="45" max="45" width="0" style="306" hidden="1" customWidth="1"/>
    <col min="46" max="46" width="33.5703125" style="305" hidden="1" customWidth="1"/>
    <col min="47" max="47" width="7.5703125" style="301" hidden="1" customWidth="1"/>
    <col min="48" max="48" width="27.7109375" style="301" customWidth="1"/>
    <col min="49" max="55" width="7.5703125" style="301" customWidth="1"/>
    <col min="56" max="56" width="14.42578125" style="301"/>
    <col min="57" max="16384" width="14.42578125" style="305"/>
  </cols>
  <sheetData>
    <row r="1" spans="1:40" ht="32.25" customHeight="1" x14ac:dyDescent="0.25">
      <c r="A1" s="423"/>
      <c r="B1" s="426" t="s">
        <v>0</v>
      </c>
      <c r="C1" s="369"/>
      <c r="D1" s="369"/>
      <c r="E1" s="369"/>
      <c r="F1" s="369"/>
      <c r="G1" s="369"/>
      <c r="H1" s="369"/>
      <c r="I1" s="369"/>
      <c r="J1" s="369"/>
      <c r="K1" s="369"/>
      <c r="L1" s="369"/>
      <c r="M1" s="369"/>
      <c r="N1" s="369"/>
      <c r="O1" s="369"/>
      <c r="P1" s="369"/>
      <c r="Q1" s="369"/>
      <c r="R1" s="369"/>
      <c r="S1" s="369"/>
      <c r="T1" s="369"/>
      <c r="U1" s="369"/>
      <c r="V1" s="369"/>
      <c r="W1" s="369"/>
      <c r="X1" s="369"/>
      <c r="Y1" s="370"/>
      <c r="Z1" s="434" t="s">
        <v>1</v>
      </c>
      <c r="AA1" s="364"/>
      <c r="AB1" s="365"/>
      <c r="AC1" s="246"/>
      <c r="AN1" s="246"/>
    </row>
    <row r="2" spans="1:40" ht="30.75" customHeight="1" x14ac:dyDescent="0.25">
      <c r="A2" s="424"/>
      <c r="B2" s="427" t="s">
        <v>2</v>
      </c>
      <c r="C2" s="372"/>
      <c r="D2" s="372"/>
      <c r="E2" s="372"/>
      <c r="F2" s="372"/>
      <c r="G2" s="372"/>
      <c r="H2" s="372"/>
      <c r="I2" s="372"/>
      <c r="J2" s="372"/>
      <c r="K2" s="372"/>
      <c r="L2" s="372"/>
      <c r="M2" s="372"/>
      <c r="N2" s="372"/>
      <c r="O2" s="372"/>
      <c r="P2" s="372"/>
      <c r="Q2" s="372"/>
      <c r="R2" s="372"/>
      <c r="S2" s="372"/>
      <c r="T2" s="372"/>
      <c r="U2" s="372"/>
      <c r="V2" s="372"/>
      <c r="W2" s="372"/>
      <c r="X2" s="372"/>
      <c r="Y2" s="373"/>
      <c r="Z2" s="435" t="s">
        <v>3</v>
      </c>
      <c r="AA2" s="391"/>
      <c r="AB2" s="414"/>
      <c r="AC2" s="246"/>
      <c r="AN2" s="246"/>
    </row>
    <row r="3" spans="1:40" ht="24" customHeight="1" x14ac:dyDescent="0.25">
      <c r="A3" s="424"/>
      <c r="B3" s="439" t="s">
        <v>4</v>
      </c>
      <c r="C3" s="372"/>
      <c r="D3" s="372"/>
      <c r="E3" s="372"/>
      <c r="F3" s="372"/>
      <c r="G3" s="372"/>
      <c r="H3" s="372"/>
      <c r="I3" s="372"/>
      <c r="J3" s="372"/>
      <c r="K3" s="372"/>
      <c r="L3" s="372"/>
      <c r="M3" s="372"/>
      <c r="N3" s="372"/>
      <c r="O3" s="372"/>
      <c r="P3" s="372"/>
      <c r="Q3" s="372"/>
      <c r="R3" s="372"/>
      <c r="S3" s="372"/>
      <c r="T3" s="372"/>
      <c r="U3" s="372"/>
      <c r="V3" s="372"/>
      <c r="W3" s="372"/>
      <c r="X3" s="372"/>
      <c r="Y3" s="373"/>
      <c r="Z3" s="435" t="s">
        <v>5</v>
      </c>
      <c r="AA3" s="391"/>
      <c r="AB3" s="414"/>
      <c r="AC3" s="246"/>
      <c r="AN3" s="246"/>
    </row>
    <row r="4" spans="1:40" ht="15.75" customHeight="1" thickBot="1" x14ac:dyDescent="0.3">
      <c r="A4" s="425"/>
      <c r="B4" s="374"/>
      <c r="C4" s="375"/>
      <c r="D4" s="375"/>
      <c r="E4" s="375"/>
      <c r="F4" s="375"/>
      <c r="G4" s="375"/>
      <c r="H4" s="375"/>
      <c r="I4" s="375"/>
      <c r="J4" s="375"/>
      <c r="K4" s="375"/>
      <c r="L4" s="375"/>
      <c r="M4" s="375"/>
      <c r="N4" s="375"/>
      <c r="O4" s="375"/>
      <c r="P4" s="375"/>
      <c r="Q4" s="375"/>
      <c r="R4" s="375"/>
      <c r="S4" s="375"/>
      <c r="T4" s="375"/>
      <c r="U4" s="375"/>
      <c r="V4" s="375"/>
      <c r="W4" s="375"/>
      <c r="X4" s="375"/>
      <c r="Y4" s="376"/>
      <c r="Z4" s="436" t="s">
        <v>6</v>
      </c>
      <c r="AA4" s="437"/>
      <c r="AB4" s="367"/>
      <c r="AC4" s="246"/>
      <c r="AN4" s="246"/>
    </row>
    <row r="5" spans="1:40" ht="9" customHeight="1" thickBot="1" x14ac:dyDescent="0.3">
      <c r="A5" s="1"/>
      <c r="B5" s="2"/>
      <c r="C5" s="3"/>
      <c r="D5" s="200"/>
      <c r="E5" s="200"/>
      <c r="F5" s="200"/>
      <c r="G5" s="200"/>
      <c r="H5" s="200"/>
      <c r="I5" s="200"/>
      <c r="J5" s="200"/>
      <c r="K5" s="200"/>
      <c r="L5" s="200"/>
      <c r="M5" s="200"/>
      <c r="N5" s="200"/>
      <c r="O5" s="200"/>
      <c r="P5" s="200"/>
      <c r="Q5" s="200"/>
      <c r="R5" s="200"/>
      <c r="S5" s="200"/>
      <c r="T5" s="200"/>
      <c r="U5" s="200"/>
      <c r="V5" s="200"/>
      <c r="W5" s="200"/>
      <c r="X5" s="200"/>
      <c r="Y5" s="200"/>
      <c r="Z5" s="4"/>
      <c r="AA5" s="5"/>
      <c r="AB5" s="175"/>
      <c r="AC5" s="246"/>
      <c r="AN5" s="246"/>
    </row>
    <row r="6" spans="1:40" ht="9" customHeight="1" thickBot="1" x14ac:dyDescent="0.3">
      <c r="A6" s="161"/>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199"/>
      <c r="AB6" s="6"/>
      <c r="AC6" s="246"/>
      <c r="AN6" s="246"/>
    </row>
    <row r="7" spans="1:40" ht="15" customHeight="1" x14ac:dyDescent="0.25">
      <c r="A7" s="440" t="s">
        <v>7</v>
      </c>
      <c r="B7" s="370"/>
      <c r="C7" s="368" t="s">
        <v>8</v>
      </c>
      <c r="D7" s="369"/>
      <c r="E7" s="369"/>
      <c r="F7" s="369"/>
      <c r="G7" s="369"/>
      <c r="H7" s="369"/>
      <c r="I7" s="369"/>
      <c r="J7" s="369"/>
      <c r="K7" s="370"/>
      <c r="L7" s="249"/>
      <c r="M7" s="250"/>
      <c r="N7" s="250"/>
      <c r="O7" s="250"/>
      <c r="P7" s="250"/>
      <c r="Q7" s="251"/>
      <c r="R7" s="409" t="s">
        <v>9</v>
      </c>
      <c r="S7" s="369"/>
      <c r="T7" s="370"/>
      <c r="U7" s="403">
        <v>44564</v>
      </c>
      <c r="V7" s="404"/>
      <c r="W7" s="409" t="s">
        <v>10</v>
      </c>
      <c r="X7" s="370"/>
      <c r="Y7" s="377" t="s">
        <v>11</v>
      </c>
      <c r="Z7" s="365"/>
      <c r="AA7" s="432"/>
      <c r="AB7" s="365"/>
      <c r="AC7" s="246"/>
      <c r="AD7" s="259"/>
      <c r="AN7" s="246"/>
    </row>
    <row r="8" spans="1:40" ht="15" customHeight="1" x14ac:dyDescent="0.25">
      <c r="A8" s="371"/>
      <c r="B8" s="373"/>
      <c r="C8" s="371"/>
      <c r="D8" s="372"/>
      <c r="E8" s="372"/>
      <c r="F8" s="372"/>
      <c r="G8" s="372"/>
      <c r="H8" s="372"/>
      <c r="I8" s="372"/>
      <c r="J8" s="372"/>
      <c r="K8" s="373"/>
      <c r="L8" s="249"/>
      <c r="M8" s="250"/>
      <c r="N8" s="250"/>
      <c r="O8" s="250"/>
      <c r="P8" s="250"/>
      <c r="Q8" s="251"/>
      <c r="R8" s="371"/>
      <c r="S8" s="372"/>
      <c r="T8" s="373"/>
      <c r="U8" s="405"/>
      <c r="V8" s="406"/>
      <c r="W8" s="371"/>
      <c r="X8" s="373"/>
      <c r="Y8" s="418" t="s">
        <v>12</v>
      </c>
      <c r="Z8" s="414"/>
      <c r="AA8" s="419"/>
      <c r="AB8" s="414"/>
      <c r="AC8" s="246"/>
      <c r="AN8" s="246"/>
    </row>
    <row r="9" spans="1:40" ht="15" customHeight="1" thickBot="1" x14ac:dyDescent="0.3">
      <c r="A9" s="374"/>
      <c r="B9" s="376"/>
      <c r="C9" s="374"/>
      <c r="D9" s="375"/>
      <c r="E9" s="375"/>
      <c r="F9" s="375"/>
      <c r="G9" s="375"/>
      <c r="H9" s="375"/>
      <c r="I9" s="375"/>
      <c r="J9" s="375"/>
      <c r="K9" s="376"/>
      <c r="L9" s="249"/>
      <c r="M9" s="250"/>
      <c r="N9" s="250"/>
      <c r="O9" s="250"/>
      <c r="P9" s="250"/>
      <c r="Q9" s="251"/>
      <c r="R9" s="374"/>
      <c r="S9" s="375"/>
      <c r="T9" s="376"/>
      <c r="U9" s="407"/>
      <c r="V9" s="408"/>
      <c r="W9" s="374"/>
      <c r="X9" s="376"/>
      <c r="Y9" s="366" t="s">
        <v>13</v>
      </c>
      <c r="Z9" s="367"/>
      <c r="AA9" s="438" t="s">
        <v>14</v>
      </c>
      <c r="AB9" s="367"/>
      <c r="AC9" s="246"/>
      <c r="AN9" s="246"/>
    </row>
    <row r="10" spans="1:40" ht="9" customHeight="1" thickBot="1" x14ac:dyDescent="0.3">
      <c r="A10" s="242"/>
      <c r="B10" s="7"/>
      <c r="C10" s="153"/>
      <c r="D10" s="153"/>
      <c r="E10" s="153"/>
      <c r="F10" s="153"/>
      <c r="G10" s="153"/>
      <c r="H10" s="153"/>
      <c r="I10" s="153"/>
      <c r="J10" s="153"/>
      <c r="K10" s="153"/>
      <c r="L10" s="153"/>
      <c r="M10" s="244"/>
      <c r="N10" s="244"/>
      <c r="O10" s="244"/>
      <c r="P10" s="244"/>
      <c r="Q10" s="244"/>
      <c r="R10" s="8"/>
      <c r="S10" s="8"/>
      <c r="T10" s="8"/>
      <c r="U10" s="8"/>
      <c r="V10" s="8"/>
      <c r="W10" s="9"/>
      <c r="X10" s="9"/>
      <c r="Y10" s="9"/>
      <c r="Z10" s="9"/>
      <c r="AA10" s="9"/>
      <c r="AB10" s="154"/>
      <c r="AC10" s="246"/>
      <c r="AN10" s="246"/>
    </row>
    <row r="11" spans="1:40" ht="39" customHeight="1" thickBot="1" x14ac:dyDescent="0.3">
      <c r="A11" s="441" t="s">
        <v>15</v>
      </c>
      <c r="B11" s="380"/>
      <c r="C11" s="378" t="s">
        <v>16</v>
      </c>
      <c r="D11" s="379"/>
      <c r="E11" s="379"/>
      <c r="F11" s="379"/>
      <c r="G11" s="379"/>
      <c r="H11" s="379"/>
      <c r="I11" s="379"/>
      <c r="J11" s="379"/>
      <c r="K11" s="380"/>
      <c r="L11" s="254"/>
      <c r="M11" s="410" t="s">
        <v>17</v>
      </c>
      <c r="N11" s="379"/>
      <c r="O11" s="379"/>
      <c r="P11" s="379"/>
      <c r="Q11" s="380"/>
      <c r="R11" s="411" t="s">
        <v>18</v>
      </c>
      <c r="S11" s="379"/>
      <c r="T11" s="379"/>
      <c r="U11" s="379"/>
      <c r="V11" s="380"/>
      <c r="W11" s="410" t="s">
        <v>19</v>
      </c>
      <c r="X11" s="380"/>
      <c r="Y11" s="411" t="s">
        <v>20</v>
      </c>
      <c r="Z11" s="379"/>
      <c r="AA11" s="379"/>
      <c r="AB11" s="380"/>
      <c r="AC11" s="246"/>
      <c r="AD11" s="259"/>
      <c r="AN11" s="246"/>
    </row>
    <row r="12" spans="1:40" ht="9" customHeight="1" thickBot="1" x14ac:dyDescent="0.3">
      <c r="A12" s="161"/>
      <c r="B12" s="356"/>
      <c r="C12" s="428"/>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11"/>
      <c r="AB12" s="156"/>
      <c r="AC12" s="246"/>
      <c r="AN12" s="246"/>
    </row>
    <row r="13" spans="1:40" ht="37.5" customHeight="1" thickBot="1" x14ac:dyDescent="0.3">
      <c r="A13" s="442" t="s">
        <v>21</v>
      </c>
      <c r="B13" s="443"/>
      <c r="C13" s="429" t="s">
        <v>22</v>
      </c>
      <c r="D13" s="379"/>
      <c r="E13" s="379"/>
      <c r="F13" s="379"/>
      <c r="G13" s="379"/>
      <c r="H13" s="379"/>
      <c r="I13" s="379"/>
      <c r="J13" s="379"/>
      <c r="K13" s="379"/>
      <c r="L13" s="379"/>
      <c r="M13" s="379"/>
      <c r="N13" s="379"/>
      <c r="O13" s="379"/>
      <c r="P13" s="379"/>
      <c r="Q13" s="380"/>
      <c r="R13" s="200"/>
      <c r="S13" s="416" t="s">
        <v>23</v>
      </c>
      <c r="T13" s="417"/>
      <c r="U13" s="307">
        <v>7000</v>
      </c>
      <c r="V13" s="444" t="s">
        <v>24</v>
      </c>
      <c r="W13" s="417"/>
      <c r="X13" s="417"/>
      <c r="Y13" s="417"/>
      <c r="Z13" s="200"/>
      <c r="AA13" s="433">
        <v>0.59</v>
      </c>
      <c r="AB13" s="380"/>
      <c r="AC13" s="202"/>
      <c r="AD13" s="259"/>
      <c r="AE13" s="157"/>
      <c r="AF13" s="157"/>
      <c r="AG13" s="157"/>
      <c r="AH13" s="157"/>
      <c r="AI13" s="157"/>
      <c r="AJ13" s="157"/>
      <c r="AK13" s="157"/>
      <c r="AL13" s="157"/>
      <c r="AM13" s="157"/>
      <c r="AN13" s="202"/>
    </row>
    <row r="14" spans="1:40" ht="16.5" customHeight="1" thickBot="1" x14ac:dyDescent="0.3">
      <c r="A14" s="256"/>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8"/>
      <c r="AC14" s="246"/>
      <c r="AN14" s="246"/>
    </row>
    <row r="15" spans="1:40" ht="24" customHeight="1" thickBot="1" x14ac:dyDescent="0.3">
      <c r="A15" s="440" t="s">
        <v>25</v>
      </c>
      <c r="B15" s="370"/>
      <c r="C15" s="12" t="s">
        <v>26</v>
      </c>
      <c r="D15" s="395" t="s">
        <v>27</v>
      </c>
      <c r="E15" s="396"/>
      <c r="F15" s="395" t="s">
        <v>28</v>
      </c>
      <c r="G15" s="396"/>
      <c r="H15" s="395" t="s">
        <v>29</v>
      </c>
      <c r="I15" s="380"/>
      <c r="J15" s="244"/>
      <c r="K15" s="259"/>
      <c r="L15" s="244"/>
      <c r="M15" s="199"/>
      <c r="N15" s="199"/>
      <c r="O15" s="199"/>
      <c r="P15" s="199"/>
      <c r="Q15" s="410" t="s">
        <v>30</v>
      </c>
      <c r="R15" s="379"/>
      <c r="S15" s="379"/>
      <c r="T15" s="379"/>
      <c r="U15" s="379"/>
      <c r="V15" s="379"/>
      <c r="W15" s="379"/>
      <c r="X15" s="379"/>
      <c r="Y15" s="379"/>
      <c r="Z15" s="379"/>
      <c r="AA15" s="379"/>
      <c r="AB15" s="380"/>
      <c r="AC15" s="246"/>
      <c r="AN15" s="246"/>
    </row>
    <row r="16" spans="1:40" ht="35.25" customHeight="1" thickBot="1" x14ac:dyDescent="0.3">
      <c r="A16" s="374"/>
      <c r="B16" s="376"/>
      <c r="C16" s="158"/>
      <c r="D16" s="393"/>
      <c r="E16" s="394"/>
      <c r="F16" s="393"/>
      <c r="G16" s="394"/>
      <c r="H16" s="397" t="s">
        <v>67</v>
      </c>
      <c r="I16" s="398"/>
      <c r="J16" s="244"/>
      <c r="K16" s="244"/>
      <c r="L16" s="244"/>
      <c r="M16" s="199"/>
      <c r="N16" s="199"/>
      <c r="O16" s="199"/>
      <c r="P16" s="199"/>
      <c r="Q16" s="420" t="s">
        <v>31</v>
      </c>
      <c r="R16" s="421"/>
      <c r="S16" s="421"/>
      <c r="T16" s="421"/>
      <c r="U16" s="421"/>
      <c r="V16" s="422"/>
      <c r="W16" s="430" t="s">
        <v>32</v>
      </c>
      <c r="X16" s="421"/>
      <c r="Y16" s="421"/>
      <c r="Z16" s="421"/>
      <c r="AA16" s="421"/>
      <c r="AB16" s="431"/>
      <c r="AC16" s="246"/>
      <c r="AN16" s="246"/>
    </row>
    <row r="17" spans="1:66" ht="27" customHeight="1" x14ac:dyDescent="0.25">
      <c r="A17" s="159"/>
      <c r="B17" s="199"/>
      <c r="C17" s="199"/>
      <c r="D17" s="160"/>
      <c r="E17" s="160"/>
      <c r="F17" s="160"/>
      <c r="G17" s="160"/>
      <c r="H17" s="160"/>
      <c r="I17" s="160"/>
      <c r="J17" s="160"/>
      <c r="K17" s="160"/>
      <c r="L17" s="160"/>
      <c r="M17" s="199"/>
      <c r="N17" s="199"/>
      <c r="O17" s="199"/>
      <c r="P17" s="199"/>
      <c r="Q17" s="399" t="s">
        <v>33</v>
      </c>
      <c r="R17" s="391"/>
      <c r="S17" s="392"/>
      <c r="T17" s="413" t="s">
        <v>34</v>
      </c>
      <c r="U17" s="391"/>
      <c r="V17" s="392"/>
      <c r="W17" s="413" t="s">
        <v>33</v>
      </c>
      <c r="X17" s="391"/>
      <c r="Y17" s="392"/>
      <c r="Z17" s="413" t="s">
        <v>34</v>
      </c>
      <c r="AA17" s="391"/>
      <c r="AB17" s="414"/>
      <c r="AC17" s="308"/>
      <c r="AE17" s="309"/>
      <c r="AN17" s="246"/>
    </row>
    <row r="18" spans="1:66" ht="18" customHeight="1" thickBot="1" x14ac:dyDescent="0.3">
      <c r="A18" s="161"/>
      <c r="B18" s="200"/>
      <c r="C18" s="160"/>
      <c r="D18" s="160"/>
      <c r="E18" s="160"/>
      <c r="F18" s="160"/>
      <c r="G18" s="262"/>
      <c r="H18" s="262"/>
      <c r="I18" s="262"/>
      <c r="J18" s="262"/>
      <c r="K18" s="262"/>
      <c r="L18" s="262"/>
      <c r="M18" s="160"/>
      <c r="N18" s="160"/>
      <c r="O18" s="160"/>
      <c r="P18" s="160"/>
      <c r="Q18" s="415">
        <v>11687000</v>
      </c>
      <c r="R18" s="401"/>
      <c r="S18" s="402"/>
      <c r="T18" s="415">
        <v>11687000</v>
      </c>
      <c r="U18" s="401"/>
      <c r="V18" s="402"/>
      <c r="W18" s="400">
        <v>2363000000</v>
      </c>
      <c r="X18" s="401"/>
      <c r="Y18" s="402"/>
      <c r="Z18" s="400">
        <v>1548162728</v>
      </c>
      <c r="AA18" s="401"/>
      <c r="AB18" s="412"/>
      <c r="AC18" s="310">
        <f>+Z18/W18</f>
        <v>0.65516831485399918</v>
      </c>
      <c r="AN18" s="246"/>
    </row>
    <row r="19" spans="1:66" ht="7.5" customHeight="1" thickBot="1" x14ac:dyDescent="0.3">
      <c r="A19" s="161"/>
      <c r="B19" s="20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99"/>
      <c r="AB19" s="6"/>
      <c r="AC19" s="246"/>
      <c r="AN19" s="246"/>
    </row>
    <row r="20" spans="1:66" ht="17.25" customHeight="1" x14ac:dyDescent="0.25">
      <c r="A20" s="363" t="s">
        <v>35</v>
      </c>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5"/>
      <c r="AC20" s="246"/>
      <c r="AN20" s="246"/>
    </row>
    <row r="21" spans="1:66" ht="15" customHeight="1" x14ac:dyDescent="0.25">
      <c r="A21" s="445" t="s">
        <v>36</v>
      </c>
      <c r="B21" s="454" t="s">
        <v>37</v>
      </c>
      <c r="C21" s="455"/>
      <c r="D21" s="390" t="s">
        <v>38</v>
      </c>
      <c r="E21" s="391"/>
      <c r="F21" s="391"/>
      <c r="G21" s="391"/>
      <c r="H21" s="391"/>
      <c r="I21" s="391"/>
      <c r="J21" s="391"/>
      <c r="K21" s="391"/>
      <c r="L21" s="391"/>
      <c r="M21" s="391"/>
      <c r="N21" s="391"/>
      <c r="O21" s="392"/>
      <c r="P21" s="448" t="s">
        <v>39</v>
      </c>
      <c r="Q21" s="454" t="s">
        <v>40</v>
      </c>
      <c r="R21" s="473"/>
      <c r="S21" s="473"/>
      <c r="T21" s="473"/>
      <c r="U21" s="473"/>
      <c r="V21" s="473"/>
      <c r="W21" s="473"/>
      <c r="X21" s="473"/>
      <c r="Y21" s="473"/>
      <c r="Z21" s="473"/>
      <c r="AA21" s="473"/>
      <c r="AB21" s="474"/>
      <c r="AC21" s="246"/>
      <c r="AN21" s="246"/>
    </row>
    <row r="22" spans="1:66" ht="15" customHeight="1" x14ac:dyDescent="0.25">
      <c r="A22" s="447"/>
      <c r="B22" s="456"/>
      <c r="C22" s="422"/>
      <c r="D22" s="390" t="s">
        <v>26</v>
      </c>
      <c r="E22" s="391"/>
      <c r="F22" s="392"/>
      <c r="G22" s="390" t="s">
        <v>27</v>
      </c>
      <c r="H22" s="391"/>
      <c r="I22" s="392"/>
      <c r="J22" s="390" t="s">
        <v>28</v>
      </c>
      <c r="K22" s="391"/>
      <c r="L22" s="392"/>
      <c r="M22" s="390" t="s">
        <v>29</v>
      </c>
      <c r="N22" s="391"/>
      <c r="O22" s="392"/>
      <c r="P22" s="472"/>
      <c r="Q22" s="456"/>
      <c r="R22" s="421"/>
      <c r="S22" s="421"/>
      <c r="T22" s="421"/>
      <c r="U22" s="421"/>
      <c r="V22" s="421"/>
      <c r="W22" s="421"/>
      <c r="X22" s="421"/>
      <c r="Y22" s="421"/>
      <c r="Z22" s="421"/>
      <c r="AA22" s="421"/>
      <c r="AB22" s="431"/>
      <c r="AC22" s="246"/>
      <c r="AN22" s="246"/>
    </row>
    <row r="23" spans="1:66" ht="23.25" customHeight="1" x14ac:dyDescent="0.25">
      <c r="A23" s="467" t="str">
        <f>C13</f>
        <v xml:space="preserve"> Formar 26.100 mujeres en sus derechos a través de procesos de desarrollo de capacidades en el uso TIC</v>
      </c>
      <c r="B23" s="450"/>
      <c r="C23" s="383"/>
      <c r="D23" s="381"/>
      <c r="E23" s="382"/>
      <c r="F23" s="383"/>
      <c r="G23" s="381"/>
      <c r="H23" s="382"/>
      <c r="I23" s="383"/>
      <c r="J23" s="381"/>
      <c r="K23" s="382"/>
      <c r="L23" s="383"/>
      <c r="M23" s="381"/>
      <c r="N23" s="382"/>
      <c r="O23" s="383"/>
      <c r="P23" s="388"/>
      <c r="Q23" s="544" t="s">
        <v>41</v>
      </c>
      <c r="R23" s="545"/>
      <c r="S23" s="545"/>
      <c r="T23" s="545"/>
      <c r="U23" s="545"/>
      <c r="V23" s="545"/>
      <c r="W23" s="545"/>
      <c r="X23" s="545"/>
      <c r="Y23" s="545"/>
      <c r="Z23" s="545"/>
      <c r="AA23" s="545"/>
      <c r="AB23" s="546"/>
      <c r="AC23" s="246"/>
      <c r="AN23" s="246"/>
      <c r="AU23" s="497"/>
      <c r="AV23" s="498"/>
      <c r="AW23" s="498"/>
      <c r="AX23" s="498"/>
      <c r="AY23" s="498"/>
      <c r="AZ23" s="498"/>
      <c r="BA23" s="498"/>
      <c r="BB23" s="498"/>
      <c r="BC23" s="498"/>
      <c r="BD23" s="498"/>
    </row>
    <row r="24" spans="1:66" ht="23.25" customHeight="1" x14ac:dyDescent="0.25">
      <c r="A24" s="468"/>
      <c r="B24" s="451"/>
      <c r="C24" s="386"/>
      <c r="D24" s="384"/>
      <c r="E24" s="385"/>
      <c r="F24" s="386"/>
      <c r="G24" s="384"/>
      <c r="H24" s="385"/>
      <c r="I24" s="386"/>
      <c r="J24" s="384"/>
      <c r="K24" s="385"/>
      <c r="L24" s="386"/>
      <c r="M24" s="384"/>
      <c r="N24" s="385"/>
      <c r="O24" s="386"/>
      <c r="P24" s="389"/>
      <c r="Q24" s="547"/>
      <c r="R24" s="548"/>
      <c r="S24" s="548"/>
      <c r="T24" s="548"/>
      <c r="U24" s="548"/>
      <c r="V24" s="548"/>
      <c r="W24" s="548"/>
      <c r="X24" s="548"/>
      <c r="Y24" s="548"/>
      <c r="Z24" s="548"/>
      <c r="AA24" s="548"/>
      <c r="AB24" s="549"/>
      <c r="AC24" s="246"/>
      <c r="AN24" s="246"/>
      <c r="BE24" s="499" t="s">
        <v>42</v>
      </c>
      <c r="BF24" s="498"/>
      <c r="BG24" s="498"/>
      <c r="BH24" s="498"/>
      <c r="BI24" s="498"/>
      <c r="BJ24" s="498"/>
      <c r="BK24" s="498"/>
      <c r="BL24" s="498"/>
      <c r="BM24" s="498"/>
      <c r="BN24" s="498"/>
    </row>
    <row r="25" spans="1:66" ht="23.25" customHeight="1" x14ac:dyDescent="0.25">
      <c r="A25" s="468"/>
      <c r="B25" s="451"/>
      <c r="C25" s="386"/>
      <c r="D25" s="384"/>
      <c r="E25" s="385"/>
      <c r="F25" s="386"/>
      <c r="G25" s="384"/>
      <c r="H25" s="385"/>
      <c r="I25" s="386"/>
      <c r="J25" s="384"/>
      <c r="K25" s="385"/>
      <c r="L25" s="386"/>
      <c r="M25" s="384"/>
      <c r="N25" s="385"/>
      <c r="O25" s="386"/>
      <c r="P25" s="389"/>
      <c r="Q25" s="547"/>
      <c r="R25" s="548"/>
      <c r="S25" s="548"/>
      <c r="T25" s="548"/>
      <c r="U25" s="548"/>
      <c r="V25" s="548"/>
      <c r="W25" s="548"/>
      <c r="X25" s="548"/>
      <c r="Y25" s="548"/>
      <c r="Z25" s="548"/>
      <c r="AA25" s="548"/>
      <c r="AB25" s="549"/>
      <c r="AC25" s="246"/>
      <c r="AN25" s="246"/>
      <c r="BE25" s="311" t="s">
        <v>43</v>
      </c>
      <c r="BF25" s="311" t="s">
        <v>44</v>
      </c>
      <c r="BG25" s="311" t="s">
        <v>45</v>
      </c>
      <c r="BH25" s="311" t="s">
        <v>46</v>
      </c>
      <c r="BI25" s="311" t="s">
        <v>47</v>
      </c>
      <c r="BJ25" s="311" t="s">
        <v>48</v>
      </c>
      <c r="BK25" s="311" t="s">
        <v>49</v>
      </c>
      <c r="BL25" s="311" t="s">
        <v>50</v>
      </c>
      <c r="BM25" s="311" t="s">
        <v>51</v>
      </c>
      <c r="BN25" s="301" t="s">
        <v>52</v>
      </c>
    </row>
    <row r="26" spans="1:66" ht="23.25" customHeight="1" thickBot="1" x14ac:dyDescent="0.3">
      <c r="A26" s="446"/>
      <c r="B26" s="452"/>
      <c r="C26" s="453"/>
      <c r="D26" s="384"/>
      <c r="E26" s="387"/>
      <c r="F26" s="386"/>
      <c r="G26" s="384"/>
      <c r="H26" s="387"/>
      <c r="I26" s="386"/>
      <c r="J26" s="384"/>
      <c r="K26" s="387"/>
      <c r="L26" s="386"/>
      <c r="M26" s="384"/>
      <c r="N26" s="387"/>
      <c r="O26" s="386"/>
      <c r="P26" s="389"/>
      <c r="Q26" s="550"/>
      <c r="R26" s="551"/>
      <c r="S26" s="551"/>
      <c r="T26" s="551"/>
      <c r="U26" s="551"/>
      <c r="V26" s="551"/>
      <c r="W26" s="551"/>
      <c r="X26" s="551"/>
      <c r="Y26" s="551"/>
      <c r="Z26" s="551"/>
      <c r="AA26" s="551"/>
      <c r="AB26" s="552"/>
      <c r="AC26" s="246"/>
      <c r="AN26" s="246"/>
      <c r="BE26" s="301"/>
      <c r="BF26" s="301"/>
      <c r="BG26" s="301"/>
      <c r="BH26" s="301"/>
      <c r="BI26" s="301"/>
      <c r="BJ26" s="301"/>
      <c r="BK26" s="301"/>
      <c r="BL26" s="301"/>
      <c r="BM26" s="301"/>
      <c r="BN26" s="301"/>
    </row>
    <row r="27" spans="1:66" x14ac:dyDescent="0.25">
      <c r="A27" s="469"/>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1"/>
      <c r="AC27" s="246"/>
      <c r="AN27" s="246"/>
      <c r="BE27" s="301">
        <f>673+280+438+183+260+164+161+302+102+143</f>
        <v>2706</v>
      </c>
      <c r="BF27" s="301">
        <f>330+259+389+751+778+531+272+58+181</f>
        <v>3549</v>
      </c>
      <c r="BG27" s="301">
        <f>161+45+253+9+22+0+38+23+11</f>
        <v>562</v>
      </c>
      <c r="BH27" s="301">
        <f>56+40+19+2+31+25+7</f>
        <v>180</v>
      </c>
      <c r="BI27" s="301">
        <f>3+14+44+6+6+8</f>
        <v>81</v>
      </c>
      <c r="BJ27" s="301">
        <f>8+54+26+2+18</f>
        <v>108</v>
      </c>
      <c r="BK27" s="301">
        <f>10+42+1+34</f>
        <v>87</v>
      </c>
      <c r="BL27" s="301">
        <f>61+46+146</f>
        <v>253</v>
      </c>
      <c r="BM27" s="301">
        <v>11</v>
      </c>
      <c r="BN27" s="301">
        <f>+BE27+BF27+BG27+BH27+BI27+BJ27+BK27+BL27+BM27</f>
        <v>7537</v>
      </c>
    </row>
    <row r="28" spans="1:66" ht="18" customHeight="1" x14ac:dyDescent="0.3">
      <c r="A28" s="445" t="s">
        <v>36</v>
      </c>
      <c r="B28" s="448" t="s">
        <v>53</v>
      </c>
      <c r="C28" s="448" t="s">
        <v>37</v>
      </c>
      <c r="D28" s="390" t="s">
        <v>54</v>
      </c>
      <c r="E28" s="465"/>
      <c r="F28" s="465"/>
      <c r="G28" s="465"/>
      <c r="H28" s="465"/>
      <c r="I28" s="465"/>
      <c r="J28" s="465"/>
      <c r="K28" s="465"/>
      <c r="L28" s="465"/>
      <c r="M28" s="465"/>
      <c r="N28" s="465"/>
      <c r="O28" s="465"/>
      <c r="P28" s="482"/>
      <c r="Q28" s="390" t="s">
        <v>55</v>
      </c>
      <c r="R28" s="465"/>
      <c r="S28" s="465"/>
      <c r="T28" s="465"/>
      <c r="U28" s="465"/>
      <c r="V28" s="465"/>
      <c r="W28" s="465"/>
      <c r="X28" s="465"/>
      <c r="Y28" s="465"/>
      <c r="Z28" s="465"/>
      <c r="AA28" s="465"/>
      <c r="AB28" s="482"/>
      <c r="AC28" s="246"/>
      <c r="AE28" s="312"/>
      <c r="AF28" s="312"/>
      <c r="AG28" s="312"/>
      <c r="AH28" s="312"/>
      <c r="AI28" s="312"/>
      <c r="AJ28" s="312"/>
      <c r="AK28" s="312"/>
      <c r="AL28" s="312"/>
      <c r="AM28" s="312"/>
      <c r="AN28" s="313"/>
      <c r="AW28" s="314"/>
      <c r="BC28" s="311"/>
      <c r="BD28" s="315"/>
    </row>
    <row r="29" spans="1:66" ht="24.75" customHeight="1" x14ac:dyDescent="0.3">
      <c r="A29" s="446"/>
      <c r="B29" s="449"/>
      <c r="C29" s="449"/>
      <c r="D29" s="13" t="s">
        <v>56</v>
      </c>
      <c r="E29" s="13" t="s">
        <v>57</v>
      </c>
      <c r="F29" s="13" t="s">
        <v>58</v>
      </c>
      <c r="G29" s="13" t="s">
        <v>59</v>
      </c>
      <c r="H29" s="13" t="s">
        <v>60</v>
      </c>
      <c r="I29" s="13" t="s">
        <v>61</v>
      </c>
      <c r="J29" s="13" t="s">
        <v>62</v>
      </c>
      <c r="K29" s="13" t="s">
        <v>63</v>
      </c>
      <c r="L29" s="13" t="s">
        <v>64</v>
      </c>
      <c r="M29" s="13" t="s">
        <v>65</v>
      </c>
      <c r="N29" s="13" t="s">
        <v>66</v>
      </c>
      <c r="O29" s="13" t="s">
        <v>67</v>
      </c>
      <c r="P29" s="13" t="s">
        <v>39</v>
      </c>
      <c r="Q29" s="463" t="s">
        <v>68</v>
      </c>
      <c r="R29" s="458"/>
      <c r="S29" s="458"/>
      <c r="T29" s="464"/>
      <c r="U29" s="463" t="s">
        <v>69</v>
      </c>
      <c r="V29" s="458"/>
      <c r="W29" s="458"/>
      <c r="X29" s="464"/>
      <c r="Y29" s="463" t="s">
        <v>70</v>
      </c>
      <c r="Z29" s="458"/>
      <c r="AA29" s="458"/>
      <c r="AB29" s="459"/>
      <c r="AC29" s="246"/>
      <c r="AD29" s="316" t="s">
        <v>71</v>
      </c>
      <c r="AE29" s="317"/>
      <c r="AF29" s="316" t="s">
        <v>72</v>
      </c>
      <c r="AG29" s="317"/>
      <c r="AH29" s="316" t="s">
        <v>73</v>
      </c>
      <c r="AI29" s="317"/>
      <c r="AJ29" s="316" t="s">
        <v>74</v>
      </c>
      <c r="AK29" s="318"/>
      <c r="AL29" s="316" t="s">
        <v>75</v>
      </c>
      <c r="AM29" s="318"/>
      <c r="AN29" s="316" t="s">
        <v>76</v>
      </c>
      <c r="AO29" s="318"/>
      <c r="AP29" s="316" t="s">
        <v>77</v>
      </c>
      <c r="AQ29" s="318"/>
      <c r="AR29" s="319" t="s">
        <v>78</v>
      </c>
      <c r="AS29" s="320"/>
      <c r="AT29" s="319" t="s">
        <v>79</v>
      </c>
      <c r="AV29" s="319" t="s">
        <v>80</v>
      </c>
    </row>
    <row r="30" spans="1:66" ht="408.75" customHeight="1" thickBot="1" x14ac:dyDescent="0.3">
      <c r="A30" s="14" t="str">
        <f>C13</f>
        <v xml:space="preserve"> Formar 26.100 mujeres en sus derechos a través de procesos de desarrollo de capacidades en el uso TIC</v>
      </c>
      <c r="B30" s="15">
        <v>0.59</v>
      </c>
      <c r="C30" s="347">
        <v>7000</v>
      </c>
      <c r="D30" s="16">
        <v>0</v>
      </c>
      <c r="E30" s="16">
        <v>673</v>
      </c>
      <c r="F30" s="234">
        <v>827</v>
      </c>
      <c r="G30" s="16">
        <v>782</v>
      </c>
      <c r="H30" s="16">
        <v>847</v>
      </c>
      <c r="I30" s="16">
        <v>1044</v>
      </c>
      <c r="J30" s="16">
        <v>1005</v>
      </c>
      <c r="K30" s="347">
        <v>857</v>
      </c>
      <c r="L30" s="347">
        <v>713</v>
      </c>
      <c r="M30" s="347">
        <v>271</v>
      </c>
      <c r="N30" s="347">
        <v>518</v>
      </c>
      <c r="O30" s="347">
        <v>0</v>
      </c>
      <c r="P30" s="235">
        <f>SUM(D30:O30)</f>
        <v>7537</v>
      </c>
      <c r="Q30" s="460" t="s">
        <v>336</v>
      </c>
      <c r="R30" s="461"/>
      <c r="S30" s="461"/>
      <c r="T30" s="462"/>
      <c r="U30" s="460" t="s">
        <v>337</v>
      </c>
      <c r="V30" s="461"/>
      <c r="W30" s="461"/>
      <c r="X30" s="462"/>
      <c r="Y30" s="523" t="s">
        <v>81</v>
      </c>
      <c r="Z30" s="524"/>
      <c r="AA30" s="524"/>
      <c r="AB30" s="525"/>
      <c r="AC30" s="321"/>
      <c r="AD30" s="226" t="s">
        <v>82</v>
      </c>
      <c r="AE30" s="322">
        <f>LEN(AD30)</f>
        <v>276</v>
      </c>
      <c r="AF30" s="226" t="s">
        <v>83</v>
      </c>
      <c r="AG30" s="322">
        <f>LEN(AF30)</f>
        <v>273</v>
      </c>
      <c r="AH30" s="226" t="s">
        <v>84</v>
      </c>
      <c r="AI30" s="322">
        <f>LEN(AH30)</f>
        <v>233</v>
      </c>
      <c r="AJ30" s="226" t="s">
        <v>85</v>
      </c>
      <c r="AK30" s="322">
        <f>LEN(AJ30)</f>
        <v>271</v>
      </c>
      <c r="AL30" s="226" t="s">
        <v>86</v>
      </c>
      <c r="AM30" s="322">
        <f>LEN(AL30)</f>
        <v>300</v>
      </c>
      <c r="AN30" s="226" t="s">
        <v>86</v>
      </c>
      <c r="AO30" s="322">
        <f>LEN(AN30)</f>
        <v>300</v>
      </c>
      <c r="AP30" s="226" t="s">
        <v>87</v>
      </c>
      <c r="AQ30" s="322">
        <f>LEN(AP30)</f>
        <v>284</v>
      </c>
      <c r="AR30" s="237" t="s">
        <v>88</v>
      </c>
      <c r="AS30" s="323">
        <f>LEN(AR30)</f>
        <v>297</v>
      </c>
      <c r="AT30" s="237" t="s">
        <v>89</v>
      </c>
      <c r="AU30" s="323">
        <f>LEN(AT30)</f>
        <v>250</v>
      </c>
      <c r="AV30" s="237" t="s">
        <v>357</v>
      </c>
      <c r="AW30" s="323">
        <f>LEN(AV30)</f>
        <v>595</v>
      </c>
    </row>
    <row r="31" spans="1:66" ht="18.75" x14ac:dyDescent="0.3">
      <c r="A31" s="457"/>
      <c r="B31" s="458"/>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9"/>
      <c r="AC31" s="246"/>
      <c r="AD31" s="275"/>
      <c r="AE31" s="312"/>
      <c r="AF31" s="312"/>
      <c r="AG31" s="312"/>
      <c r="AH31" s="312"/>
      <c r="AI31" s="312"/>
      <c r="AJ31" s="312"/>
      <c r="AK31" s="312"/>
      <c r="AL31" s="312"/>
      <c r="AM31" s="312"/>
      <c r="AN31" s="313"/>
      <c r="AV31" s="254"/>
    </row>
    <row r="32" spans="1:66" ht="18.75" customHeight="1" x14ac:dyDescent="0.3">
      <c r="A32" s="445" t="s">
        <v>90</v>
      </c>
      <c r="B32" s="448" t="s">
        <v>91</v>
      </c>
      <c r="C32" s="390" t="s">
        <v>92</v>
      </c>
      <c r="D32" s="465"/>
      <c r="E32" s="465"/>
      <c r="F32" s="465"/>
      <c r="G32" s="465"/>
      <c r="H32" s="465"/>
      <c r="I32" s="465"/>
      <c r="J32" s="465"/>
      <c r="K32" s="465"/>
      <c r="L32" s="465"/>
      <c r="M32" s="465"/>
      <c r="N32" s="465"/>
      <c r="O32" s="465"/>
      <c r="P32" s="482"/>
      <c r="Q32" s="390" t="s">
        <v>93</v>
      </c>
      <c r="R32" s="465"/>
      <c r="S32" s="465"/>
      <c r="T32" s="465"/>
      <c r="U32" s="465"/>
      <c r="V32" s="465"/>
      <c r="W32" s="465"/>
      <c r="X32" s="465"/>
      <c r="Y32" s="465"/>
      <c r="Z32" s="465"/>
      <c r="AA32" s="465"/>
      <c r="AB32" s="466"/>
      <c r="AC32" s="246"/>
      <c r="AE32" s="312"/>
      <c r="AF32" s="312"/>
      <c r="AG32" s="312"/>
      <c r="AH32" s="312"/>
      <c r="AI32" s="312"/>
      <c r="AJ32" s="312"/>
      <c r="AK32" s="312"/>
      <c r="AL32" s="312"/>
      <c r="AM32" s="312"/>
      <c r="AN32" s="313"/>
      <c r="AV32" s="254"/>
    </row>
    <row r="33" spans="1:48" ht="28.5" customHeight="1" x14ac:dyDescent="0.3">
      <c r="A33" s="446"/>
      <c r="B33" s="449"/>
      <c r="C33" s="13" t="s">
        <v>94</v>
      </c>
      <c r="D33" s="13" t="s">
        <v>56</v>
      </c>
      <c r="E33" s="13" t="s">
        <v>57</v>
      </c>
      <c r="F33" s="13" t="s">
        <v>58</v>
      </c>
      <c r="G33" s="13" t="s">
        <v>59</v>
      </c>
      <c r="H33" s="13" t="s">
        <v>60</v>
      </c>
      <c r="I33" s="13" t="s">
        <v>61</v>
      </c>
      <c r="J33" s="13" t="s">
        <v>62</v>
      </c>
      <c r="K33" s="13" t="s">
        <v>63</v>
      </c>
      <c r="L33" s="13" t="s">
        <v>64</v>
      </c>
      <c r="M33" s="13" t="s">
        <v>65</v>
      </c>
      <c r="N33" s="13" t="s">
        <v>66</v>
      </c>
      <c r="O33" s="13" t="s">
        <v>67</v>
      </c>
      <c r="P33" s="13" t="s">
        <v>95</v>
      </c>
      <c r="Q33" s="390" t="s">
        <v>96</v>
      </c>
      <c r="R33" s="465"/>
      <c r="S33" s="465"/>
      <c r="T33" s="465"/>
      <c r="U33" s="465"/>
      <c r="V33" s="465"/>
      <c r="W33" s="465"/>
      <c r="X33" s="465"/>
      <c r="Y33" s="465"/>
      <c r="Z33" s="465"/>
      <c r="AA33" s="465"/>
      <c r="AB33" s="466"/>
      <c r="AC33" s="246"/>
      <c r="AD33" s="227"/>
      <c r="AE33" s="324"/>
      <c r="AF33" s="324"/>
      <c r="AG33" s="324"/>
      <c r="AH33" s="324"/>
      <c r="AI33" s="324"/>
      <c r="AJ33" s="324"/>
      <c r="AK33" s="324"/>
      <c r="AL33" s="324"/>
      <c r="AM33" s="324"/>
      <c r="AN33" s="313"/>
      <c r="AV33" s="254"/>
    </row>
    <row r="34" spans="1:48" ht="37.5" customHeight="1" x14ac:dyDescent="0.3">
      <c r="A34" s="484" t="s">
        <v>97</v>
      </c>
      <c r="B34" s="485">
        <v>10</v>
      </c>
      <c r="C34" s="162" t="s">
        <v>98</v>
      </c>
      <c r="D34" s="163">
        <v>0</v>
      </c>
      <c r="E34" s="163">
        <v>0.25</v>
      </c>
      <c r="F34" s="163">
        <v>0.25</v>
      </c>
      <c r="G34" s="163">
        <v>0.25</v>
      </c>
      <c r="H34" s="163">
        <v>0.25</v>
      </c>
      <c r="I34" s="163">
        <v>0</v>
      </c>
      <c r="J34" s="163">
        <v>0</v>
      </c>
      <c r="K34" s="163">
        <v>0</v>
      </c>
      <c r="L34" s="163">
        <v>0</v>
      </c>
      <c r="M34" s="163">
        <v>0</v>
      </c>
      <c r="N34" s="163">
        <v>0</v>
      </c>
      <c r="O34" s="163">
        <v>0</v>
      </c>
      <c r="P34" s="17">
        <f t="shared" ref="P34:P35" si="0">SUM(D34:O34)</f>
        <v>1</v>
      </c>
      <c r="Q34" s="554" t="s">
        <v>326</v>
      </c>
      <c r="R34" s="555"/>
      <c r="S34" s="555"/>
      <c r="T34" s="555"/>
      <c r="U34" s="555"/>
      <c r="V34" s="555"/>
      <c r="W34" s="555"/>
      <c r="X34" s="555"/>
      <c r="Y34" s="555"/>
      <c r="Z34" s="555"/>
      <c r="AA34" s="555"/>
      <c r="AB34" s="556"/>
      <c r="AC34" s="325"/>
      <c r="AD34" s="227"/>
      <c r="AE34" s="324"/>
      <c r="AF34" s="324"/>
      <c r="AG34" s="324"/>
      <c r="AH34" s="324"/>
      <c r="AI34" s="324"/>
      <c r="AJ34" s="324"/>
      <c r="AK34" s="324"/>
      <c r="AL34" s="324"/>
      <c r="AM34" s="324"/>
      <c r="AN34" s="313"/>
      <c r="AV34" s="254"/>
    </row>
    <row r="35" spans="1:48" ht="37.5" customHeight="1" x14ac:dyDescent="0.3">
      <c r="A35" s="468"/>
      <c r="B35" s="389"/>
      <c r="C35" s="18" t="s">
        <v>99</v>
      </c>
      <c r="D35" s="19">
        <v>0</v>
      </c>
      <c r="E35" s="19">
        <v>0.25</v>
      </c>
      <c r="F35" s="19">
        <v>0.25</v>
      </c>
      <c r="G35" s="19">
        <v>0.25</v>
      </c>
      <c r="H35" s="19">
        <v>0.25</v>
      </c>
      <c r="I35" s="19">
        <v>0</v>
      </c>
      <c r="J35" s="19">
        <v>0</v>
      </c>
      <c r="K35" s="19">
        <v>0</v>
      </c>
      <c r="L35" s="19">
        <v>0</v>
      </c>
      <c r="M35" s="19">
        <v>0</v>
      </c>
      <c r="N35" s="19">
        <v>0</v>
      </c>
      <c r="O35" s="19">
        <v>0</v>
      </c>
      <c r="P35" s="176">
        <f t="shared" si="0"/>
        <v>1</v>
      </c>
      <c r="Q35" s="557"/>
      <c r="R35" s="558"/>
      <c r="S35" s="558"/>
      <c r="T35" s="558"/>
      <c r="U35" s="558"/>
      <c r="V35" s="558"/>
      <c r="W35" s="558"/>
      <c r="X35" s="558"/>
      <c r="Y35" s="558"/>
      <c r="Z35" s="558"/>
      <c r="AA35" s="558"/>
      <c r="AB35" s="559"/>
      <c r="AC35" s="246"/>
      <c r="AD35" s="227"/>
      <c r="AE35" s="324"/>
      <c r="AF35" s="324"/>
      <c r="AG35" s="324"/>
      <c r="AH35" s="324"/>
      <c r="AI35" s="324"/>
      <c r="AJ35" s="324"/>
      <c r="AK35" s="324"/>
      <c r="AL35" s="324"/>
      <c r="AM35" s="324"/>
      <c r="AN35" s="313"/>
      <c r="AV35" s="254"/>
    </row>
    <row r="36" spans="1:48" ht="37.5" customHeight="1" x14ac:dyDescent="0.3">
      <c r="A36" s="486" t="s">
        <v>100</v>
      </c>
      <c r="B36" s="482"/>
      <c r="C36" s="20"/>
      <c r="D36" s="20"/>
      <c r="E36" s="21"/>
      <c r="F36" s="20"/>
      <c r="G36" s="20"/>
      <c r="H36" s="348">
        <v>1</v>
      </c>
      <c r="I36" s="20"/>
      <c r="J36" s="20"/>
      <c r="K36" s="223"/>
      <c r="L36" s="223"/>
      <c r="M36" s="223"/>
      <c r="N36" s="223"/>
      <c r="O36" s="223"/>
      <c r="P36" s="349"/>
      <c r="Q36" s="560"/>
      <c r="R36" s="561"/>
      <c r="S36" s="561"/>
      <c r="T36" s="561"/>
      <c r="U36" s="561"/>
      <c r="V36" s="561"/>
      <c r="W36" s="561"/>
      <c r="X36" s="561"/>
      <c r="Y36" s="561"/>
      <c r="Z36" s="561"/>
      <c r="AA36" s="561"/>
      <c r="AB36" s="562"/>
      <c r="AC36" s="246"/>
      <c r="AD36" s="227"/>
      <c r="AE36" s="324"/>
      <c r="AF36" s="324"/>
      <c r="AG36" s="324"/>
      <c r="AH36" s="324"/>
      <c r="AI36" s="324"/>
      <c r="AJ36" s="324"/>
      <c r="AK36" s="324"/>
      <c r="AL36" s="324"/>
      <c r="AM36" s="324"/>
      <c r="AN36" s="313"/>
      <c r="AV36" s="254"/>
    </row>
    <row r="37" spans="1:48" ht="37.5" customHeight="1" x14ac:dyDescent="0.3">
      <c r="A37" s="494" t="s">
        <v>101</v>
      </c>
      <c r="B37" s="485">
        <v>10</v>
      </c>
      <c r="C37" s="162" t="s">
        <v>98</v>
      </c>
      <c r="D37" s="163">
        <v>0</v>
      </c>
      <c r="E37" s="163">
        <v>0.2</v>
      </c>
      <c r="F37" s="163">
        <v>0.2</v>
      </c>
      <c r="G37" s="163">
        <v>0.2</v>
      </c>
      <c r="H37" s="163">
        <v>0.2</v>
      </c>
      <c r="I37" s="163">
        <v>0.2</v>
      </c>
      <c r="J37" s="163">
        <v>0</v>
      </c>
      <c r="K37" s="163">
        <v>0</v>
      </c>
      <c r="L37" s="163">
        <v>0</v>
      </c>
      <c r="M37" s="163">
        <v>0</v>
      </c>
      <c r="N37" s="163">
        <v>0</v>
      </c>
      <c r="O37" s="163">
        <v>0</v>
      </c>
      <c r="P37" s="17">
        <f t="shared" ref="P37:P38" si="1">SUM(D37:O37)</f>
        <v>1</v>
      </c>
      <c r="Q37" s="526" t="s">
        <v>327</v>
      </c>
      <c r="R37" s="527"/>
      <c r="S37" s="527"/>
      <c r="T37" s="527"/>
      <c r="U37" s="527"/>
      <c r="V37" s="527"/>
      <c r="W37" s="527"/>
      <c r="X37" s="527"/>
      <c r="Y37" s="527"/>
      <c r="Z37" s="527"/>
      <c r="AA37" s="527"/>
      <c r="AB37" s="528"/>
      <c r="AC37" s="203"/>
      <c r="AD37" s="259"/>
      <c r="AE37" s="326"/>
      <c r="AF37" s="326"/>
      <c r="AG37" s="326"/>
      <c r="AH37" s="326"/>
      <c r="AI37" s="326"/>
      <c r="AJ37" s="326"/>
      <c r="AK37" s="326"/>
      <c r="AL37" s="326"/>
      <c r="AM37" s="326"/>
      <c r="AN37" s="313"/>
      <c r="AV37" s="254"/>
    </row>
    <row r="38" spans="1:48" ht="37.5" customHeight="1" x14ac:dyDescent="0.3">
      <c r="A38" s="495"/>
      <c r="B38" s="389"/>
      <c r="C38" s="18" t="s">
        <v>99</v>
      </c>
      <c r="D38" s="19">
        <v>0</v>
      </c>
      <c r="E38" s="19">
        <v>0.2</v>
      </c>
      <c r="F38" s="19">
        <v>0.2</v>
      </c>
      <c r="G38" s="19">
        <v>0.2</v>
      </c>
      <c r="H38" s="19">
        <v>0.2</v>
      </c>
      <c r="I38" s="19">
        <v>0.1</v>
      </c>
      <c r="J38" s="19">
        <v>0.05</v>
      </c>
      <c r="K38" s="19">
        <v>0.05</v>
      </c>
      <c r="L38" s="19">
        <v>0</v>
      </c>
      <c r="M38" s="19">
        <v>0</v>
      </c>
      <c r="N38" s="19">
        <v>0</v>
      </c>
      <c r="O38" s="19"/>
      <c r="P38" s="176">
        <f t="shared" si="1"/>
        <v>1</v>
      </c>
      <c r="Q38" s="529"/>
      <c r="R38" s="530"/>
      <c r="S38" s="530"/>
      <c r="T38" s="530"/>
      <c r="U38" s="530"/>
      <c r="V38" s="530"/>
      <c r="W38" s="530"/>
      <c r="X38" s="530"/>
      <c r="Y38" s="530"/>
      <c r="Z38" s="530"/>
      <c r="AA38" s="530"/>
      <c r="AB38" s="531"/>
      <c r="AC38" s="203"/>
      <c r="AE38" s="327"/>
      <c r="AF38" s="327"/>
      <c r="AG38" s="327"/>
      <c r="AH38" s="327"/>
      <c r="AI38" s="327"/>
      <c r="AJ38" s="327"/>
      <c r="AK38" s="327"/>
      <c r="AL38" s="327"/>
      <c r="AM38" s="327"/>
      <c r="AN38" s="313"/>
    </row>
    <row r="39" spans="1:48" ht="37.5" customHeight="1" x14ac:dyDescent="0.3">
      <c r="A39" s="486" t="s">
        <v>100</v>
      </c>
      <c r="B39" s="482"/>
      <c r="C39" s="20"/>
      <c r="D39" s="20"/>
      <c r="E39" s="21"/>
      <c r="F39" s="20"/>
      <c r="G39" s="20"/>
      <c r="H39" s="20"/>
      <c r="I39" s="20"/>
      <c r="J39" s="20"/>
      <c r="K39" s="350">
        <v>3</v>
      </c>
      <c r="L39" s="223"/>
      <c r="M39" s="223"/>
      <c r="N39" s="223"/>
      <c r="O39" s="223"/>
      <c r="P39" s="349"/>
      <c r="Q39" s="532"/>
      <c r="R39" s="533"/>
      <c r="S39" s="533"/>
      <c r="T39" s="533"/>
      <c r="U39" s="533"/>
      <c r="V39" s="533"/>
      <c r="W39" s="533"/>
      <c r="X39" s="533"/>
      <c r="Y39" s="533"/>
      <c r="Z39" s="533"/>
      <c r="AA39" s="533"/>
      <c r="AB39" s="534"/>
      <c r="AC39" s="203"/>
      <c r="AD39" s="259"/>
      <c r="AE39" s="327"/>
      <c r="AF39" s="327"/>
      <c r="AG39" s="327"/>
      <c r="AH39" s="327"/>
      <c r="AI39" s="327"/>
      <c r="AJ39" s="327"/>
      <c r="AK39" s="327"/>
      <c r="AL39" s="327"/>
      <c r="AM39" s="327"/>
      <c r="AN39" s="313"/>
    </row>
    <row r="40" spans="1:48" ht="37.5" customHeight="1" x14ac:dyDescent="0.3">
      <c r="A40" s="467" t="s">
        <v>102</v>
      </c>
      <c r="B40" s="496">
        <v>10</v>
      </c>
      <c r="C40" s="23" t="s">
        <v>98</v>
      </c>
      <c r="D40" s="24">
        <v>0</v>
      </c>
      <c r="E40" s="24">
        <v>9.0999999999999998E-2</v>
      </c>
      <c r="F40" s="24">
        <v>9.0999999999999998E-2</v>
      </c>
      <c r="G40" s="24">
        <v>9.0999999999999998E-2</v>
      </c>
      <c r="H40" s="24">
        <v>9.0999999999999998E-2</v>
      </c>
      <c r="I40" s="24">
        <v>9.0999999999999998E-2</v>
      </c>
      <c r="J40" s="24">
        <v>9.0999999999999998E-2</v>
      </c>
      <c r="K40" s="24">
        <v>9.0999999999999998E-2</v>
      </c>
      <c r="L40" s="24">
        <v>9.0999999999999998E-2</v>
      </c>
      <c r="M40" s="24">
        <v>9.0999999999999998E-2</v>
      </c>
      <c r="N40" s="24">
        <v>9.0999999999999998E-2</v>
      </c>
      <c r="O40" s="24">
        <v>9.0999999999999998E-2</v>
      </c>
      <c r="P40" s="176">
        <f t="shared" ref="P40:P41" si="2">SUM(D40:O40)</f>
        <v>1.0009999999999999</v>
      </c>
      <c r="Q40" s="535" t="s">
        <v>328</v>
      </c>
      <c r="R40" s="536"/>
      <c r="S40" s="536"/>
      <c r="T40" s="536"/>
      <c r="U40" s="536"/>
      <c r="V40" s="536"/>
      <c r="W40" s="536"/>
      <c r="X40" s="536"/>
      <c r="Y40" s="536"/>
      <c r="Z40" s="536"/>
      <c r="AA40" s="536"/>
      <c r="AB40" s="537"/>
      <c r="AC40" s="203"/>
      <c r="AM40" s="327"/>
      <c r="AN40" s="313"/>
    </row>
    <row r="41" spans="1:48" ht="37.5" customHeight="1" x14ac:dyDescent="0.3">
      <c r="A41" s="468"/>
      <c r="B41" s="389"/>
      <c r="C41" s="18" t="s">
        <v>99</v>
      </c>
      <c r="D41" s="19">
        <v>0</v>
      </c>
      <c r="E41" s="19">
        <v>0.09</v>
      </c>
      <c r="F41" s="19">
        <v>0.09</v>
      </c>
      <c r="G41" s="19">
        <v>0.09</v>
      </c>
      <c r="H41" s="19">
        <v>0.09</v>
      </c>
      <c r="I41" s="19">
        <v>0.09</v>
      </c>
      <c r="J41" s="19">
        <v>0.09</v>
      </c>
      <c r="K41" s="224">
        <v>0.09</v>
      </c>
      <c r="L41" s="224">
        <v>0.09</v>
      </c>
      <c r="M41" s="224">
        <v>0.09</v>
      </c>
      <c r="N41" s="224">
        <v>9.4E-2</v>
      </c>
      <c r="O41" s="224">
        <v>9.4E-2</v>
      </c>
      <c r="P41" s="176">
        <f t="shared" si="2"/>
        <v>0.99799999999999978</v>
      </c>
      <c r="Q41" s="538"/>
      <c r="R41" s="539"/>
      <c r="S41" s="539"/>
      <c r="T41" s="539"/>
      <c r="U41" s="539"/>
      <c r="V41" s="539"/>
      <c r="W41" s="539"/>
      <c r="X41" s="539"/>
      <c r="Y41" s="539"/>
      <c r="Z41" s="539"/>
      <c r="AA41" s="539"/>
      <c r="AB41" s="540"/>
      <c r="AC41" s="203"/>
      <c r="AM41" s="327"/>
      <c r="AN41" s="313"/>
    </row>
    <row r="42" spans="1:48" ht="37.5" customHeight="1" x14ac:dyDescent="0.3">
      <c r="A42" s="487" t="s">
        <v>103</v>
      </c>
      <c r="B42" s="482"/>
      <c r="C42" s="20"/>
      <c r="D42" s="20"/>
      <c r="E42" s="351">
        <v>1</v>
      </c>
      <c r="F42" s="351">
        <v>1</v>
      </c>
      <c r="G42" s="351">
        <v>1</v>
      </c>
      <c r="H42" s="351">
        <v>1</v>
      </c>
      <c r="I42" s="351">
        <v>1</v>
      </c>
      <c r="J42" s="351">
        <v>1</v>
      </c>
      <c r="K42" s="351">
        <v>1</v>
      </c>
      <c r="L42" s="351">
        <v>1</v>
      </c>
      <c r="M42" s="351">
        <v>1</v>
      </c>
      <c r="N42" s="351">
        <v>1</v>
      </c>
      <c r="O42" s="348">
        <v>1</v>
      </c>
      <c r="P42" s="352">
        <f>E42+F42+G42+H42+I42+J42+K42+L42+M42+N42+O42</f>
        <v>11</v>
      </c>
      <c r="Q42" s="541"/>
      <c r="R42" s="542"/>
      <c r="S42" s="542"/>
      <c r="T42" s="542"/>
      <c r="U42" s="542"/>
      <c r="V42" s="542"/>
      <c r="W42" s="542"/>
      <c r="X42" s="542"/>
      <c r="Y42" s="542"/>
      <c r="Z42" s="542"/>
      <c r="AA42" s="542"/>
      <c r="AB42" s="543"/>
      <c r="AC42" s="203"/>
      <c r="AD42" s="259"/>
      <c r="AM42" s="326"/>
      <c r="AN42" s="313"/>
    </row>
    <row r="43" spans="1:48" ht="37.5" customHeight="1" x14ac:dyDescent="0.25">
      <c r="A43" s="467" t="s">
        <v>104</v>
      </c>
      <c r="B43" s="496">
        <v>10</v>
      </c>
      <c r="C43" s="23" t="s">
        <v>98</v>
      </c>
      <c r="D43" s="24">
        <v>0</v>
      </c>
      <c r="E43" s="24">
        <v>0.2</v>
      </c>
      <c r="F43" s="24">
        <v>0.2</v>
      </c>
      <c r="G43" s="24">
        <v>0.2</v>
      </c>
      <c r="H43" s="24">
        <v>0.2</v>
      </c>
      <c r="I43" s="24">
        <v>0.2</v>
      </c>
      <c r="J43" s="24">
        <v>0</v>
      </c>
      <c r="K43" s="24">
        <v>0</v>
      </c>
      <c r="L43" s="24">
        <v>0</v>
      </c>
      <c r="M43" s="24">
        <v>0</v>
      </c>
      <c r="N43" s="24">
        <v>0</v>
      </c>
      <c r="O43" s="24">
        <v>0</v>
      </c>
      <c r="P43" s="176">
        <f t="shared" ref="P43:P44" si="3">SUM(D43:O43)</f>
        <v>1</v>
      </c>
      <c r="Q43" s="508" t="s">
        <v>329</v>
      </c>
      <c r="R43" s="382"/>
      <c r="S43" s="382"/>
      <c r="T43" s="382"/>
      <c r="U43" s="382"/>
      <c r="V43" s="382"/>
      <c r="W43" s="382"/>
      <c r="X43" s="382"/>
      <c r="Y43" s="382"/>
      <c r="Z43" s="382"/>
      <c r="AA43" s="382"/>
      <c r="AB43" s="509"/>
      <c r="AC43" s="203"/>
      <c r="AN43" s="246"/>
    </row>
    <row r="44" spans="1:48" ht="37.5" customHeight="1" x14ac:dyDescent="0.3">
      <c r="A44" s="468"/>
      <c r="B44" s="389"/>
      <c r="C44" s="18" t="s">
        <v>99</v>
      </c>
      <c r="D44" s="19">
        <v>0</v>
      </c>
      <c r="E44" s="19">
        <v>0.2</v>
      </c>
      <c r="F44" s="19">
        <v>0.2</v>
      </c>
      <c r="G44" s="19">
        <v>0.2</v>
      </c>
      <c r="H44" s="19">
        <v>0.2</v>
      </c>
      <c r="I44" s="19">
        <v>0.2</v>
      </c>
      <c r="J44" s="19">
        <v>0</v>
      </c>
      <c r="K44" s="19">
        <v>0</v>
      </c>
      <c r="L44" s="224">
        <v>0</v>
      </c>
      <c r="M44" s="224">
        <v>0</v>
      </c>
      <c r="N44" s="224">
        <v>0</v>
      </c>
      <c r="O44" s="224">
        <v>0</v>
      </c>
      <c r="P44" s="176">
        <f t="shared" si="3"/>
        <v>1</v>
      </c>
      <c r="Q44" s="384"/>
      <c r="R44" s="385"/>
      <c r="S44" s="385"/>
      <c r="T44" s="385"/>
      <c r="U44" s="385"/>
      <c r="V44" s="385"/>
      <c r="W44" s="385"/>
      <c r="X44" s="385"/>
      <c r="Y44" s="385"/>
      <c r="Z44" s="385"/>
      <c r="AA44" s="385"/>
      <c r="AB44" s="510"/>
      <c r="AC44" s="203"/>
      <c r="AN44" s="313"/>
    </row>
    <row r="45" spans="1:48" ht="37.5" customHeight="1" x14ac:dyDescent="0.25">
      <c r="A45" s="481" t="s">
        <v>105</v>
      </c>
      <c r="B45" s="482"/>
      <c r="C45" s="18"/>
      <c r="D45" s="20"/>
      <c r="E45" s="20"/>
      <c r="F45" s="20"/>
      <c r="G45" s="20"/>
      <c r="H45" s="20"/>
      <c r="I45" s="351">
        <v>3</v>
      </c>
      <c r="J45" s="20"/>
      <c r="K45" s="20"/>
      <c r="L45" s="21"/>
      <c r="M45" s="21"/>
      <c r="N45" s="21"/>
      <c r="O45" s="21"/>
      <c r="P45" s="225"/>
      <c r="Q45" s="511"/>
      <c r="R45" s="458"/>
      <c r="S45" s="458"/>
      <c r="T45" s="458"/>
      <c r="U45" s="458"/>
      <c r="V45" s="458"/>
      <c r="W45" s="458"/>
      <c r="X45" s="458"/>
      <c r="Y45" s="458"/>
      <c r="Z45" s="458"/>
      <c r="AA45" s="458"/>
      <c r="AB45" s="459"/>
      <c r="AC45" s="203"/>
      <c r="AN45" s="246"/>
    </row>
    <row r="46" spans="1:48" ht="37.5" customHeight="1" x14ac:dyDescent="0.25">
      <c r="A46" s="483" t="s">
        <v>106</v>
      </c>
      <c r="B46" s="496">
        <v>10</v>
      </c>
      <c r="C46" s="23" t="s">
        <v>98</v>
      </c>
      <c r="D46" s="24">
        <v>0</v>
      </c>
      <c r="E46" s="24">
        <v>0.15</v>
      </c>
      <c r="F46" s="24">
        <v>0.15</v>
      </c>
      <c r="G46" s="24">
        <v>0.15</v>
      </c>
      <c r="H46" s="24">
        <v>0.15</v>
      </c>
      <c r="I46" s="24">
        <v>0.15</v>
      </c>
      <c r="J46" s="24">
        <v>0.15</v>
      </c>
      <c r="K46" s="24">
        <v>0.1</v>
      </c>
      <c r="L46" s="24">
        <v>0</v>
      </c>
      <c r="M46" s="24">
        <v>0</v>
      </c>
      <c r="N46" s="24">
        <v>0</v>
      </c>
      <c r="O46" s="24">
        <v>0</v>
      </c>
      <c r="P46" s="176">
        <f t="shared" ref="P46:P47" si="4">SUM(D46:O46)</f>
        <v>1</v>
      </c>
      <c r="Q46" s="512" t="s">
        <v>330</v>
      </c>
      <c r="R46" s="513"/>
      <c r="S46" s="513"/>
      <c r="T46" s="513"/>
      <c r="U46" s="513"/>
      <c r="V46" s="513"/>
      <c r="W46" s="513"/>
      <c r="X46" s="513"/>
      <c r="Y46" s="513"/>
      <c r="Z46" s="513"/>
      <c r="AA46" s="513"/>
      <c r="AB46" s="514"/>
      <c r="AC46" s="203"/>
      <c r="AN46" s="246"/>
    </row>
    <row r="47" spans="1:48" ht="37.5" customHeight="1" x14ac:dyDescent="0.25">
      <c r="A47" s="449"/>
      <c r="B47" s="449"/>
      <c r="C47" s="18" t="s">
        <v>99</v>
      </c>
      <c r="D47" s="19">
        <v>0</v>
      </c>
      <c r="E47" s="19">
        <v>0.15</v>
      </c>
      <c r="F47" s="19">
        <v>0.15</v>
      </c>
      <c r="G47" s="19">
        <v>0.15</v>
      </c>
      <c r="H47" s="19">
        <v>0.15</v>
      </c>
      <c r="I47" s="19">
        <v>0.15</v>
      </c>
      <c r="J47" s="19">
        <v>0.05</v>
      </c>
      <c r="K47" s="19">
        <v>0.05</v>
      </c>
      <c r="L47" s="224">
        <v>0.01</v>
      </c>
      <c r="M47" s="224">
        <v>0.01</v>
      </c>
      <c r="N47" s="224">
        <v>0.01</v>
      </c>
      <c r="O47" s="224">
        <v>0.01</v>
      </c>
      <c r="P47" s="176">
        <f t="shared" si="4"/>
        <v>0.89000000000000012</v>
      </c>
      <c r="Q47" s="515"/>
      <c r="R47" s="516"/>
      <c r="S47" s="516"/>
      <c r="T47" s="516"/>
      <c r="U47" s="516"/>
      <c r="V47" s="516"/>
      <c r="W47" s="516"/>
      <c r="X47" s="516"/>
      <c r="Y47" s="516"/>
      <c r="Z47" s="516"/>
      <c r="AA47" s="516"/>
      <c r="AB47" s="517"/>
      <c r="AC47" s="203"/>
      <c r="AN47" s="246"/>
    </row>
    <row r="48" spans="1:48" ht="37.5" customHeight="1" x14ac:dyDescent="0.25">
      <c r="A48" s="481" t="s">
        <v>107</v>
      </c>
      <c r="B48" s="482"/>
      <c r="C48" s="18"/>
      <c r="D48" s="20"/>
      <c r="E48" s="20"/>
      <c r="F48" s="20"/>
      <c r="G48" s="20"/>
      <c r="H48" s="20"/>
      <c r="I48" s="20"/>
      <c r="J48" s="20"/>
      <c r="K48" s="20"/>
      <c r="L48" s="20"/>
      <c r="M48" s="20"/>
      <c r="N48" s="20"/>
      <c r="O48" s="20"/>
      <c r="P48" s="353"/>
      <c r="Q48" s="518"/>
      <c r="R48" s="519"/>
      <c r="S48" s="519"/>
      <c r="T48" s="519"/>
      <c r="U48" s="519"/>
      <c r="V48" s="519"/>
      <c r="W48" s="519"/>
      <c r="X48" s="519"/>
      <c r="Y48" s="519"/>
      <c r="Z48" s="519"/>
      <c r="AA48" s="519"/>
      <c r="AB48" s="520"/>
      <c r="AC48" s="246"/>
      <c r="AN48" s="246"/>
    </row>
    <row r="49" spans="1:40" ht="37.5" customHeight="1" x14ac:dyDescent="0.25">
      <c r="A49" s="483" t="s">
        <v>108</v>
      </c>
      <c r="B49" s="496">
        <v>9</v>
      </c>
      <c r="C49" s="23" t="s">
        <v>98</v>
      </c>
      <c r="D49" s="24">
        <v>0</v>
      </c>
      <c r="E49" s="24">
        <v>0</v>
      </c>
      <c r="F49" s="24">
        <v>0</v>
      </c>
      <c r="G49" s="24">
        <v>0</v>
      </c>
      <c r="H49" s="24">
        <v>0</v>
      </c>
      <c r="I49" s="24">
        <v>0</v>
      </c>
      <c r="J49" s="24">
        <v>0</v>
      </c>
      <c r="K49" s="24">
        <v>0.2</v>
      </c>
      <c r="L49" s="24">
        <v>0.2</v>
      </c>
      <c r="M49" s="24">
        <v>0.2</v>
      </c>
      <c r="N49" s="24">
        <v>0.2</v>
      </c>
      <c r="O49" s="24">
        <v>0.2</v>
      </c>
      <c r="P49" s="176">
        <f t="shared" ref="P49:P50" si="5">SUM(D49:O49)</f>
        <v>1</v>
      </c>
      <c r="Q49" s="508" t="s">
        <v>331</v>
      </c>
      <c r="R49" s="382"/>
      <c r="S49" s="382"/>
      <c r="T49" s="382"/>
      <c r="U49" s="382"/>
      <c r="V49" s="382"/>
      <c r="W49" s="382"/>
      <c r="X49" s="382"/>
      <c r="Y49" s="382"/>
      <c r="Z49" s="382"/>
      <c r="AA49" s="382"/>
      <c r="AB49" s="509"/>
      <c r="AC49" s="246"/>
      <c r="AN49" s="246"/>
    </row>
    <row r="50" spans="1:40" ht="37.5" customHeight="1" x14ac:dyDescent="0.25">
      <c r="A50" s="449"/>
      <c r="B50" s="449"/>
      <c r="C50" s="18" t="s">
        <v>99</v>
      </c>
      <c r="D50" s="19">
        <v>0</v>
      </c>
      <c r="E50" s="19">
        <v>0</v>
      </c>
      <c r="F50" s="19">
        <v>0</v>
      </c>
      <c r="G50" s="19">
        <v>0</v>
      </c>
      <c r="H50" s="19">
        <v>0</v>
      </c>
      <c r="I50" s="19">
        <v>0</v>
      </c>
      <c r="J50" s="19">
        <v>0</v>
      </c>
      <c r="K50" s="19">
        <v>0.1</v>
      </c>
      <c r="L50" s="224">
        <v>0.2</v>
      </c>
      <c r="M50" s="224">
        <v>0.2</v>
      </c>
      <c r="N50" s="224">
        <v>0.05</v>
      </c>
      <c r="O50" s="224">
        <v>0.45</v>
      </c>
      <c r="P50" s="176">
        <f t="shared" si="5"/>
        <v>1</v>
      </c>
      <c r="Q50" s="384"/>
      <c r="R50" s="385"/>
      <c r="S50" s="385"/>
      <c r="T50" s="385"/>
      <c r="U50" s="385"/>
      <c r="V50" s="385"/>
      <c r="W50" s="385"/>
      <c r="X50" s="385"/>
      <c r="Y50" s="385"/>
      <c r="Z50" s="385"/>
      <c r="AA50" s="385"/>
      <c r="AB50" s="510"/>
      <c r="AC50" s="246"/>
      <c r="AN50" s="246"/>
    </row>
    <row r="51" spans="1:40" ht="37.5" customHeight="1" x14ac:dyDescent="0.25">
      <c r="A51" s="481" t="s">
        <v>109</v>
      </c>
      <c r="B51" s="482"/>
      <c r="C51" s="20"/>
      <c r="D51" s="20"/>
      <c r="E51" s="20"/>
      <c r="F51" s="20"/>
      <c r="G51" s="20"/>
      <c r="H51" s="20"/>
      <c r="I51" s="20"/>
      <c r="J51" s="20"/>
      <c r="K51" s="20"/>
      <c r="L51" s="20"/>
      <c r="M51" s="20"/>
      <c r="N51" s="20"/>
      <c r="O51" s="355">
        <v>1</v>
      </c>
      <c r="P51" s="353"/>
      <c r="Q51" s="511"/>
      <c r="R51" s="458"/>
      <c r="S51" s="458"/>
      <c r="T51" s="458"/>
      <c r="U51" s="458"/>
      <c r="V51" s="458"/>
      <c r="W51" s="458"/>
      <c r="X51" s="458"/>
      <c r="Y51" s="458"/>
      <c r="Z51" s="458"/>
      <c r="AA51" s="458"/>
      <c r="AB51" s="459"/>
      <c r="AC51" s="246"/>
      <c r="AN51" s="246"/>
    </row>
    <row r="52" spans="1:40" ht="66.75" hidden="1" customHeight="1" x14ac:dyDescent="0.25">
      <c r="A52" s="475" t="s">
        <v>110</v>
      </c>
      <c r="B52" s="478" t="s">
        <v>111</v>
      </c>
      <c r="C52" s="479"/>
      <c r="D52" s="479"/>
      <c r="E52" s="479"/>
      <c r="F52" s="479"/>
      <c r="G52" s="480"/>
      <c r="H52" s="553" t="s">
        <v>112</v>
      </c>
      <c r="I52" s="502"/>
      <c r="J52" s="502"/>
      <c r="K52" s="502"/>
      <c r="L52" s="502"/>
      <c r="M52" s="503"/>
      <c r="N52" s="478" t="s">
        <v>111</v>
      </c>
      <c r="O52" s="479"/>
      <c r="P52" s="479"/>
      <c r="Q52" s="479"/>
      <c r="R52" s="479"/>
      <c r="S52" s="480"/>
      <c r="T52" s="501" t="s">
        <v>113</v>
      </c>
      <c r="U52" s="502"/>
      <c r="V52" s="502"/>
      <c r="W52" s="503"/>
      <c r="X52" s="478" t="s">
        <v>114</v>
      </c>
      <c r="Y52" s="479"/>
      <c r="Z52" s="479"/>
      <c r="AA52" s="479"/>
      <c r="AB52" s="500"/>
      <c r="AC52" s="246"/>
      <c r="AN52" s="246"/>
    </row>
    <row r="53" spans="1:40" ht="30" hidden="1" customHeight="1" x14ac:dyDescent="0.3">
      <c r="A53" s="476"/>
      <c r="B53" s="491" t="s">
        <v>115</v>
      </c>
      <c r="C53" s="492"/>
      <c r="D53" s="492"/>
      <c r="E53" s="492"/>
      <c r="F53" s="492"/>
      <c r="G53" s="493"/>
      <c r="H53" s="504"/>
      <c r="I53" s="502"/>
      <c r="J53" s="502"/>
      <c r="K53" s="502"/>
      <c r="L53" s="502"/>
      <c r="M53" s="503"/>
      <c r="N53" s="491" t="s">
        <v>116</v>
      </c>
      <c r="O53" s="492"/>
      <c r="P53" s="492"/>
      <c r="Q53" s="492"/>
      <c r="R53" s="492"/>
      <c r="S53" s="493"/>
      <c r="T53" s="504"/>
      <c r="U53" s="502"/>
      <c r="V53" s="502"/>
      <c r="W53" s="503"/>
      <c r="X53" s="491" t="s">
        <v>117</v>
      </c>
      <c r="Y53" s="492"/>
      <c r="Z53" s="492"/>
      <c r="AA53" s="492"/>
      <c r="AB53" s="521"/>
      <c r="AC53" s="203"/>
      <c r="AE53" s="327"/>
      <c r="AF53" s="327"/>
      <c r="AG53" s="327"/>
      <c r="AH53" s="327"/>
      <c r="AI53" s="327"/>
      <c r="AJ53" s="327"/>
      <c r="AK53" s="327"/>
      <c r="AL53" s="327"/>
      <c r="AM53" s="327"/>
      <c r="AN53" s="313"/>
    </row>
    <row r="54" spans="1:40" ht="17.25" hidden="1" customHeight="1" x14ac:dyDescent="0.25">
      <c r="A54" s="477"/>
      <c r="B54" s="488" t="s">
        <v>118</v>
      </c>
      <c r="C54" s="489"/>
      <c r="D54" s="489"/>
      <c r="E54" s="489"/>
      <c r="F54" s="489"/>
      <c r="G54" s="490"/>
      <c r="H54" s="505"/>
      <c r="I54" s="506"/>
      <c r="J54" s="506"/>
      <c r="K54" s="506"/>
      <c r="L54" s="506"/>
      <c r="M54" s="507"/>
      <c r="N54" s="488" t="s">
        <v>119</v>
      </c>
      <c r="O54" s="489"/>
      <c r="P54" s="489"/>
      <c r="Q54" s="489"/>
      <c r="R54" s="489"/>
      <c r="S54" s="490"/>
      <c r="T54" s="505"/>
      <c r="U54" s="506"/>
      <c r="V54" s="506"/>
      <c r="W54" s="507"/>
      <c r="X54" s="488" t="s">
        <v>120</v>
      </c>
      <c r="Y54" s="489"/>
      <c r="Z54" s="489"/>
      <c r="AA54" s="489"/>
      <c r="AB54" s="522"/>
      <c r="AC54" s="246"/>
      <c r="AN54" s="246"/>
    </row>
    <row r="55" spans="1:40" ht="15.75" customHeight="1" x14ac:dyDescent="0.25">
      <c r="A55" s="246"/>
      <c r="B55" s="246"/>
      <c r="C55" s="328"/>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N55" s="246"/>
    </row>
    <row r="56" spans="1:40" ht="15.75" customHeight="1" x14ac:dyDescent="0.25">
      <c r="A56" s="246"/>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N56" s="246"/>
    </row>
    <row r="57" spans="1:40" ht="15.75" customHeight="1" x14ac:dyDescent="0.25">
      <c r="A57" s="246"/>
      <c r="B57" s="329">
        <v>59</v>
      </c>
      <c r="C57" s="246"/>
      <c r="D57" s="246"/>
      <c r="E57" s="246"/>
      <c r="F57" s="246"/>
      <c r="G57" s="246"/>
      <c r="H57" s="246"/>
      <c r="I57" s="246"/>
      <c r="J57" s="329"/>
      <c r="K57" s="246"/>
      <c r="L57" s="246"/>
      <c r="M57" s="330"/>
      <c r="N57" s="246"/>
      <c r="O57" s="246"/>
      <c r="P57" s="246"/>
      <c r="Q57" s="246"/>
      <c r="R57" s="246"/>
      <c r="S57" s="246"/>
      <c r="T57" s="246"/>
      <c r="U57" s="246"/>
      <c r="V57" s="246"/>
      <c r="W57" s="246"/>
      <c r="X57" s="246"/>
      <c r="Y57" s="246"/>
      <c r="Z57" s="246"/>
      <c r="AA57" s="246"/>
      <c r="AB57" s="246"/>
      <c r="AC57" s="246"/>
      <c r="AN57" s="246"/>
    </row>
    <row r="58" spans="1:40" ht="15.75" customHeight="1" x14ac:dyDescent="0.25">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N58" s="246"/>
    </row>
    <row r="59" spans="1:40" ht="15.75" customHeight="1" x14ac:dyDescent="0.25">
      <c r="A59" s="246"/>
      <c r="B59" s="246"/>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N59" s="246"/>
    </row>
    <row r="60" spans="1:40" ht="15.75" customHeight="1" x14ac:dyDescent="0.25">
      <c r="A60" s="246"/>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N60" s="246"/>
    </row>
    <row r="61" spans="1:40" ht="15.75" customHeight="1" x14ac:dyDescent="0.25">
      <c r="A61" s="246"/>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N61" s="246"/>
    </row>
    <row r="62" spans="1:40" ht="15.75" customHeight="1" x14ac:dyDescent="0.25">
      <c r="A62" s="246"/>
      <c r="B62" s="246"/>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N62" s="246"/>
    </row>
    <row r="63" spans="1:40" ht="15.75" customHeight="1" x14ac:dyDescent="0.25">
      <c r="A63" s="246"/>
      <c r="B63" s="246"/>
      <c r="C63" s="246"/>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N63" s="246"/>
    </row>
    <row r="64" spans="1:40" ht="15.75" customHeight="1" x14ac:dyDescent="0.25">
      <c r="A64" s="246"/>
      <c r="B64" s="246"/>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N64" s="246"/>
    </row>
    <row r="65" spans="29:29" ht="15.75" customHeight="1" x14ac:dyDescent="0.25">
      <c r="AC65" s="246"/>
    </row>
    <row r="66" spans="29:29" ht="15.75" customHeight="1" x14ac:dyDescent="0.25">
      <c r="AC66" s="246"/>
    </row>
    <row r="67" spans="29:29" ht="15.75" customHeight="1" x14ac:dyDescent="0.25">
      <c r="AC67" s="246"/>
    </row>
    <row r="68" spans="29:29" ht="15.75" customHeight="1" x14ac:dyDescent="0.25">
      <c r="AC68" s="246"/>
    </row>
    <row r="69" spans="29:29" ht="15.75" customHeight="1" x14ac:dyDescent="0.25">
      <c r="AC69" s="246"/>
    </row>
    <row r="70" spans="29:29" ht="15.75" customHeight="1" x14ac:dyDescent="0.25">
      <c r="AC70" s="246"/>
    </row>
    <row r="71" spans="29:29" ht="15.75" customHeight="1" x14ac:dyDescent="0.25">
      <c r="AC71" s="246"/>
    </row>
    <row r="72" spans="29:29" ht="15.75" customHeight="1" x14ac:dyDescent="0.25">
      <c r="AC72" s="246"/>
    </row>
    <row r="73" spans="29:29" ht="15.75" customHeight="1" x14ac:dyDescent="0.25">
      <c r="AC73" s="246"/>
    </row>
    <row r="74" spans="29:29" ht="15.75" customHeight="1" x14ac:dyDescent="0.25">
      <c r="AC74" s="246"/>
    </row>
    <row r="75" spans="29:29" ht="15.75" customHeight="1" x14ac:dyDescent="0.25">
      <c r="AC75" s="246"/>
    </row>
    <row r="76" spans="29:29" ht="15.75" customHeight="1" x14ac:dyDescent="0.25">
      <c r="AC76" s="246"/>
    </row>
    <row r="77" spans="29:29" ht="15.75" customHeight="1" x14ac:dyDescent="0.25">
      <c r="AC77" s="246"/>
    </row>
    <row r="78" spans="29:29" ht="15.75" customHeight="1" x14ac:dyDescent="0.25">
      <c r="AC78" s="246"/>
    </row>
    <row r="79" spans="29:29" ht="15.75" customHeight="1" x14ac:dyDescent="0.25">
      <c r="AC79" s="246"/>
    </row>
    <row r="80" spans="29:29" ht="15.75" customHeight="1" x14ac:dyDescent="0.25">
      <c r="AC80" s="246"/>
    </row>
    <row r="81" spans="29:29" ht="15.75" customHeight="1" x14ac:dyDescent="0.25">
      <c r="AC81" s="246"/>
    </row>
    <row r="82" spans="29:29" ht="15.75" customHeight="1" x14ac:dyDescent="0.25">
      <c r="AC82" s="246"/>
    </row>
    <row r="83" spans="29:29" ht="15.75" customHeight="1" x14ac:dyDescent="0.25">
      <c r="AC83" s="246"/>
    </row>
    <row r="84" spans="29:29" ht="15.75" customHeight="1" x14ac:dyDescent="0.25">
      <c r="AC84" s="246"/>
    </row>
    <row r="85" spans="29:29" ht="15.75" customHeight="1" x14ac:dyDescent="0.25">
      <c r="AC85" s="246"/>
    </row>
    <row r="86" spans="29:29" ht="15.75" customHeight="1" x14ac:dyDescent="0.25">
      <c r="AC86" s="246"/>
    </row>
    <row r="87" spans="29:29" ht="15.75" customHeight="1" x14ac:dyDescent="0.25">
      <c r="AC87" s="246"/>
    </row>
    <row r="88" spans="29:29" ht="15.75" customHeight="1" x14ac:dyDescent="0.25">
      <c r="AC88" s="246"/>
    </row>
    <row r="89" spans="29:29" ht="15.75" customHeight="1" x14ac:dyDescent="0.25">
      <c r="AC89" s="246"/>
    </row>
    <row r="90" spans="29:29" ht="15.75" customHeight="1" x14ac:dyDescent="0.25">
      <c r="AC90" s="246"/>
    </row>
    <row r="91" spans="29:29" ht="15.75" customHeight="1" x14ac:dyDescent="0.25">
      <c r="AC91" s="246"/>
    </row>
    <row r="92" spans="29:29" ht="15.75" customHeight="1" x14ac:dyDescent="0.25">
      <c r="AC92" s="246"/>
    </row>
    <row r="93" spans="29:29" ht="15.75" customHeight="1" x14ac:dyDescent="0.25">
      <c r="AC93" s="246"/>
    </row>
    <row r="94" spans="29:29" ht="15.75" customHeight="1" x14ac:dyDescent="0.25">
      <c r="AC94" s="246"/>
    </row>
    <row r="95" spans="29:29" ht="15.75" customHeight="1" x14ac:dyDescent="0.25">
      <c r="AC95" s="246"/>
    </row>
    <row r="96" spans="29:29" ht="15.75" customHeight="1" x14ac:dyDescent="0.25">
      <c r="AC96" s="246"/>
    </row>
    <row r="97" spans="29:29" ht="15.75" customHeight="1" x14ac:dyDescent="0.25">
      <c r="AC97" s="246"/>
    </row>
    <row r="98" spans="29:29" ht="15.75" customHeight="1" x14ac:dyDescent="0.25">
      <c r="AC98" s="246"/>
    </row>
    <row r="99" spans="29:29" ht="15.75" customHeight="1" x14ac:dyDescent="0.25">
      <c r="AC99" s="246"/>
    </row>
    <row r="100" spans="29:29" ht="15.75" customHeight="1" x14ac:dyDescent="0.25">
      <c r="AC100" s="246"/>
    </row>
  </sheetData>
  <mergeCells count="123">
    <mergeCell ref="AU23:BD23"/>
    <mergeCell ref="BE24:BN24"/>
    <mergeCell ref="X52:AB52"/>
    <mergeCell ref="T52:W54"/>
    <mergeCell ref="Q43:AB45"/>
    <mergeCell ref="Q46:AB48"/>
    <mergeCell ref="Q49:AB51"/>
    <mergeCell ref="X53:AB53"/>
    <mergeCell ref="X54:AB54"/>
    <mergeCell ref="N52:S52"/>
    <mergeCell ref="Y30:AB30"/>
    <mergeCell ref="Q37:AB39"/>
    <mergeCell ref="Q40:AB42"/>
    <mergeCell ref="Q23:AB26"/>
    <mergeCell ref="Q28:AB28"/>
    <mergeCell ref="D28:P28"/>
    <mergeCell ref="Q32:AB32"/>
    <mergeCell ref="H52:M54"/>
    <mergeCell ref="N54:S54"/>
    <mergeCell ref="N53:S53"/>
    <mergeCell ref="Q34:AB36"/>
    <mergeCell ref="A52:A54"/>
    <mergeCell ref="B52:G52"/>
    <mergeCell ref="A43:A44"/>
    <mergeCell ref="A48:B48"/>
    <mergeCell ref="A46:A47"/>
    <mergeCell ref="B32:B33"/>
    <mergeCell ref="A34:A35"/>
    <mergeCell ref="B34:B35"/>
    <mergeCell ref="A36:B36"/>
    <mergeCell ref="A42:B42"/>
    <mergeCell ref="B54:G54"/>
    <mergeCell ref="B53:G53"/>
    <mergeCell ref="A37:A38"/>
    <mergeCell ref="B37:B38"/>
    <mergeCell ref="B49:B50"/>
    <mergeCell ref="A51:B51"/>
    <mergeCell ref="A49:A50"/>
    <mergeCell ref="B46:B47"/>
    <mergeCell ref="A45:B45"/>
    <mergeCell ref="A39:B39"/>
    <mergeCell ref="B40:B41"/>
    <mergeCell ref="A40:A41"/>
    <mergeCell ref="B43:B44"/>
    <mergeCell ref="C32:P32"/>
    <mergeCell ref="A28:A29"/>
    <mergeCell ref="A21:A22"/>
    <mergeCell ref="B28:B29"/>
    <mergeCell ref="A32:A33"/>
    <mergeCell ref="B23:C26"/>
    <mergeCell ref="B21:C22"/>
    <mergeCell ref="A31:AB31"/>
    <mergeCell ref="U30:X30"/>
    <mergeCell ref="Q29:T29"/>
    <mergeCell ref="Y29:AB29"/>
    <mergeCell ref="Q33:AB33"/>
    <mergeCell ref="U29:X29"/>
    <mergeCell ref="A23:A26"/>
    <mergeCell ref="A27:AB27"/>
    <mergeCell ref="D22:F22"/>
    <mergeCell ref="M22:O22"/>
    <mergeCell ref="G22:I22"/>
    <mergeCell ref="Q30:T30"/>
    <mergeCell ref="P21:P22"/>
    <mergeCell ref="C28:C29"/>
    <mergeCell ref="Q21:AB22"/>
    <mergeCell ref="Y8:Z8"/>
    <mergeCell ref="AA8:AB8"/>
    <mergeCell ref="Q16:V16"/>
    <mergeCell ref="A1:A4"/>
    <mergeCell ref="B1:Y1"/>
    <mergeCell ref="B2:Y2"/>
    <mergeCell ref="C12:Z12"/>
    <mergeCell ref="C13:Q13"/>
    <mergeCell ref="W16:AB16"/>
    <mergeCell ref="Y11:AB11"/>
    <mergeCell ref="AA7:AB7"/>
    <mergeCell ref="AA13:AB13"/>
    <mergeCell ref="Z1:AB1"/>
    <mergeCell ref="Z3:AB3"/>
    <mergeCell ref="Z4:AB4"/>
    <mergeCell ref="Z2:AB2"/>
    <mergeCell ref="AA9:AB9"/>
    <mergeCell ref="R7:T9"/>
    <mergeCell ref="B3:Y4"/>
    <mergeCell ref="A7:B9"/>
    <mergeCell ref="A11:B11"/>
    <mergeCell ref="A13:B13"/>
    <mergeCell ref="A15:B16"/>
    <mergeCell ref="V13:Y13"/>
    <mergeCell ref="R11:V11"/>
    <mergeCell ref="Z18:AB18"/>
    <mergeCell ref="T17:V17"/>
    <mergeCell ref="Z17:AB17"/>
    <mergeCell ref="Q18:S18"/>
    <mergeCell ref="W17:Y17"/>
    <mergeCell ref="T18:V18"/>
    <mergeCell ref="S13:T13"/>
    <mergeCell ref="Q15:AB15"/>
    <mergeCell ref="A20:AB20"/>
    <mergeCell ref="Y9:Z9"/>
    <mergeCell ref="C7:K9"/>
    <mergeCell ref="Y7:Z7"/>
    <mergeCell ref="C11:K11"/>
    <mergeCell ref="G23:I26"/>
    <mergeCell ref="P23:P26"/>
    <mergeCell ref="D23:F26"/>
    <mergeCell ref="D21:O21"/>
    <mergeCell ref="M23:O26"/>
    <mergeCell ref="J23:L26"/>
    <mergeCell ref="J22:L22"/>
    <mergeCell ref="D16:E16"/>
    <mergeCell ref="D15:E15"/>
    <mergeCell ref="H15:I15"/>
    <mergeCell ref="F15:G15"/>
    <mergeCell ref="H16:I16"/>
    <mergeCell ref="F16:G16"/>
    <mergeCell ref="Q17:S17"/>
    <mergeCell ref="W18:Y18"/>
    <mergeCell ref="U7:V9"/>
    <mergeCell ref="W7:X9"/>
    <mergeCell ref="M11:Q11"/>
    <mergeCell ref="W11:X11"/>
  </mergeCells>
  <dataValidations count="3">
    <dataValidation type="custom" allowBlank="1" showInputMessage="1" showErrorMessage="1" prompt="Máximo 2.000 caracteres - Máximo 2.000 caracteres" sqref="Q30 Q37 Q40 Q43 Q46 Q49">
      <formula1>LTE(LEN(Q30),(2000))</formula1>
    </dataValidation>
    <dataValidation type="custom" allowBlank="1" showInputMessage="1" showErrorMessage="1" prompt="Máximo 1.000 caracteres - Máximo 1.000 caracteres" sqref="U30 Y30">
      <formula1>LTE(LEN(U30),(1000))</formula1>
    </dataValidation>
    <dataValidation type="custom" allowBlank="1" showInputMessage="1" showErrorMessage="1" prompt="2.000 caracteres" sqref="Q23">
      <formula1>LTE(LEN(Q23),(2000))</formula1>
    </dataValidation>
  </dataValidations>
  <printOptions horizontalCentered="1"/>
  <pageMargins left="0.19685039370078741" right="0.19685039370078741" top="0.19685039370078741" bottom="0.19685039370078741" header="0" footer="0"/>
  <pageSetup paperSize="5" scale="30" orientation="landscape" r:id="rId1"/>
  <rowBreaks count="1" manualBreakCount="1">
    <brk id="36" max="2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V100"/>
  <sheetViews>
    <sheetView view="pageBreakPreview" topLeftCell="D17" zoomScale="75" zoomScaleNormal="75" zoomScaleSheetLayoutView="75" workbookViewId="0">
      <selection activeCell="P30" sqref="P30"/>
    </sheetView>
  </sheetViews>
  <sheetFormatPr baseColWidth="10" defaultColWidth="14.42578125" defaultRowHeight="15" customHeight="1" x14ac:dyDescent="0.25"/>
  <cols>
    <col min="1" max="1" width="37.7109375" style="247" customWidth="1"/>
    <col min="2" max="2" width="18.7109375" style="247" customWidth="1"/>
    <col min="3" max="3" width="18.5703125" style="247" customWidth="1"/>
    <col min="4" max="11" width="8.28515625" style="247" customWidth="1"/>
    <col min="12" max="14" width="6.7109375" style="247" customWidth="1"/>
    <col min="15" max="15" width="8.28515625" style="247" bestFit="1" customWidth="1"/>
    <col min="16" max="16" width="14.7109375" style="247" customWidth="1"/>
    <col min="17" max="17" width="16.7109375" style="247" customWidth="1"/>
    <col min="18" max="18" width="18.7109375" style="247" customWidth="1"/>
    <col min="19" max="20" width="16.7109375" style="247" customWidth="1"/>
    <col min="21" max="22" width="8.7109375" style="247" customWidth="1"/>
    <col min="23" max="23" width="6.7109375" style="247" customWidth="1"/>
    <col min="24" max="25" width="8.7109375" style="247" customWidth="1"/>
    <col min="26" max="26" width="12.7109375" style="247" customWidth="1"/>
    <col min="27" max="28" width="6.7109375" style="247" customWidth="1"/>
    <col min="29" max="29" width="7" style="248" bestFit="1" customWidth="1"/>
    <col min="30" max="30" width="29.140625" style="248" hidden="1" customWidth="1"/>
    <col min="31" max="31" width="18.42578125" style="248" hidden="1" customWidth="1"/>
    <col min="32" max="32" width="8.42578125" style="248" hidden="1" customWidth="1"/>
    <col min="33" max="33" width="18.42578125" style="248" hidden="1" customWidth="1"/>
    <col min="34" max="34" width="5.7109375" style="248" hidden="1" customWidth="1"/>
    <col min="35" max="35" width="18.42578125" style="248" hidden="1" customWidth="1"/>
    <col min="36" max="36" width="4.7109375" style="248" hidden="1" customWidth="1"/>
    <col min="37" max="37" width="23" style="248" hidden="1" customWidth="1"/>
    <col min="38" max="38" width="10.7109375" style="248" hidden="1" customWidth="1"/>
    <col min="39" max="39" width="18.42578125" style="248" hidden="1" customWidth="1"/>
    <col min="40" max="40" width="16.140625" style="248" hidden="1" customWidth="1"/>
    <col min="41" max="42" width="0" style="248" hidden="1" customWidth="1"/>
    <col min="43" max="44" width="0" style="247" hidden="1" customWidth="1"/>
    <col min="45" max="46" width="0" style="248" hidden="1" customWidth="1"/>
    <col min="47" max="48" width="14.42578125" style="248"/>
    <col min="49" max="16384" width="14.42578125" style="247"/>
  </cols>
  <sheetData>
    <row r="1" spans="1:40" ht="32.25" customHeight="1" x14ac:dyDescent="0.25">
      <c r="A1" s="609"/>
      <c r="B1" s="612" t="s">
        <v>0</v>
      </c>
      <c r="C1" s="613"/>
      <c r="D1" s="613"/>
      <c r="E1" s="613"/>
      <c r="F1" s="613"/>
      <c r="G1" s="613"/>
      <c r="H1" s="613"/>
      <c r="I1" s="613"/>
      <c r="J1" s="613"/>
      <c r="K1" s="613"/>
      <c r="L1" s="613"/>
      <c r="M1" s="613"/>
      <c r="N1" s="613"/>
      <c r="O1" s="613"/>
      <c r="P1" s="613"/>
      <c r="Q1" s="613"/>
      <c r="R1" s="613"/>
      <c r="S1" s="613"/>
      <c r="T1" s="613"/>
      <c r="U1" s="613"/>
      <c r="V1" s="613"/>
      <c r="W1" s="613"/>
      <c r="X1" s="613"/>
      <c r="Y1" s="614"/>
      <c r="Z1" s="615" t="s">
        <v>1</v>
      </c>
      <c r="AA1" s="616"/>
      <c r="AB1" s="617"/>
    </row>
    <row r="2" spans="1:40" ht="30.75" customHeight="1" x14ac:dyDescent="0.25">
      <c r="A2" s="610"/>
      <c r="B2" s="427" t="s">
        <v>2</v>
      </c>
      <c r="C2" s="417"/>
      <c r="D2" s="417"/>
      <c r="E2" s="417"/>
      <c r="F2" s="417"/>
      <c r="G2" s="417"/>
      <c r="H2" s="417"/>
      <c r="I2" s="417"/>
      <c r="J2" s="417"/>
      <c r="K2" s="417"/>
      <c r="L2" s="417"/>
      <c r="M2" s="417"/>
      <c r="N2" s="417"/>
      <c r="O2" s="417"/>
      <c r="P2" s="417"/>
      <c r="Q2" s="417"/>
      <c r="R2" s="417"/>
      <c r="S2" s="417"/>
      <c r="T2" s="417"/>
      <c r="U2" s="417"/>
      <c r="V2" s="417"/>
      <c r="W2" s="417"/>
      <c r="X2" s="417"/>
      <c r="Y2" s="373"/>
      <c r="Z2" s="435" t="s">
        <v>3</v>
      </c>
      <c r="AA2" s="391"/>
      <c r="AB2" s="585"/>
    </row>
    <row r="3" spans="1:40" ht="24" customHeight="1" x14ac:dyDescent="0.25">
      <c r="A3" s="610"/>
      <c r="B3" s="439" t="s">
        <v>4</v>
      </c>
      <c r="C3" s="417"/>
      <c r="D3" s="417"/>
      <c r="E3" s="417"/>
      <c r="F3" s="417"/>
      <c r="G3" s="417"/>
      <c r="H3" s="417"/>
      <c r="I3" s="417"/>
      <c r="J3" s="417"/>
      <c r="K3" s="417"/>
      <c r="L3" s="417"/>
      <c r="M3" s="417"/>
      <c r="N3" s="417"/>
      <c r="O3" s="417"/>
      <c r="P3" s="417"/>
      <c r="Q3" s="417"/>
      <c r="R3" s="417"/>
      <c r="S3" s="417"/>
      <c r="T3" s="417"/>
      <c r="U3" s="417"/>
      <c r="V3" s="417"/>
      <c r="W3" s="417"/>
      <c r="X3" s="417"/>
      <c r="Y3" s="373"/>
      <c r="Z3" s="435" t="s">
        <v>5</v>
      </c>
      <c r="AA3" s="391"/>
      <c r="AB3" s="585"/>
    </row>
    <row r="4" spans="1:40" ht="15.75" customHeight="1" thickBot="1" x14ac:dyDescent="0.3">
      <c r="A4" s="611"/>
      <c r="B4" s="374"/>
      <c r="C4" s="375"/>
      <c r="D4" s="375"/>
      <c r="E4" s="375"/>
      <c r="F4" s="375"/>
      <c r="G4" s="375"/>
      <c r="H4" s="375"/>
      <c r="I4" s="375"/>
      <c r="J4" s="375"/>
      <c r="K4" s="375"/>
      <c r="L4" s="375"/>
      <c r="M4" s="375"/>
      <c r="N4" s="375"/>
      <c r="O4" s="375"/>
      <c r="P4" s="375"/>
      <c r="Q4" s="375"/>
      <c r="R4" s="375"/>
      <c r="S4" s="375"/>
      <c r="T4" s="375"/>
      <c r="U4" s="375"/>
      <c r="V4" s="375"/>
      <c r="W4" s="375"/>
      <c r="X4" s="375"/>
      <c r="Y4" s="376"/>
      <c r="Z4" s="436" t="s">
        <v>6</v>
      </c>
      <c r="AA4" s="437"/>
      <c r="AB4" s="618"/>
    </row>
    <row r="5" spans="1:40" ht="9" customHeight="1" thickBot="1" x14ac:dyDescent="0.3">
      <c r="A5" s="208"/>
      <c r="B5" s="2"/>
      <c r="C5" s="3"/>
      <c r="D5" s="200"/>
      <c r="E5" s="200"/>
      <c r="F5" s="200"/>
      <c r="G5" s="200"/>
      <c r="H5" s="200"/>
      <c r="I5" s="200"/>
      <c r="J5" s="200"/>
      <c r="K5" s="200"/>
      <c r="L5" s="200"/>
      <c r="M5" s="200"/>
      <c r="N5" s="200"/>
      <c r="O5" s="200"/>
      <c r="P5" s="200"/>
      <c r="Q5" s="200"/>
      <c r="R5" s="200"/>
      <c r="S5" s="200"/>
      <c r="T5" s="200"/>
      <c r="U5" s="200"/>
      <c r="V5" s="200"/>
      <c r="W5" s="200"/>
      <c r="X5" s="200"/>
      <c r="Y5" s="200"/>
      <c r="Z5" s="4"/>
      <c r="AA5" s="5"/>
      <c r="AB5" s="209"/>
    </row>
    <row r="6" spans="1:40" ht="9" customHeight="1" thickBot="1" x14ac:dyDescent="0.3">
      <c r="A6" s="210"/>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199"/>
      <c r="AB6" s="211"/>
    </row>
    <row r="7" spans="1:40" ht="15" customHeight="1" x14ac:dyDescent="0.25">
      <c r="A7" s="605" t="s">
        <v>7</v>
      </c>
      <c r="B7" s="370"/>
      <c r="C7" s="368" t="s">
        <v>8</v>
      </c>
      <c r="D7" s="369"/>
      <c r="E7" s="369"/>
      <c r="F7" s="369"/>
      <c r="G7" s="369"/>
      <c r="H7" s="369"/>
      <c r="I7" s="369"/>
      <c r="J7" s="369"/>
      <c r="K7" s="370"/>
      <c r="L7" s="249"/>
      <c r="M7" s="250"/>
      <c r="N7" s="250"/>
      <c r="O7" s="250"/>
      <c r="P7" s="250"/>
      <c r="Q7" s="251"/>
      <c r="R7" s="409" t="s">
        <v>9</v>
      </c>
      <c r="S7" s="369"/>
      <c r="T7" s="370"/>
      <c r="U7" s="403">
        <v>44564</v>
      </c>
      <c r="V7" s="404"/>
      <c r="W7" s="409" t="s">
        <v>10</v>
      </c>
      <c r="X7" s="370"/>
      <c r="Y7" s="377" t="s">
        <v>11</v>
      </c>
      <c r="Z7" s="365"/>
      <c r="AA7" s="432"/>
      <c r="AB7" s="620"/>
      <c r="AD7" s="252"/>
    </row>
    <row r="8" spans="1:40" ht="15" customHeight="1" x14ac:dyDescent="0.25">
      <c r="A8" s="607"/>
      <c r="B8" s="373"/>
      <c r="C8" s="371"/>
      <c r="D8" s="417"/>
      <c r="E8" s="417"/>
      <c r="F8" s="417"/>
      <c r="G8" s="417"/>
      <c r="H8" s="417"/>
      <c r="I8" s="417"/>
      <c r="J8" s="417"/>
      <c r="K8" s="373"/>
      <c r="L8" s="249"/>
      <c r="M8" s="250"/>
      <c r="N8" s="250"/>
      <c r="O8" s="250"/>
      <c r="P8" s="250"/>
      <c r="Q8" s="251"/>
      <c r="R8" s="371"/>
      <c r="S8" s="417"/>
      <c r="T8" s="373"/>
      <c r="U8" s="405"/>
      <c r="V8" s="406"/>
      <c r="W8" s="371"/>
      <c r="X8" s="373"/>
      <c r="Y8" s="418" t="s">
        <v>12</v>
      </c>
      <c r="Z8" s="414"/>
      <c r="AA8" s="419"/>
      <c r="AB8" s="585"/>
    </row>
    <row r="9" spans="1:40" ht="15.75" customHeight="1" thickBot="1" x14ac:dyDescent="0.3">
      <c r="A9" s="608"/>
      <c r="B9" s="376"/>
      <c r="C9" s="374"/>
      <c r="D9" s="375"/>
      <c r="E9" s="375"/>
      <c r="F9" s="375"/>
      <c r="G9" s="375"/>
      <c r="H9" s="375"/>
      <c r="I9" s="375"/>
      <c r="J9" s="375"/>
      <c r="K9" s="376"/>
      <c r="L9" s="249"/>
      <c r="M9" s="250"/>
      <c r="N9" s="250"/>
      <c r="O9" s="250"/>
      <c r="P9" s="250"/>
      <c r="Q9" s="251"/>
      <c r="R9" s="374"/>
      <c r="S9" s="375"/>
      <c r="T9" s="376"/>
      <c r="U9" s="407"/>
      <c r="V9" s="408"/>
      <c r="W9" s="374"/>
      <c r="X9" s="376"/>
      <c r="Y9" s="366" t="s">
        <v>13</v>
      </c>
      <c r="Z9" s="367"/>
      <c r="AA9" s="438" t="s">
        <v>14</v>
      </c>
      <c r="AB9" s="618"/>
    </row>
    <row r="10" spans="1:40" ht="9" customHeight="1" thickBot="1" x14ac:dyDescent="0.3">
      <c r="A10" s="212"/>
      <c r="B10" s="7"/>
      <c r="C10" s="153"/>
      <c r="D10" s="153"/>
      <c r="E10" s="153"/>
      <c r="F10" s="153"/>
      <c r="G10" s="153"/>
      <c r="H10" s="153"/>
      <c r="I10" s="153"/>
      <c r="J10" s="153"/>
      <c r="K10" s="153"/>
      <c r="L10" s="153"/>
      <c r="M10" s="244"/>
      <c r="N10" s="244"/>
      <c r="O10" s="244"/>
      <c r="P10" s="244"/>
      <c r="Q10" s="244"/>
      <c r="R10" s="213"/>
      <c r="S10" s="213"/>
      <c r="T10" s="213"/>
      <c r="U10" s="213"/>
      <c r="V10" s="213"/>
      <c r="W10" s="214"/>
      <c r="X10" s="214"/>
      <c r="Y10" s="214"/>
      <c r="Z10" s="214"/>
      <c r="AA10" s="214"/>
      <c r="AB10" s="215"/>
    </row>
    <row r="11" spans="1:40" ht="39" customHeight="1" thickBot="1" x14ac:dyDescent="0.3">
      <c r="A11" s="619" t="s">
        <v>15</v>
      </c>
      <c r="B11" s="380"/>
      <c r="C11" s="378" t="s">
        <v>16</v>
      </c>
      <c r="D11" s="379"/>
      <c r="E11" s="379"/>
      <c r="F11" s="379"/>
      <c r="G11" s="379"/>
      <c r="H11" s="379"/>
      <c r="I11" s="379"/>
      <c r="J11" s="379"/>
      <c r="K11" s="380"/>
      <c r="L11" s="285"/>
      <c r="M11" s="410" t="s">
        <v>17</v>
      </c>
      <c r="N11" s="379"/>
      <c r="O11" s="379"/>
      <c r="P11" s="379"/>
      <c r="Q11" s="380"/>
      <c r="R11" s="411" t="s">
        <v>18</v>
      </c>
      <c r="S11" s="379"/>
      <c r="T11" s="379"/>
      <c r="U11" s="379"/>
      <c r="V11" s="380"/>
      <c r="W11" s="410" t="s">
        <v>19</v>
      </c>
      <c r="X11" s="380"/>
      <c r="Y11" s="411" t="s">
        <v>20</v>
      </c>
      <c r="Z11" s="379"/>
      <c r="AA11" s="379"/>
      <c r="AB11" s="604"/>
      <c r="AD11" s="252"/>
    </row>
    <row r="12" spans="1:40" ht="9" customHeight="1" thickBot="1" x14ac:dyDescent="0.3">
      <c r="A12" s="216"/>
      <c r="B12" s="10"/>
      <c r="C12" s="428"/>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11"/>
      <c r="AB12" s="217"/>
    </row>
    <row r="13" spans="1:40" ht="37.5" customHeight="1" thickBot="1" x14ac:dyDescent="0.3">
      <c r="A13" s="605" t="s">
        <v>21</v>
      </c>
      <c r="B13" s="370"/>
      <c r="C13" s="606" t="s">
        <v>121</v>
      </c>
      <c r="D13" s="379"/>
      <c r="E13" s="379"/>
      <c r="F13" s="379"/>
      <c r="G13" s="379"/>
      <c r="H13" s="379"/>
      <c r="I13" s="379"/>
      <c r="J13" s="379"/>
      <c r="K13" s="379"/>
      <c r="L13" s="379"/>
      <c r="M13" s="379"/>
      <c r="N13" s="379"/>
      <c r="O13" s="379"/>
      <c r="P13" s="379"/>
      <c r="Q13" s="380"/>
      <c r="R13" s="200"/>
      <c r="S13" s="416" t="s">
        <v>23</v>
      </c>
      <c r="T13" s="417"/>
      <c r="U13" s="286">
        <v>4</v>
      </c>
      <c r="V13" s="444" t="s">
        <v>24</v>
      </c>
      <c r="W13" s="417"/>
      <c r="X13" s="417"/>
      <c r="Y13" s="417"/>
      <c r="Z13" s="200"/>
      <c r="AA13" s="433">
        <v>0.18</v>
      </c>
      <c r="AB13" s="380"/>
      <c r="AC13" s="177"/>
      <c r="AD13" s="252"/>
      <c r="AE13" s="177"/>
      <c r="AF13" s="177"/>
      <c r="AG13" s="177"/>
      <c r="AH13" s="177"/>
      <c r="AI13" s="177"/>
      <c r="AJ13" s="177"/>
      <c r="AK13" s="177"/>
      <c r="AL13" s="177"/>
      <c r="AM13" s="177"/>
      <c r="AN13" s="177"/>
    </row>
    <row r="14" spans="1:40" ht="16.5" customHeight="1" thickBot="1" x14ac:dyDescent="0.3">
      <c r="A14" s="28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88"/>
    </row>
    <row r="15" spans="1:40" ht="24" customHeight="1" thickBot="1" x14ac:dyDescent="0.3">
      <c r="A15" s="605" t="s">
        <v>25</v>
      </c>
      <c r="B15" s="370"/>
      <c r="C15" s="12" t="s">
        <v>26</v>
      </c>
      <c r="D15" s="395" t="s">
        <v>27</v>
      </c>
      <c r="E15" s="396"/>
      <c r="F15" s="395" t="s">
        <v>28</v>
      </c>
      <c r="G15" s="396"/>
      <c r="H15" s="395" t="s">
        <v>29</v>
      </c>
      <c r="I15" s="380"/>
      <c r="J15" s="244"/>
      <c r="K15" s="259"/>
      <c r="L15" s="244"/>
      <c r="M15" s="199"/>
      <c r="N15" s="199"/>
      <c r="O15" s="199"/>
      <c r="P15" s="199"/>
      <c r="Q15" s="410" t="s">
        <v>30</v>
      </c>
      <c r="R15" s="379"/>
      <c r="S15" s="379"/>
      <c r="T15" s="379"/>
      <c r="U15" s="379"/>
      <c r="V15" s="379"/>
      <c r="W15" s="379"/>
      <c r="X15" s="379"/>
      <c r="Y15" s="379"/>
      <c r="Z15" s="379"/>
      <c r="AA15" s="379"/>
      <c r="AB15" s="604"/>
    </row>
    <row r="16" spans="1:40" ht="35.25" customHeight="1" thickBot="1" x14ac:dyDescent="0.3">
      <c r="A16" s="608"/>
      <c r="B16" s="376"/>
      <c r="C16" s="158"/>
      <c r="D16" s="393"/>
      <c r="E16" s="394"/>
      <c r="F16" s="393"/>
      <c r="G16" s="394"/>
      <c r="H16" s="397" t="s">
        <v>67</v>
      </c>
      <c r="I16" s="398"/>
      <c r="J16" s="244"/>
      <c r="K16" s="244"/>
      <c r="L16" s="244"/>
      <c r="M16" s="199"/>
      <c r="N16" s="199"/>
      <c r="O16" s="199"/>
      <c r="P16" s="199"/>
      <c r="Q16" s="420" t="s">
        <v>31</v>
      </c>
      <c r="R16" s="421"/>
      <c r="S16" s="421"/>
      <c r="T16" s="421"/>
      <c r="U16" s="421"/>
      <c r="V16" s="422"/>
      <c r="W16" s="430" t="s">
        <v>32</v>
      </c>
      <c r="X16" s="421"/>
      <c r="Y16" s="421"/>
      <c r="Z16" s="421"/>
      <c r="AA16" s="421"/>
      <c r="AB16" s="582"/>
    </row>
    <row r="17" spans="1:48" ht="27" customHeight="1" x14ac:dyDescent="0.25">
      <c r="A17" s="218"/>
      <c r="B17" s="199"/>
      <c r="C17" s="199"/>
      <c r="D17" s="160"/>
      <c r="E17" s="160"/>
      <c r="F17" s="160"/>
      <c r="G17" s="160"/>
      <c r="H17" s="160"/>
      <c r="I17" s="160"/>
      <c r="J17" s="160"/>
      <c r="K17" s="160"/>
      <c r="L17" s="160"/>
      <c r="M17" s="199"/>
      <c r="N17" s="199"/>
      <c r="O17" s="199"/>
      <c r="P17" s="199"/>
      <c r="Q17" s="399" t="s">
        <v>33</v>
      </c>
      <c r="R17" s="391"/>
      <c r="S17" s="392"/>
      <c r="T17" s="413" t="s">
        <v>34</v>
      </c>
      <c r="U17" s="391"/>
      <c r="V17" s="392"/>
      <c r="W17" s="413" t="s">
        <v>33</v>
      </c>
      <c r="X17" s="391"/>
      <c r="Y17" s="392"/>
      <c r="Z17" s="413" t="s">
        <v>34</v>
      </c>
      <c r="AA17" s="391"/>
      <c r="AB17" s="585"/>
      <c r="AC17" s="289"/>
      <c r="AE17" s="290"/>
    </row>
    <row r="18" spans="1:48" ht="18" customHeight="1" thickBot="1" x14ac:dyDescent="0.3">
      <c r="A18" s="210"/>
      <c r="B18" s="200"/>
      <c r="C18" s="160"/>
      <c r="D18" s="160"/>
      <c r="E18" s="160"/>
      <c r="F18" s="160"/>
      <c r="G18" s="262"/>
      <c r="H18" s="262"/>
      <c r="I18" s="262"/>
      <c r="J18" s="262"/>
      <c r="K18" s="262"/>
      <c r="L18" s="262"/>
      <c r="M18" s="160"/>
      <c r="N18" s="160"/>
      <c r="O18" s="160"/>
      <c r="P18" s="160"/>
      <c r="Q18" s="630">
        <v>0</v>
      </c>
      <c r="R18" s="437"/>
      <c r="S18" s="577"/>
      <c r="T18" s="626">
        <v>0</v>
      </c>
      <c r="U18" s="437"/>
      <c r="V18" s="577"/>
      <c r="W18" s="627">
        <v>260000010</v>
      </c>
      <c r="X18" s="628"/>
      <c r="Y18" s="629"/>
      <c r="Z18" s="626">
        <f>180000000+80000010</f>
        <v>260000010</v>
      </c>
      <c r="AA18" s="437"/>
      <c r="AB18" s="618"/>
      <c r="AC18" s="291">
        <f>+Z18/W18</f>
        <v>1</v>
      </c>
    </row>
    <row r="19" spans="1:48" ht="7.5" customHeight="1" thickBot="1" x14ac:dyDescent="0.3">
      <c r="A19" s="210"/>
      <c r="B19" s="20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99"/>
      <c r="AB19" s="211"/>
    </row>
    <row r="20" spans="1:48" ht="17.25" customHeight="1" x14ac:dyDescent="0.25">
      <c r="A20" s="625" t="s">
        <v>35</v>
      </c>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620"/>
    </row>
    <row r="21" spans="1:48" ht="15" customHeight="1" x14ac:dyDescent="0.25">
      <c r="A21" s="583" t="s">
        <v>36</v>
      </c>
      <c r="B21" s="454" t="s">
        <v>37</v>
      </c>
      <c r="C21" s="455"/>
      <c r="D21" s="390" t="s">
        <v>38</v>
      </c>
      <c r="E21" s="391"/>
      <c r="F21" s="391"/>
      <c r="G21" s="391"/>
      <c r="H21" s="391"/>
      <c r="I21" s="391"/>
      <c r="J21" s="391"/>
      <c r="K21" s="391"/>
      <c r="L21" s="391"/>
      <c r="M21" s="391"/>
      <c r="N21" s="391"/>
      <c r="O21" s="392"/>
      <c r="P21" s="448" t="s">
        <v>39</v>
      </c>
      <c r="Q21" s="454" t="s">
        <v>40</v>
      </c>
      <c r="R21" s="473"/>
      <c r="S21" s="473"/>
      <c r="T21" s="473"/>
      <c r="U21" s="473"/>
      <c r="V21" s="473"/>
      <c r="W21" s="473"/>
      <c r="X21" s="473"/>
      <c r="Y21" s="473"/>
      <c r="Z21" s="473"/>
      <c r="AA21" s="473"/>
      <c r="AB21" s="622"/>
    </row>
    <row r="22" spans="1:48" ht="15" customHeight="1" x14ac:dyDescent="0.25">
      <c r="A22" s="584"/>
      <c r="B22" s="456"/>
      <c r="C22" s="422"/>
      <c r="D22" s="390" t="s">
        <v>26</v>
      </c>
      <c r="E22" s="391"/>
      <c r="F22" s="392"/>
      <c r="G22" s="390" t="s">
        <v>27</v>
      </c>
      <c r="H22" s="391"/>
      <c r="I22" s="392"/>
      <c r="J22" s="390" t="s">
        <v>28</v>
      </c>
      <c r="K22" s="391"/>
      <c r="L22" s="392"/>
      <c r="M22" s="390" t="s">
        <v>29</v>
      </c>
      <c r="N22" s="391"/>
      <c r="O22" s="392"/>
      <c r="P22" s="472"/>
      <c r="Q22" s="456"/>
      <c r="R22" s="421"/>
      <c r="S22" s="421"/>
      <c r="T22" s="421"/>
      <c r="U22" s="421"/>
      <c r="V22" s="421"/>
      <c r="W22" s="421"/>
      <c r="X22" s="421"/>
      <c r="Y22" s="421"/>
      <c r="Z22" s="421"/>
      <c r="AA22" s="421"/>
      <c r="AB22" s="582"/>
    </row>
    <row r="23" spans="1:48" ht="17.25" customHeight="1" x14ac:dyDescent="0.25">
      <c r="A23" s="586" t="s">
        <v>121</v>
      </c>
      <c r="B23" s="450"/>
      <c r="C23" s="455"/>
      <c r="D23" s="381"/>
      <c r="E23" s="473"/>
      <c r="F23" s="455"/>
      <c r="G23" s="381"/>
      <c r="H23" s="473"/>
      <c r="I23" s="455"/>
      <c r="J23" s="381"/>
      <c r="K23" s="473"/>
      <c r="L23" s="455"/>
      <c r="M23" s="381"/>
      <c r="N23" s="473"/>
      <c r="O23" s="455"/>
      <c r="P23" s="388"/>
      <c r="Q23" s="621"/>
      <c r="R23" s="473"/>
      <c r="S23" s="473"/>
      <c r="T23" s="473"/>
      <c r="U23" s="473"/>
      <c r="V23" s="473"/>
      <c r="W23" s="473"/>
      <c r="X23" s="473"/>
      <c r="Y23" s="473"/>
      <c r="Z23" s="473"/>
      <c r="AA23" s="473"/>
      <c r="AB23" s="622"/>
    </row>
    <row r="24" spans="1:48" ht="17.25" customHeight="1" x14ac:dyDescent="0.25">
      <c r="A24" s="587"/>
      <c r="B24" s="371"/>
      <c r="C24" s="571"/>
      <c r="D24" s="572"/>
      <c r="E24" s="417"/>
      <c r="F24" s="571"/>
      <c r="G24" s="572"/>
      <c r="H24" s="417"/>
      <c r="I24" s="571"/>
      <c r="J24" s="572"/>
      <c r="K24" s="417"/>
      <c r="L24" s="571"/>
      <c r="M24" s="572"/>
      <c r="N24" s="417"/>
      <c r="O24" s="571"/>
      <c r="P24" s="589"/>
      <c r="Q24" s="572"/>
      <c r="R24" s="417"/>
      <c r="S24" s="417"/>
      <c r="T24" s="417"/>
      <c r="U24" s="417"/>
      <c r="V24" s="417"/>
      <c r="W24" s="417"/>
      <c r="X24" s="417"/>
      <c r="Y24" s="417"/>
      <c r="Z24" s="417"/>
      <c r="AA24" s="417"/>
      <c r="AB24" s="623"/>
    </row>
    <row r="25" spans="1:48" ht="17.25" customHeight="1" x14ac:dyDescent="0.25">
      <c r="A25" s="587"/>
      <c r="B25" s="371"/>
      <c r="C25" s="571"/>
      <c r="D25" s="572"/>
      <c r="E25" s="417"/>
      <c r="F25" s="571"/>
      <c r="G25" s="572"/>
      <c r="H25" s="417"/>
      <c r="I25" s="571"/>
      <c r="J25" s="572"/>
      <c r="K25" s="417"/>
      <c r="L25" s="571"/>
      <c r="M25" s="572"/>
      <c r="N25" s="417"/>
      <c r="O25" s="571"/>
      <c r="P25" s="589"/>
      <c r="Q25" s="572"/>
      <c r="R25" s="417"/>
      <c r="S25" s="417"/>
      <c r="T25" s="417"/>
      <c r="U25" s="417"/>
      <c r="V25" s="417"/>
      <c r="W25" s="417"/>
      <c r="X25" s="417"/>
      <c r="Y25" s="417"/>
      <c r="Z25" s="417"/>
      <c r="AA25" s="417"/>
      <c r="AB25" s="623"/>
    </row>
    <row r="26" spans="1:48" ht="17.25" customHeight="1" thickBot="1" x14ac:dyDescent="0.3">
      <c r="A26" s="584"/>
      <c r="B26" s="374"/>
      <c r="C26" s="394"/>
      <c r="D26" s="572"/>
      <c r="E26" s="417"/>
      <c r="F26" s="571"/>
      <c r="G26" s="572"/>
      <c r="H26" s="417"/>
      <c r="I26" s="571"/>
      <c r="J26" s="572"/>
      <c r="K26" s="417"/>
      <c r="L26" s="571"/>
      <c r="M26" s="572"/>
      <c r="N26" s="417"/>
      <c r="O26" s="571"/>
      <c r="P26" s="589"/>
      <c r="Q26" s="456"/>
      <c r="R26" s="421"/>
      <c r="S26" s="421"/>
      <c r="T26" s="421"/>
      <c r="U26" s="421"/>
      <c r="V26" s="421"/>
      <c r="W26" s="421"/>
      <c r="X26" s="421"/>
      <c r="Y26" s="421"/>
      <c r="Z26" s="421"/>
      <c r="AA26" s="421"/>
      <c r="AB26" s="582"/>
    </row>
    <row r="27" spans="1:48" x14ac:dyDescent="0.25">
      <c r="A27" s="624"/>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620"/>
    </row>
    <row r="28" spans="1:48" ht="18" customHeight="1" x14ac:dyDescent="0.25">
      <c r="A28" s="583" t="s">
        <v>36</v>
      </c>
      <c r="B28" s="448" t="s">
        <v>53</v>
      </c>
      <c r="C28" s="448" t="s">
        <v>37</v>
      </c>
      <c r="D28" s="390" t="s">
        <v>54</v>
      </c>
      <c r="E28" s="391"/>
      <c r="F28" s="391"/>
      <c r="G28" s="391"/>
      <c r="H28" s="391"/>
      <c r="I28" s="391"/>
      <c r="J28" s="391"/>
      <c r="K28" s="391"/>
      <c r="L28" s="391"/>
      <c r="M28" s="391"/>
      <c r="N28" s="391"/>
      <c r="O28" s="391"/>
      <c r="P28" s="392"/>
      <c r="Q28" s="390" t="s">
        <v>55</v>
      </c>
      <c r="R28" s="391"/>
      <c r="S28" s="391"/>
      <c r="T28" s="391"/>
      <c r="U28" s="391"/>
      <c r="V28" s="391"/>
      <c r="W28" s="391"/>
      <c r="X28" s="391"/>
      <c r="Y28" s="391"/>
      <c r="Z28" s="391"/>
      <c r="AA28" s="391"/>
      <c r="AB28" s="585"/>
      <c r="AD28" s="248" t="s">
        <v>122</v>
      </c>
      <c r="AE28" s="292"/>
      <c r="AF28" s="248" t="s">
        <v>123</v>
      </c>
      <c r="AG28" s="292"/>
      <c r="AH28" s="248" t="s">
        <v>124</v>
      </c>
      <c r="AI28" s="292"/>
      <c r="AJ28" s="248" t="s">
        <v>125</v>
      </c>
      <c r="AK28" s="292"/>
      <c r="AM28" s="292"/>
      <c r="AN28" s="248" t="s">
        <v>62</v>
      </c>
      <c r="AQ28" s="248" t="s">
        <v>126</v>
      </c>
      <c r="AS28" s="248" t="s">
        <v>127</v>
      </c>
      <c r="AU28" s="248" t="s">
        <v>128</v>
      </c>
    </row>
    <row r="29" spans="1:48" ht="24.75" customHeight="1" x14ac:dyDescent="0.25">
      <c r="A29" s="584"/>
      <c r="B29" s="472"/>
      <c r="C29" s="472"/>
      <c r="D29" s="13" t="s">
        <v>56</v>
      </c>
      <c r="E29" s="13" t="s">
        <v>57</v>
      </c>
      <c r="F29" s="13" t="s">
        <v>58</v>
      </c>
      <c r="G29" s="13" t="s">
        <v>59</v>
      </c>
      <c r="H29" s="13" t="s">
        <v>60</v>
      </c>
      <c r="I29" s="13" t="s">
        <v>61</v>
      </c>
      <c r="J29" s="13" t="s">
        <v>62</v>
      </c>
      <c r="K29" s="13" t="s">
        <v>63</v>
      </c>
      <c r="L29" s="13" t="s">
        <v>64</v>
      </c>
      <c r="M29" s="13" t="s">
        <v>65</v>
      </c>
      <c r="N29" s="13" t="s">
        <v>66</v>
      </c>
      <c r="O29" s="13" t="s">
        <v>67</v>
      </c>
      <c r="P29" s="13" t="s">
        <v>39</v>
      </c>
      <c r="Q29" s="463" t="s">
        <v>68</v>
      </c>
      <c r="R29" s="421"/>
      <c r="S29" s="421"/>
      <c r="T29" s="422"/>
      <c r="U29" s="463" t="s">
        <v>69</v>
      </c>
      <c r="V29" s="421"/>
      <c r="W29" s="421"/>
      <c r="X29" s="422"/>
      <c r="Y29" s="463" t="s">
        <v>70</v>
      </c>
      <c r="Z29" s="421"/>
      <c r="AA29" s="421"/>
      <c r="AB29" s="582"/>
      <c r="AE29" s="292"/>
      <c r="AG29" s="292"/>
      <c r="AI29" s="292"/>
      <c r="AK29" s="292"/>
      <c r="AM29" s="292"/>
    </row>
    <row r="30" spans="1:48" ht="196.5" customHeight="1" thickBot="1" x14ac:dyDescent="0.3">
      <c r="A30" s="219" t="s">
        <v>121</v>
      </c>
      <c r="B30" s="15">
        <v>0.18</v>
      </c>
      <c r="C30" s="293">
        <v>4</v>
      </c>
      <c r="D30" s="293">
        <v>0</v>
      </c>
      <c r="E30" s="293">
        <v>0</v>
      </c>
      <c r="F30" s="293">
        <v>0</v>
      </c>
      <c r="G30" s="293">
        <v>0</v>
      </c>
      <c r="H30" s="293">
        <v>0</v>
      </c>
      <c r="I30" s="293">
        <v>0</v>
      </c>
      <c r="J30" s="293">
        <v>0</v>
      </c>
      <c r="K30" s="293">
        <v>0</v>
      </c>
      <c r="L30" s="294">
        <v>2</v>
      </c>
      <c r="M30" s="294">
        <v>1</v>
      </c>
      <c r="N30" s="293">
        <v>0</v>
      </c>
      <c r="O30" s="357">
        <v>1</v>
      </c>
      <c r="P30" s="25">
        <f>SUM(D30:O30)</f>
        <v>4</v>
      </c>
      <c r="Q30" s="602" t="s">
        <v>332</v>
      </c>
      <c r="R30" s="524"/>
      <c r="S30" s="524"/>
      <c r="T30" s="525"/>
      <c r="U30" s="602"/>
      <c r="V30" s="524"/>
      <c r="W30" s="524"/>
      <c r="X30" s="525"/>
      <c r="Y30" s="602"/>
      <c r="Z30" s="524"/>
      <c r="AA30" s="524"/>
      <c r="AB30" s="603"/>
      <c r="AC30" s="295"/>
      <c r="AD30" s="150" t="s">
        <v>129</v>
      </c>
      <c r="AE30" s="296">
        <f>LEN(AD30)</f>
        <v>112</v>
      </c>
      <c r="AF30" s="150" t="s">
        <v>130</v>
      </c>
      <c r="AG30" s="296">
        <f>LEN(AF30)</f>
        <v>219</v>
      </c>
      <c r="AH30" s="150" t="s">
        <v>131</v>
      </c>
      <c r="AI30" s="296">
        <f>LEN(AH30)</f>
        <v>275</v>
      </c>
      <c r="AJ30" s="150" t="s">
        <v>132</v>
      </c>
      <c r="AK30" s="296">
        <f>LEN(AJ30)</f>
        <v>298</v>
      </c>
      <c r="AL30" s="150" t="s">
        <v>133</v>
      </c>
      <c r="AM30" s="296">
        <f>LEN(AL30)</f>
        <v>253</v>
      </c>
      <c r="AO30" s="296">
        <f>LEN(AN30)</f>
        <v>0</v>
      </c>
      <c r="AR30" s="296">
        <f>LEN(AQ30)</f>
        <v>0</v>
      </c>
      <c r="AS30" s="150" t="s">
        <v>134</v>
      </c>
      <c r="AT30" s="296">
        <f>LEN(AS30)</f>
        <v>293</v>
      </c>
      <c r="AU30" s="150" t="s">
        <v>135</v>
      </c>
      <c r="AV30" s="296">
        <f>LEN(AU30)</f>
        <v>296</v>
      </c>
    </row>
    <row r="31" spans="1:48" x14ac:dyDescent="0.25">
      <c r="A31" s="581"/>
      <c r="B31" s="421"/>
      <c r="C31" s="421"/>
      <c r="D31" s="421"/>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582"/>
      <c r="AD31" s="150"/>
      <c r="AE31" s="296"/>
      <c r="AF31" s="150"/>
      <c r="AG31" s="296"/>
      <c r="AH31" s="150"/>
      <c r="AI31" s="296"/>
      <c r="AJ31" s="150"/>
      <c r="AK31" s="296"/>
      <c r="AL31" s="150"/>
      <c r="AM31" s="296"/>
    </row>
    <row r="32" spans="1:48" ht="15" customHeight="1" x14ac:dyDescent="0.25">
      <c r="A32" s="583" t="s">
        <v>90</v>
      </c>
      <c r="B32" s="448" t="s">
        <v>91</v>
      </c>
      <c r="C32" s="390" t="s">
        <v>92</v>
      </c>
      <c r="D32" s="391"/>
      <c r="E32" s="391"/>
      <c r="F32" s="391"/>
      <c r="G32" s="391"/>
      <c r="H32" s="391"/>
      <c r="I32" s="391"/>
      <c r="J32" s="391"/>
      <c r="K32" s="391"/>
      <c r="L32" s="391"/>
      <c r="M32" s="391"/>
      <c r="N32" s="391"/>
      <c r="O32" s="391"/>
      <c r="P32" s="392"/>
      <c r="Q32" s="390" t="s">
        <v>93</v>
      </c>
      <c r="R32" s="391"/>
      <c r="S32" s="391"/>
      <c r="T32" s="391"/>
      <c r="U32" s="391"/>
      <c r="V32" s="391"/>
      <c r="W32" s="391"/>
      <c r="X32" s="391"/>
      <c r="Y32" s="391"/>
      <c r="Z32" s="391"/>
      <c r="AA32" s="391"/>
      <c r="AB32" s="585"/>
      <c r="AD32" s="150"/>
      <c r="AE32" s="296"/>
      <c r="AF32" s="150"/>
      <c r="AG32" s="296"/>
      <c r="AH32" s="150"/>
      <c r="AI32" s="296"/>
      <c r="AJ32" s="150"/>
      <c r="AK32" s="296"/>
      <c r="AL32" s="150"/>
      <c r="AM32" s="296"/>
    </row>
    <row r="33" spans="1:39" ht="28.5" customHeight="1" x14ac:dyDescent="0.25">
      <c r="A33" s="584"/>
      <c r="B33" s="472"/>
      <c r="C33" s="13" t="s">
        <v>94</v>
      </c>
      <c r="D33" s="13" t="s">
        <v>56</v>
      </c>
      <c r="E33" s="13" t="s">
        <v>57</v>
      </c>
      <c r="F33" s="13" t="s">
        <v>58</v>
      </c>
      <c r="G33" s="13" t="s">
        <v>59</v>
      </c>
      <c r="H33" s="13" t="s">
        <v>60</v>
      </c>
      <c r="I33" s="13" t="s">
        <v>61</v>
      </c>
      <c r="J33" s="13" t="s">
        <v>62</v>
      </c>
      <c r="K33" s="13" t="s">
        <v>63</v>
      </c>
      <c r="L33" s="13" t="s">
        <v>64</v>
      </c>
      <c r="M33" s="13" t="s">
        <v>65</v>
      </c>
      <c r="N33" s="13" t="s">
        <v>66</v>
      </c>
      <c r="O33" s="13" t="s">
        <v>67</v>
      </c>
      <c r="P33" s="13" t="s">
        <v>95</v>
      </c>
      <c r="Q33" s="390" t="s">
        <v>96</v>
      </c>
      <c r="R33" s="391"/>
      <c r="S33" s="391"/>
      <c r="T33" s="391"/>
      <c r="U33" s="391"/>
      <c r="V33" s="391"/>
      <c r="W33" s="391"/>
      <c r="X33" s="391"/>
      <c r="Y33" s="391"/>
      <c r="Z33" s="391"/>
      <c r="AA33" s="391"/>
      <c r="AB33" s="585"/>
      <c r="AD33" s="150"/>
      <c r="AE33" s="296"/>
      <c r="AF33" s="150"/>
      <c r="AG33" s="296"/>
      <c r="AH33" s="150"/>
      <c r="AI33" s="296"/>
      <c r="AJ33" s="150"/>
      <c r="AK33" s="296"/>
      <c r="AL33" s="150"/>
      <c r="AM33" s="296"/>
    </row>
    <row r="34" spans="1:39" ht="141" customHeight="1" x14ac:dyDescent="0.25">
      <c r="A34" s="586" t="s">
        <v>136</v>
      </c>
      <c r="B34" s="588">
        <v>18</v>
      </c>
      <c r="C34" s="162" t="s">
        <v>98</v>
      </c>
      <c r="D34" s="163">
        <v>0</v>
      </c>
      <c r="E34" s="163">
        <v>0</v>
      </c>
      <c r="F34" s="163">
        <v>0</v>
      </c>
      <c r="G34" s="163">
        <v>0</v>
      </c>
      <c r="H34" s="163">
        <v>0.25</v>
      </c>
      <c r="I34" s="163">
        <v>0</v>
      </c>
      <c r="J34" s="163">
        <v>0</v>
      </c>
      <c r="K34" s="163">
        <v>0.25</v>
      </c>
      <c r="L34" s="163">
        <v>0</v>
      </c>
      <c r="M34" s="163">
        <v>0</v>
      </c>
      <c r="N34" s="163">
        <v>0.5</v>
      </c>
      <c r="O34" s="163">
        <v>0</v>
      </c>
      <c r="P34" s="17">
        <f t="shared" ref="P34:P35" si="0">SUM(D34:O34)</f>
        <v>1</v>
      </c>
      <c r="Q34" s="593" t="s">
        <v>333</v>
      </c>
      <c r="R34" s="594"/>
      <c r="S34" s="594"/>
      <c r="T34" s="594"/>
      <c r="U34" s="594"/>
      <c r="V34" s="594"/>
      <c r="W34" s="594"/>
      <c r="X34" s="594"/>
      <c r="Y34" s="594"/>
      <c r="Z34" s="594"/>
      <c r="AA34" s="594"/>
      <c r="AB34" s="595"/>
      <c r="AD34" s="150" t="s">
        <v>137</v>
      </c>
      <c r="AE34" s="296">
        <f>LEN(AD34)</f>
        <v>300</v>
      </c>
      <c r="AF34" s="201" t="s">
        <v>138</v>
      </c>
      <c r="AG34" s="296">
        <f>LEN(AF34)</f>
        <v>294</v>
      </c>
      <c r="AH34" s="150"/>
      <c r="AI34" s="296"/>
      <c r="AJ34" s="150"/>
      <c r="AK34" s="296"/>
      <c r="AL34" s="150"/>
      <c r="AM34" s="296"/>
    </row>
    <row r="35" spans="1:39" ht="141" customHeight="1" x14ac:dyDescent="0.25">
      <c r="A35" s="587"/>
      <c r="B35" s="589"/>
      <c r="C35" s="18" t="s">
        <v>99</v>
      </c>
      <c r="D35" s="19">
        <v>0</v>
      </c>
      <c r="E35" s="19">
        <v>0</v>
      </c>
      <c r="F35" s="19">
        <v>0.1</v>
      </c>
      <c r="G35" s="19">
        <v>0.1</v>
      </c>
      <c r="H35" s="19">
        <v>0.05</v>
      </c>
      <c r="I35" s="19">
        <v>0.1</v>
      </c>
      <c r="J35" s="19">
        <v>0.1</v>
      </c>
      <c r="K35" s="19">
        <v>0.05</v>
      </c>
      <c r="L35" s="19">
        <v>0.1</v>
      </c>
      <c r="M35" s="19">
        <v>0.2</v>
      </c>
      <c r="N35" s="19">
        <v>0.1</v>
      </c>
      <c r="O35" s="19">
        <v>0.1</v>
      </c>
      <c r="P35" s="228">
        <f t="shared" si="0"/>
        <v>1</v>
      </c>
      <c r="Q35" s="596"/>
      <c r="R35" s="597"/>
      <c r="S35" s="597"/>
      <c r="T35" s="597"/>
      <c r="U35" s="597"/>
      <c r="V35" s="597"/>
      <c r="W35" s="597"/>
      <c r="X35" s="597"/>
      <c r="Y35" s="597"/>
      <c r="Z35" s="597"/>
      <c r="AA35" s="597"/>
      <c r="AB35" s="598"/>
      <c r="AD35" s="150"/>
      <c r="AE35" s="296"/>
      <c r="AF35" s="150"/>
      <c r="AG35" s="296"/>
      <c r="AH35" s="150"/>
      <c r="AI35" s="296"/>
      <c r="AJ35" s="150"/>
      <c r="AK35" s="296"/>
      <c r="AL35" s="150"/>
      <c r="AM35" s="296"/>
    </row>
    <row r="36" spans="1:39" ht="25.9" hidden="1" customHeight="1" thickBot="1" x14ac:dyDescent="0.3">
      <c r="A36" s="590" t="s">
        <v>139</v>
      </c>
      <c r="B36" s="591"/>
      <c r="C36" s="220"/>
      <c r="D36" s="221">
        <v>0</v>
      </c>
      <c r="E36" s="221">
        <v>0</v>
      </c>
      <c r="F36" s="221">
        <v>240</v>
      </c>
      <c r="G36" s="222"/>
      <c r="H36" s="221"/>
      <c r="I36" s="221"/>
      <c r="J36" s="221"/>
      <c r="K36" s="221"/>
      <c r="L36" s="221"/>
      <c r="M36" s="221"/>
      <c r="N36" s="221"/>
      <c r="O36" s="221"/>
      <c r="P36" s="297">
        <f>SUM(D36:O36)</f>
        <v>240</v>
      </c>
      <c r="Q36" s="599"/>
      <c r="R36" s="600"/>
      <c r="S36" s="600"/>
      <c r="T36" s="600"/>
      <c r="U36" s="600"/>
      <c r="V36" s="600"/>
      <c r="W36" s="600"/>
      <c r="X36" s="600"/>
      <c r="Y36" s="600"/>
      <c r="Z36" s="600"/>
      <c r="AA36" s="600"/>
      <c r="AB36" s="601"/>
      <c r="AD36" s="150"/>
      <c r="AE36" s="296"/>
      <c r="AF36" s="150"/>
      <c r="AG36" s="296"/>
      <c r="AH36" s="150"/>
      <c r="AI36" s="296"/>
      <c r="AJ36" s="150"/>
      <c r="AK36" s="296"/>
      <c r="AL36" s="150"/>
      <c r="AM36" s="296"/>
    </row>
    <row r="37" spans="1:39" ht="25.9" hidden="1" customHeight="1" thickBot="1" x14ac:dyDescent="0.3">
      <c r="A37" s="565" t="s">
        <v>140</v>
      </c>
      <c r="B37" s="566"/>
      <c r="C37" s="204"/>
      <c r="D37" s="205">
        <v>0</v>
      </c>
      <c r="E37" s="205">
        <v>0</v>
      </c>
      <c r="F37" s="205">
        <v>81</v>
      </c>
      <c r="G37" s="206"/>
      <c r="H37" s="205"/>
      <c r="I37" s="205"/>
      <c r="J37" s="205"/>
      <c r="K37" s="205"/>
      <c r="L37" s="205"/>
      <c r="M37" s="205"/>
      <c r="N37" s="205"/>
      <c r="O37" s="205"/>
      <c r="P37" s="298">
        <f>SUM(D37:O37)</f>
        <v>81</v>
      </c>
      <c r="Q37" s="238"/>
      <c r="R37" s="238"/>
      <c r="S37" s="241"/>
      <c r="T37" s="207" t="s">
        <v>113</v>
      </c>
      <c r="U37" s="243"/>
      <c r="V37" s="243"/>
      <c r="W37" s="240"/>
      <c r="X37" s="245" t="s">
        <v>114</v>
      </c>
      <c r="Y37" s="238"/>
      <c r="Z37" s="238"/>
      <c r="AA37" s="238"/>
      <c r="AB37" s="239"/>
      <c r="AD37" s="151"/>
      <c r="AE37" s="299"/>
      <c r="AF37" s="151"/>
      <c r="AG37" s="299"/>
      <c r="AH37" s="151"/>
      <c r="AI37" s="299"/>
      <c r="AJ37" s="151"/>
      <c r="AK37" s="299"/>
      <c r="AL37" s="151"/>
      <c r="AM37" s="299"/>
    </row>
    <row r="38" spans="1:39" ht="66.75" hidden="1" customHeight="1" x14ac:dyDescent="0.25">
      <c r="A38" s="567" t="s">
        <v>110</v>
      </c>
      <c r="B38" s="579" t="s">
        <v>111</v>
      </c>
      <c r="C38" s="421"/>
      <c r="D38" s="421"/>
      <c r="E38" s="421"/>
      <c r="F38" s="421"/>
      <c r="G38" s="422"/>
      <c r="H38" s="570" t="s">
        <v>112</v>
      </c>
      <c r="I38" s="417"/>
      <c r="J38" s="417"/>
      <c r="K38" s="417"/>
      <c r="L38" s="417"/>
      <c r="M38" s="571"/>
      <c r="N38" s="579" t="s">
        <v>111</v>
      </c>
      <c r="O38" s="421"/>
      <c r="P38" s="421"/>
      <c r="Q38" s="364"/>
      <c r="R38" s="364"/>
      <c r="S38" s="580"/>
      <c r="T38" s="574" t="s">
        <v>113</v>
      </c>
      <c r="U38" s="369"/>
      <c r="V38" s="369"/>
      <c r="W38" s="575"/>
      <c r="X38" s="592" t="s">
        <v>114</v>
      </c>
      <c r="Y38" s="364"/>
      <c r="Z38" s="364"/>
      <c r="AA38" s="364"/>
      <c r="AB38" s="365"/>
    </row>
    <row r="39" spans="1:39" ht="30" hidden="1" customHeight="1" x14ac:dyDescent="0.25">
      <c r="A39" s="568"/>
      <c r="B39" s="578" t="s">
        <v>115</v>
      </c>
      <c r="C39" s="391"/>
      <c r="D39" s="391"/>
      <c r="E39" s="391"/>
      <c r="F39" s="391"/>
      <c r="G39" s="392"/>
      <c r="H39" s="572"/>
      <c r="I39" s="372"/>
      <c r="J39" s="372"/>
      <c r="K39" s="372"/>
      <c r="L39" s="372"/>
      <c r="M39" s="571"/>
      <c r="N39" s="578" t="s">
        <v>116</v>
      </c>
      <c r="O39" s="391"/>
      <c r="P39" s="391"/>
      <c r="Q39" s="391"/>
      <c r="R39" s="391"/>
      <c r="S39" s="392"/>
      <c r="T39" s="572"/>
      <c r="U39" s="372"/>
      <c r="V39" s="372"/>
      <c r="W39" s="571"/>
      <c r="X39" s="578" t="s">
        <v>117</v>
      </c>
      <c r="Y39" s="391"/>
      <c r="Z39" s="391"/>
      <c r="AA39" s="391"/>
      <c r="AB39" s="414"/>
      <c r="AC39" s="152"/>
    </row>
    <row r="40" spans="1:39" ht="17.25" hidden="1" customHeight="1" thickBot="1" x14ac:dyDescent="0.3">
      <c r="A40" s="569"/>
      <c r="B40" s="576" t="s">
        <v>118</v>
      </c>
      <c r="C40" s="437"/>
      <c r="D40" s="437"/>
      <c r="E40" s="437"/>
      <c r="F40" s="437"/>
      <c r="G40" s="577"/>
      <c r="H40" s="573"/>
      <c r="I40" s="375"/>
      <c r="J40" s="375"/>
      <c r="K40" s="375"/>
      <c r="L40" s="375"/>
      <c r="M40" s="394"/>
      <c r="N40" s="576" t="s">
        <v>119</v>
      </c>
      <c r="O40" s="437"/>
      <c r="P40" s="437"/>
      <c r="Q40" s="437"/>
      <c r="R40" s="437"/>
      <c r="S40" s="577"/>
      <c r="T40" s="573"/>
      <c r="U40" s="375"/>
      <c r="V40" s="375"/>
      <c r="W40" s="394"/>
      <c r="X40" s="576" t="s">
        <v>120</v>
      </c>
      <c r="Y40" s="437"/>
      <c r="Z40" s="437"/>
      <c r="AA40" s="437"/>
      <c r="AB40" s="367"/>
    </row>
    <row r="41" spans="1:39" ht="15.75" customHeight="1" x14ac:dyDescent="0.25">
      <c r="C41" s="300"/>
    </row>
    <row r="42" spans="1:39" ht="15.75" hidden="1" customHeight="1" x14ac:dyDescent="0.25">
      <c r="D42" s="13" t="s">
        <v>56</v>
      </c>
      <c r="E42" s="13" t="s">
        <v>57</v>
      </c>
      <c r="F42" s="13" t="s">
        <v>58</v>
      </c>
      <c r="G42" s="13" t="s">
        <v>59</v>
      </c>
      <c r="H42" s="13" t="s">
        <v>60</v>
      </c>
      <c r="I42" s="13" t="s">
        <v>61</v>
      </c>
      <c r="J42" s="13" t="s">
        <v>62</v>
      </c>
      <c r="K42" s="13" t="s">
        <v>63</v>
      </c>
      <c r="L42" s="13" t="s">
        <v>64</v>
      </c>
      <c r="M42" s="13" t="s">
        <v>65</v>
      </c>
      <c r="N42" s="13" t="s">
        <v>66</v>
      </c>
      <c r="O42" s="13" t="s">
        <v>67</v>
      </c>
      <c r="P42" s="13" t="s">
        <v>39</v>
      </c>
      <c r="Q42" s="301" t="s">
        <v>141</v>
      </c>
      <c r="R42" s="301" t="s">
        <v>142</v>
      </c>
    </row>
    <row r="43" spans="1:39" ht="25.9" hidden="1" customHeight="1" x14ac:dyDescent="0.25">
      <c r="A43" s="563" t="s">
        <v>139</v>
      </c>
      <c r="B43" s="564"/>
      <c r="C43" s="147"/>
      <c r="D43" s="148">
        <v>4</v>
      </c>
      <c r="E43" s="148">
        <v>12</v>
      </c>
      <c r="F43" s="148">
        <v>454</v>
      </c>
      <c r="G43" s="149">
        <v>718</v>
      </c>
      <c r="H43" s="148">
        <v>110</v>
      </c>
      <c r="I43" s="148">
        <v>98</v>
      </c>
      <c r="J43" s="148">
        <v>24</v>
      </c>
      <c r="K43" s="148">
        <v>64</v>
      </c>
      <c r="L43" s="148"/>
      <c r="M43" s="148"/>
      <c r="N43" s="148"/>
      <c r="O43" s="148"/>
      <c r="P43" s="302">
        <f>SUM(D43:O43)</f>
        <v>1484</v>
      </c>
      <c r="Q43" s="302">
        <v>2</v>
      </c>
      <c r="R43" s="302">
        <f>+P43+Q43</f>
        <v>1486</v>
      </c>
      <c r="AD43" s="150"/>
      <c r="AE43" s="296"/>
      <c r="AF43" s="150"/>
      <c r="AG43" s="296"/>
      <c r="AH43" s="150"/>
      <c r="AI43" s="296"/>
      <c r="AJ43" s="150"/>
      <c r="AK43" s="296"/>
      <c r="AL43" s="150"/>
      <c r="AM43" s="296"/>
    </row>
    <row r="44" spans="1:39" ht="25.9" hidden="1" customHeight="1" x14ac:dyDescent="0.25">
      <c r="A44" s="563" t="s">
        <v>140</v>
      </c>
      <c r="B44" s="564"/>
      <c r="C44" s="147"/>
      <c r="D44" s="148">
        <v>3</v>
      </c>
      <c r="E44" s="148">
        <v>5</v>
      </c>
      <c r="F44" s="148">
        <v>177</v>
      </c>
      <c r="G44" s="149">
        <v>206</v>
      </c>
      <c r="H44" s="148">
        <v>94</v>
      </c>
      <c r="I44" s="148">
        <v>63</v>
      </c>
      <c r="J44" s="148">
        <v>24</v>
      </c>
      <c r="K44" s="148">
        <v>55</v>
      </c>
      <c r="L44" s="148"/>
      <c r="M44" s="148"/>
      <c r="N44" s="148"/>
      <c r="O44" s="148"/>
      <c r="P44" s="302">
        <f>SUM(D44:O44)</f>
        <v>627</v>
      </c>
      <c r="Q44" s="302">
        <v>0</v>
      </c>
      <c r="R44" s="302">
        <f>+P44+Q44</f>
        <v>627</v>
      </c>
      <c r="AD44" s="151"/>
      <c r="AE44" s="299"/>
      <c r="AF44" s="151"/>
      <c r="AG44" s="299"/>
      <c r="AH44" s="151"/>
      <c r="AI44" s="299"/>
      <c r="AJ44" s="151"/>
      <c r="AK44" s="299"/>
      <c r="AL44" s="151"/>
      <c r="AM44" s="299"/>
    </row>
    <row r="45" spans="1:39" ht="15.75" hidden="1" customHeight="1" x14ac:dyDescent="0.25">
      <c r="D45" s="148">
        <f t="shared" ref="D45:I45" si="1">SUM(D43:D44)</f>
        <v>7</v>
      </c>
      <c r="E45" s="148">
        <f t="shared" si="1"/>
        <v>17</v>
      </c>
      <c r="F45" s="148">
        <f t="shared" si="1"/>
        <v>631</v>
      </c>
      <c r="G45" s="148">
        <f t="shared" si="1"/>
        <v>924</v>
      </c>
      <c r="H45" s="148">
        <f t="shared" si="1"/>
        <v>204</v>
      </c>
      <c r="I45" s="148">
        <f t="shared" si="1"/>
        <v>161</v>
      </c>
    </row>
    <row r="46" spans="1:39" ht="15.75" hidden="1" customHeight="1" x14ac:dyDescent="0.25">
      <c r="D46" s="13" t="s">
        <v>56</v>
      </c>
      <c r="E46" s="13" t="s">
        <v>57</v>
      </c>
      <c r="F46" s="13" t="s">
        <v>58</v>
      </c>
      <c r="G46" s="13" t="s">
        <v>59</v>
      </c>
      <c r="H46" s="13" t="s">
        <v>60</v>
      </c>
      <c r="I46" s="13" t="s">
        <v>61</v>
      </c>
      <c r="J46" s="13" t="s">
        <v>62</v>
      </c>
      <c r="K46" s="13" t="s">
        <v>63</v>
      </c>
      <c r="L46" s="13" t="s">
        <v>64</v>
      </c>
      <c r="M46" s="13" t="s">
        <v>65</v>
      </c>
      <c r="N46" s="13" t="s">
        <v>66</v>
      </c>
      <c r="O46" s="13" t="s">
        <v>67</v>
      </c>
      <c r="P46" s="13" t="s">
        <v>39</v>
      </c>
      <c r="Q46" s="301" t="s">
        <v>141</v>
      </c>
      <c r="R46" s="301" t="s">
        <v>142</v>
      </c>
    </row>
    <row r="47" spans="1:39" ht="25.9" hidden="1" customHeight="1" x14ac:dyDescent="0.25">
      <c r="A47" s="563" t="s">
        <v>143</v>
      </c>
      <c r="B47" s="564"/>
      <c r="C47" s="147"/>
      <c r="D47" s="148">
        <v>0</v>
      </c>
      <c r="E47" s="148">
        <v>3</v>
      </c>
      <c r="F47" s="148">
        <v>92</v>
      </c>
      <c r="G47" s="149">
        <v>271</v>
      </c>
      <c r="H47" s="148">
        <v>184</v>
      </c>
      <c r="I47" s="148">
        <v>159</v>
      </c>
      <c r="J47" s="148">
        <v>29</v>
      </c>
      <c r="K47" s="148">
        <v>92</v>
      </c>
      <c r="L47" s="148"/>
      <c r="M47" s="148"/>
      <c r="N47" s="148"/>
      <c r="O47" s="148"/>
      <c r="P47" s="302">
        <f>SUM(D47:O47)</f>
        <v>830</v>
      </c>
      <c r="Q47" s="302">
        <v>1</v>
      </c>
      <c r="R47" s="302">
        <f>+P47+Q47</f>
        <v>831</v>
      </c>
      <c r="AD47" s="150"/>
      <c r="AE47" s="296"/>
      <c r="AF47" s="150"/>
      <c r="AG47" s="296"/>
      <c r="AH47" s="150"/>
      <c r="AI47" s="296"/>
      <c r="AJ47" s="150"/>
      <c r="AK47" s="296"/>
      <c r="AL47" s="150"/>
      <c r="AM47" s="296"/>
    </row>
    <row r="48" spans="1:39" ht="25.9" hidden="1" customHeight="1" x14ac:dyDescent="0.25">
      <c r="A48" s="563" t="s">
        <v>144</v>
      </c>
      <c r="B48" s="564"/>
      <c r="C48" s="147"/>
      <c r="D48" s="148">
        <v>3</v>
      </c>
      <c r="E48" s="148">
        <v>5</v>
      </c>
      <c r="F48" s="148">
        <v>117</v>
      </c>
      <c r="G48" s="149">
        <v>172</v>
      </c>
      <c r="H48" s="148">
        <v>138</v>
      </c>
      <c r="I48" s="148">
        <v>103</v>
      </c>
      <c r="J48" s="148">
        <v>25</v>
      </c>
      <c r="K48" s="148">
        <v>56</v>
      </c>
      <c r="L48" s="148"/>
      <c r="M48" s="148"/>
      <c r="N48" s="148"/>
      <c r="O48" s="148"/>
      <c r="P48" s="302">
        <f>SUM(D48:O48)</f>
        <v>619</v>
      </c>
      <c r="Q48" s="302">
        <v>0</v>
      </c>
      <c r="R48" s="302">
        <f>+P48+Q48</f>
        <v>619</v>
      </c>
      <c r="AD48" s="151"/>
      <c r="AE48" s="299"/>
      <c r="AF48" s="151"/>
      <c r="AG48" s="299"/>
      <c r="AH48" s="151"/>
      <c r="AI48" s="299"/>
      <c r="AJ48" s="151"/>
      <c r="AK48" s="299"/>
      <c r="AL48" s="151"/>
      <c r="AM48" s="299"/>
    </row>
    <row r="49" spans="1:48" ht="15.75" hidden="1" customHeight="1" x14ac:dyDescent="0.25">
      <c r="D49" s="148">
        <f t="shared" ref="D49:I49" si="2">SUM(D47:D48)</f>
        <v>3</v>
      </c>
      <c r="E49" s="148">
        <f t="shared" si="2"/>
        <v>8</v>
      </c>
      <c r="F49" s="148">
        <f t="shared" si="2"/>
        <v>209</v>
      </c>
      <c r="G49" s="148">
        <f t="shared" si="2"/>
        <v>443</v>
      </c>
      <c r="H49" s="148">
        <f t="shared" si="2"/>
        <v>322</v>
      </c>
      <c r="I49" s="148">
        <f t="shared" si="2"/>
        <v>262</v>
      </c>
    </row>
    <row r="50" spans="1:48" s="303" customFormat="1" ht="15.75" hidden="1" customHeight="1" x14ac:dyDescent="0.2">
      <c r="A50" s="303" t="s">
        <v>145</v>
      </c>
      <c r="AS50" s="248"/>
      <c r="AT50" s="248"/>
      <c r="AU50" s="248"/>
      <c r="AV50" s="248"/>
    </row>
    <row r="51" spans="1:48" s="303" customFormat="1" ht="15.75" hidden="1" customHeight="1" x14ac:dyDescent="0.2">
      <c r="A51" s="303" t="s">
        <v>146</v>
      </c>
      <c r="AS51" s="248"/>
      <c r="AT51" s="248"/>
      <c r="AU51" s="248"/>
      <c r="AV51" s="248"/>
    </row>
    <row r="52" spans="1:48" s="303" customFormat="1" ht="15.75" hidden="1" customHeight="1" x14ac:dyDescent="0.2">
      <c r="A52" s="303" t="s">
        <v>147</v>
      </c>
      <c r="AS52" s="248"/>
      <c r="AT52" s="248"/>
      <c r="AU52" s="248"/>
      <c r="AV52" s="248"/>
    </row>
    <row r="53" spans="1:48" s="303" customFormat="1" ht="15.75" hidden="1" customHeight="1" x14ac:dyDescent="0.2">
      <c r="A53" s="303" t="s">
        <v>148</v>
      </c>
      <c r="D53" s="304">
        <f>+D47/D43</f>
        <v>0</v>
      </c>
      <c r="E53" s="304">
        <f t="shared" ref="E53:H54" si="3">+E47/E43</f>
        <v>0.25</v>
      </c>
      <c r="F53" s="304">
        <f t="shared" si="3"/>
        <v>0.20264317180616739</v>
      </c>
      <c r="G53" s="304">
        <f t="shared" si="3"/>
        <v>0.3774373259052925</v>
      </c>
      <c r="H53" s="304">
        <f t="shared" si="3"/>
        <v>1.6727272727272726</v>
      </c>
      <c r="I53" s="304">
        <f t="shared" ref="I53:J53" si="4">+I47/I43</f>
        <v>1.6224489795918366</v>
      </c>
      <c r="J53" s="304">
        <f t="shared" si="4"/>
        <v>1.2083333333333333</v>
      </c>
      <c r="K53" s="304">
        <f t="shared" ref="K53" si="5">+K47/K43</f>
        <v>1.4375</v>
      </c>
      <c r="AS53" s="248"/>
      <c r="AT53" s="248"/>
      <c r="AU53" s="248"/>
      <c r="AV53" s="248"/>
    </row>
    <row r="54" spans="1:48" s="303" customFormat="1" ht="15.75" hidden="1" customHeight="1" x14ac:dyDescent="0.2">
      <c r="A54" s="303" t="s">
        <v>149</v>
      </c>
      <c r="D54" s="304">
        <f>+D48/D44</f>
        <v>1</v>
      </c>
      <c r="E54" s="304">
        <f t="shared" si="3"/>
        <v>1</v>
      </c>
      <c r="F54" s="304">
        <f t="shared" si="3"/>
        <v>0.66101694915254239</v>
      </c>
      <c r="G54" s="304">
        <f t="shared" si="3"/>
        <v>0.83495145631067957</v>
      </c>
      <c r="H54" s="304">
        <f t="shared" si="3"/>
        <v>1.4680851063829787</v>
      </c>
      <c r="I54" s="304">
        <f t="shared" ref="I54:J54" si="6">+I48/I44</f>
        <v>1.6349206349206349</v>
      </c>
      <c r="J54" s="304">
        <f t="shared" si="6"/>
        <v>1.0416666666666667</v>
      </c>
      <c r="K54" s="304">
        <f>+K48/K44</f>
        <v>1.0181818181818181</v>
      </c>
      <c r="AS54" s="248"/>
      <c r="AT54" s="248"/>
      <c r="AU54" s="248"/>
      <c r="AV54" s="248"/>
    </row>
    <row r="55" spans="1:48" ht="15.75" hidden="1" customHeight="1" x14ac:dyDescent="0.25"/>
    <row r="56" spans="1:48" ht="15.75" customHeight="1" x14ac:dyDescent="0.25"/>
    <row r="57" spans="1:48" ht="15.75" customHeight="1" x14ac:dyDescent="0.25"/>
    <row r="58" spans="1:48" ht="15.75" customHeight="1" x14ac:dyDescent="0.25"/>
    <row r="59" spans="1:48" ht="15.75" customHeight="1" x14ac:dyDescent="0.25"/>
    <row r="60" spans="1:48" ht="15.75" customHeight="1" x14ac:dyDescent="0.25"/>
    <row r="61" spans="1:48" ht="15.75" customHeight="1" x14ac:dyDescent="0.25"/>
    <row r="62" spans="1:48" ht="15.75" customHeight="1" x14ac:dyDescent="0.25"/>
    <row r="63" spans="1:48" ht="15.75" customHeight="1" x14ac:dyDescent="0.25"/>
    <row r="64" spans="1:4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06">
    <mergeCell ref="Y9:Z9"/>
    <mergeCell ref="Y7:Z7"/>
    <mergeCell ref="J23:L26"/>
    <mergeCell ref="M23:O26"/>
    <mergeCell ref="P23:P26"/>
    <mergeCell ref="Q23:AB26"/>
    <mergeCell ref="A27:AB27"/>
    <mergeCell ref="D28:P28"/>
    <mergeCell ref="Q28:AB28"/>
    <mergeCell ref="B23:C26"/>
    <mergeCell ref="A20:AB20"/>
    <mergeCell ref="T18:V18"/>
    <mergeCell ref="W18:Y18"/>
    <mergeCell ref="P21:P22"/>
    <mergeCell ref="Q21:AB22"/>
    <mergeCell ref="Q17:S17"/>
    <mergeCell ref="T17:V17"/>
    <mergeCell ref="W17:Y17"/>
    <mergeCell ref="Z17:AB17"/>
    <mergeCell ref="Q18:S18"/>
    <mergeCell ref="Z18:AB18"/>
    <mergeCell ref="A15:B16"/>
    <mergeCell ref="D16:E16"/>
    <mergeCell ref="F16:G16"/>
    <mergeCell ref="A28:A29"/>
    <mergeCell ref="W11:X11"/>
    <mergeCell ref="W7:X9"/>
    <mergeCell ref="A7:B9"/>
    <mergeCell ref="A1:A4"/>
    <mergeCell ref="B1:Y1"/>
    <mergeCell ref="Z1:AB1"/>
    <mergeCell ref="B2:Y2"/>
    <mergeCell ref="Z2:AB2"/>
    <mergeCell ref="B3:Y4"/>
    <mergeCell ref="Z3:AB3"/>
    <mergeCell ref="Z4:AB4"/>
    <mergeCell ref="A11:B11"/>
    <mergeCell ref="C11:K11"/>
    <mergeCell ref="M11:Q11"/>
    <mergeCell ref="R11:V11"/>
    <mergeCell ref="C7:K9"/>
    <mergeCell ref="R7:T9"/>
    <mergeCell ref="U7:V9"/>
    <mergeCell ref="AA9:AB9"/>
    <mergeCell ref="Y11:AB11"/>
    <mergeCell ref="AA7:AB7"/>
    <mergeCell ref="Y8:Z8"/>
    <mergeCell ref="AA8:AB8"/>
    <mergeCell ref="D23:F26"/>
    <mergeCell ref="G23:I26"/>
    <mergeCell ref="A23:A26"/>
    <mergeCell ref="A21:A22"/>
    <mergeCell ref="D15:E15"/>
    <mergeCell ref="F15:G15"/>
    <mergeCell ref="Q15:AB15"/>
    <mergeCell ref="C12:Z12"/>
    <mergeCell ref="A13:B13"/>
    <mergeCell ref="C13:Q13"/>
    <mergeCell ref="S13:T13"/>
    <mergeCell ref="V13:Y13"/>
    <mergeCell ref="AA13:AB13"/>
    <mergeCell ref="Q16:V16"/>
    <mergeCell ref="W16:AB16"/>
    <mergeCell ref="B21:C22"/>
    <mergeCell ref="D21:O21"/>
    <mergeCell ref="D22:F22"/>
    <mergeCell ref="G22:I22"/>
    <mergeCell ref="J22:L22"/>
    <mergeCell ref="M22:O22"/>
    <mergeCell ref="H15:I15"/>
    <mergeCell ref="H16:I16"/>
    <mergeCell ref="B28:B29"/>
    <mergeCell ref="C28:C29"/>
    <mergeCell ref="N39:S39"/>
    <mergeCell ref="Q29:T29"/>
    <mergeCell ref="X39:AB39"/>
    <mergeCell ref="N38:S38"/>
    <mergeCell ref="B39:G39"/>
    <mergeCell ref="A31:AB31"/>
    <mergeCell ref="A32:A33"/>
    <mergeCell ref="B32:B33"/>
    <mergeCell ref="C32:P32"/>
    <mergeCell ref="Q32:AB32"/>
    <mergeCell ref="Q33:AB33"/>
    <mergeCell ref="B38:G38"/>
    <mergeCell ref="A34:A35"/>
    <mergeCell ref="B34:B35"/>
    <mergeCell ref="A36:B36"/>
    <mergeCell ref="U29:X29"/>
    <mergeCell ref="X38:AB38"/>
    <mergeCell ref="Q34:AB36"/>
    <mergeCell ref="Y29:AB29"/>
    <mergeCell ref="Q30:T30"/>
    <mergeCell ref="U30:X30"/>
    <mergeCell ref="Y30:AB30"/>
    <mergeCell ref="A47:B47"/>
    <mergeCell ref="A48:B48"/>
    <mergeCell ref="A37:B37"/>
    <mergeCell ref="A38:A40"/>
    <mergeCell ref="H38:M40"/>
    <mergeCell ref="T38:W40"/>
    <mergeCell ref="B40:G40"/>
    <mergeCell ref="N40:S40"/>
    <mergeCell ref="X40:AB40"/>
    <mergeCell ref="A43:B43"/>
    <mergeCell ref="A44:B44"/>
  </mergeCells>
  <dataValidations count="3">
    <dataValidation type="custom" allowBlank="1" showInputMessage="1" showErrorMessage="1" prompt="Máximo 1.000 caracteres - Máximo 1.000 caracteres" sqref="U30 Y30">
      <formula1>LTE(LEN(U30),(1000))</formula1>
    </dataValidation>
    <dataValidation type="custom" allowBlank="1" showInputMessage="1" showErrorMessage="1" prompt="Máximo 2.000 caracteres - Máximo 2.000 caracteres" sqref="Q30">
      <formula1>LTE(LEN(Q30),(2000))</formula1>
    </dataValidation>
    <dataValidation type="custom" allowBlank="1" showInputMessage="1" showErrorMessage="1" prompt="2.000 caracteres" sqref="Q23">
      <formula1>LTE(LEN(Q23),(2000))</formula1>
    </dataValidation>
  </dataValidations>
  <printOptions horizontalCentered="1"/>
  <pageMargins left="0.19685039370078741" right="0.19685039370078741" top="0.19685039370078741" bottom="0.19685039370078741" header="0" footer="0"/>
  <pageSetup paperSize="9" scale="4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Y100"/>
  <sheetViews>
    <sheetView view="pageBreakPreview" topLeftCell="Q1" zoomScale="75" zoomScaleNormal="75" zoomScaleSheetLayoutView="75" workbookViewId="0">
      <selection activeCell="Z18" sqref="Z18:AB18"/>
    </sheetView>
  </sheetViews>
  <sheetFormatPr baseColWidth="10" defaultColWidth="14.42578125" defaultRowHeight="15" customHeight="1" x14ac:dyDescent="0.25"/>
  <cols>
    <col min="1" max="1" width="37.7109375" style="247" customWidth="1"/>
    <col min="2" max="2" width="18.7109375" style="247" customWidth="1"/>
    <col min="3" max="3" width="17.7109375" style="247" bestFit="1" customWidth="1"/>
    <col min="4" max="4" width="9.140625" style="247" bestFit="1" customWidth="1"/>
    <col min="5" max="5" width="8.7109375" style="247" bestFit="1" customWidth="1"/>
    <col min="6" max="6" width="9.140625" style="247" bestFit="1" customWidth="1"/>
    <col min="7" max="8" width="8.85546875" style="247" bestFit="1" customWidth="1"/>
    <col min="9" max="9" width="8.7109375" style="247" bestFit="1" customWidth="1"/>
    <col min="10" max="10" width="8.5703125" style="247" bestFit="1" customWidth="1"/>
    <col min="11" max="12" width="8.7109375" style="247" bestFit="1" customWidth="1"/>
    <col min="13" max="13" width="8.5703125" style="247" bestFit="1" customWidth="1"/>
    <col min="14" max="15" width="9.140625" style="247" bestFit="1" customWidth="1"/>
    <col min="16" max="16" width="25.85546875" style="247" bestFit="1" customWidth="1"/>
    <col min="17" max="20" width="38" style="247" customWidth="1"/>
    <col min="21" max="28" width="6.7109375" style="247" customWidth="1"/>
    <col min="29" max="29" width="8.5703125" style="247" bestFit="1" customWidth="1"/>
    <col min="30" max="30" width="15.28515625" style="248" hidden="1" customWidth="1"/>
    <col min="31" max="31" width="5.7109375" style="248" hidden="1" customWidth="1"/>
    <col min="32" max="32" width="15.28515625" style="248" hidden="1" customWidth="1"/>
    <col min="33" max="33" width="5.7109375" style="248" hidden="1" customWidth="1"/>
    <col min="34" max="34" width="15.28515625" style="248" hidden="1" customWidth="1"/>
    <col min="35" max="35" width="5.7109375" style="248" hidden="1" customWidth="1"/>
    <col min="36" max="36" width="15.28515625" style="248" hidden="1" customWidth="1"/>
    <col min="37" max="37" width="5.7109375" style="248" hidden="1" customWidth="1"/>
    <col min="38" max="38" width="15.28515625" style="248" hidden="1" customWidth="1"/>
    <col min="39" max="39" width="5.7109375" style="248" hidden="1" customWidth="1"/>
    <col min="40" max="40" width="15.28515625" style="248" hidden="1" customWidth="1"/>
    <col min="41" max="41" width="5.7109375" style="248" hidden="1" customWidth="1"/>
    <col min="42" max="42" width="15.28515625" style="248" hidden="1" customWidth="1"/>
    <col min="43" max="43" width="5.7109375" style="248" hidden="1" customWidth="1"/>
    <col min="44" max="44" width="17.85546875" style="248" hidden="1" customWidth="1"/>
    <col min="45" max="46" width="0" style="248" hidden="1" customWidth="1"/>
    <col min="47" max="51" width="14.42578125" style="248"/>
    <col min="52" max="16384" width="14.42578125" style="247"/>
  </cols>
  <sheetData>
    <row r="1" spans="1:46" ht="32.25" customHeight="1" x14ac:dyDescent="0.25">
      <c r="A1" s="423"/>
      <c r="B1" s="426" t="s">
        <v>0</v>
      </c>
      <c r="C1" s="369"/>
      <c r="D1" s="369"/>
      <c r="E1" s="369"/>
      <c r="F1" s="369"/>
      <c r="G1" s="369"/>
      <c r="H1" s="369"/>
      <c r="I1" s="369"/>
      <c r="J1" s="369"/>
      <c r="K1" s="369"/>
      <c r="L1" s="369"/>
      <c r="M1" s="369"/>
      <c r="N1" s="369"/>
      <c r="O1" s="369"/>
      <c r="P1" s="369"/>
      <c r="Q1" s="369"/>
      <c r="R1" s="369"/>
      <c r="S1" s="369"/>
      <c r="T1" s="369"/>
      <c r="U1" s="369"/>
      <c r="V1" s="369"/>
      <c r="W1" s="369"/>
      <c r="X1" s="369"/>
      <c r="Y1" s="370"/>
      <c r="Z1" s="434" t="s">
        <v>1</v>
      </c>
      <c r="AA1" s="364"/>
      <c r="AB1" s="365"/>
    </row>
    <row r="2" spans="1:46" ht="30.75" customHeight="1" x14ac:dyDescent="0.25">
      <c r="A2" s="424"/>
      <c r="B2" s="427" t="s">
        <v>2</v>
      </c>
      <c r="C2" s="372"/>
      <c r="D2" s="372"/>
      <c r="E2" s="372"/>
      <c r="F2" s="372"/>
      <c r="G2" s="372"/>
      <c r="H2" s="372"/>
      <c r="I2" s="372"/>
      <c r="J2" s="372"/>
      <c r="K2" s="372"/>
      <c r="L2" s="372"/>
      <c r="M2" s="372"/>
      <c r="N2" s="372"/>
      <c r="O2" s="372"/>
      <c r="P2" s="372"/>
      <c r="Q2" s="372"/>
      <c r="R2" s="372"/>
      <c r="S2" s="372"/>
      <c r="T2" s="372"/>
      <c r="U2" s="372"/>
      <c r="V2" s="372"/>
      <c r="W2" s="372"/>
      <c r="X2" s="372"/>
      <c r="Y2" s="373"/>
      <c r="Z2" s="435" t="s">
        <v>3</v>
      </c>
      <c r="AA2" s="391"/>
      <c r="AB2" s="414"/>
    </row>
    <row r="3" spans="1:46" ht="24" customHeight="1" x14ac:dyDescent="0.25">
      <c r="A3" s="424"/>
      <c r="B3" s="439" t="s">
        <v>4</v>
      </c>
      <c r="C3" s="372"/>
      <c r="D3" s="372"/>
      <c r="E3" s="372"/>
      <c r="F3" s="372"/>
      <c r="G3" s="372"/>
      <c r="H3" s="372"/>
      <c r="I3" s="372"/>
      <c r="J3" s="372"/>
      <c r="K3" s="372"/>
      <c r="L3" s="372"/>
      <c r="M3" s="372"/>
      <c r="N3" s="372"/>
      <c r="O3" s="372"/>
      <c r="P3" s="372"/>
      <c r="Q3" s="372"/>
      <c r="R3" s="372"/>
      <c r="S3" s="372"/>
      <c r="T3" s="372"/>
      <c r="U3" s="372"/>
      <c r="V3" s="372"/>
      <c r="W3" s="372"/>
      <c r="X3" s="372"/>
      <c r="Y3" s="373"/>
      <c r="Z3" s="435" t="s">
        <v>5</v>
      </c>
      <c r="AA3" s="391"/>
      <c r="AB3" s="414"/>
    </row>
    <row r="4" spans="1:46" ht="15.75" customHeight="1" thickBot="1" x14ac:dyDescent="0.3">
      <c r="A4" s="425"/>
      <c r="B4" s="374"/>
      <c r="C4" s="375"/>
      <c r="D4" s="375"/>
      <c r="E4" s="375"/>
      <c r="F4" s="375"/>
      <c r="G4" s="375"/>
      <c r="H4" s="375"/>
      <c r="I4" s="375"/>
      <c r="J4" s="375"/>
      <c r="K4" s="375"/>
      <c r="L4" s="375"/>
      <c r="M4" s="375"/>
      <c r="N4" s="375"/>
      <c r="O4" s="375"/>
      <c r="P4" s="375"/>
      <c r="Q4" s="375"/>
      <c r="R4" s="375"/>
      <c r="S4" s="375"/>
      <c r="T4" s="375"/>
      <c r="U4" s="375"/>
      <c r="V4" s="375"/>
      <c r="W4" s="375"/>
      <c r="X4" s="375"/>
      <c r="Y4" s="376"/>
      <c r="Z4" s="436" t="s">
        <v>6</v>
      </c>
      <c r="AA4" s="437"/>
      <c r="AB4" s="367"/>
    </row>
    <row r="5" spans="1:46" ht="9" customHeight="1" thickBot="1" x14ac:dyDescent="0.3">
      <c r="A5" s="1"/>
      <c r="B5" s="2"/>
      <c r="C5" s="3"/>
      <c r="D5" s="200"/>
      <c r="E5" s="200"/>
      <c r="F5" s="200"/>
      <c r="G5" s="200"/>
      <c r="H5" s="200"/>
      <c r="I5" s="200"/>
      <c r="J5" s="200"/>
      <c r="K5" s="200"/>
      <c r="L5" s="200"/>
      <c r="M5" s="200"/>
      <c r="N5" s="200"/>
      <c r="O5" s="200"/>
      <c r="P5" s="200"/>
      <c r="Q5" s="200"/>
      <c r="R5" s="200"/>
      <c r="S5" s="200"/>
      <c r="T5" s="200"/>
      <c r="U5" s="200"/>
      <c r="V5" s="200"/>
      <c r="W5" s="200"/>
      <c r="X5" s="200"/>
      <c r="Y5" s="200"/>
      <c r="Z5" s="4"/>
      <c r="AA5" s="5"/>
      <c r="AB5" s="175"/>
    </row>
    <row r="6" spans="1:46" ht="9" customHeight="1" thickBot="1" x14ac:dyDescent="0.3">
      <c r="A6" s="161"/>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199"/>
      <c r="AB6" s="6"/>
    </row>
    <row r="7" spans="1:46" ht="15" customHeight="1" x14ac:dyDescent="0.25">
      <c r="A7" s="440" t="s">
        <v>7</v>
      </c>
      <c r="B7" s="370"/>
      <c r="C7" s="368" t="s">
        <v>8</v>
      </c>
      <c r="D7" s="369"/>
      <c r="E7" s="369"/>
      <c r="F7" s="369"/>
      <c r="G7" s="369"/>
      <c r="H7" s="369"/>
      <c r="I7" s="369"/>
      <c r="J7" s="369"/>
      <c r="K7" s="370"/>
      <c r="L7" s="249"/>
      <c r="M7" s="250"/>
      <c r="N7" s="250"/>
      <c r="O7" s="250"/>
      <c r="P7" s="250"/>
      <c r="Q7" s="251"/>
      <c r="R7" s="409" t="s">
        <v>9</v>
      </c>
      <c r="S7" s="369"/>
      <c r="T7" s="370"/>
      <c r="U7" s="403">
        <v>44564</v>
      </c>
      <c r="V7" s="404"/>
      <c r="W7" s="409" t="s">
        <v>10</v>
      </c>
      <c r="X7" s="370"/>
      <c r="Y7" s="377" t="s">
        <v>11</v>
      </c>
      <c r="Z7" s="365"/>
      <c r="AA7" s="432"/>
      <c r="AB7" s="365"/>
      <c r="AD7" s="252"/>
      <c r="AE7" s="253"/>
      <c r="AF7" s="252"/>
      <c r="AG7" s="253"/>
      <c r="AH7" s="253"/>
      <c r="AI7" s="253"/>
      <c r="AJ7" s="253"/>
      <c r="AK7" s="253"/>
      <c r="AL7" s="253"/>
      <c r="AM7" s="253"/>
      <c r="AN7" s="253"/>
      <c r="AO7" s="253"/>
      <c r="AP7" s="253"/>
      <c r="AQ7" s="253"/>
      <c r="AR7" s="253"/>
      <c r="AS7" s="253"/>
      <c r="AT7" s="253"/>
    </row>
    <row r="8" spans="1:46" ht="15" customHeight="1" x14ac:dyDescent="0.25">
      <c r="A8" s="371"/>
      <c r="B8" s="373"/>
      <c r="C8" s="371"/>
      <c r="D8" s="372"/>
      <c r="E8" s="372"/>
      <c r="F8" s="372"/>
      <c r="G8" s="372"/>
      <c r="H8" s="372"/>
      <c r="I8" s="372"/>
      <c r="J8" s="372"/>
      <c r="K8" s="373"/>
      <c r="L8" s="249"/>
      <c r="M8" s="250"/>
      <c r="N8" s="250"/>
      <c r="O8" s="250"/>
      <c r="P8" s="250"/>
      <c r="Q8" s="251"/>
      <c r="R8" s="371"/>
      <c r="S8" s="372"/>
      <c r="T8" s="373"/>
      <c r="U8" s="405"/>
      <c r="V8" s="406"/>
      <c r="W8" s="371"/>
      <c r="X8" s="373"/>
      <c r="Y8" s="418" t="s">
        <v>12</v>
      </c>
      <c r="Z8" s="414"/>
      <c r="AA8" s="419"/>
      <c r="AB8" s="414"/>
      <c r="AD8" s="253"/>
      <c r="AE8" s="253"/>
      <c r="AF8" s="253"/>
      <c r="AG8" s="253"/>
      <c r="AH8" s="253"/>
      <c r="AI8" s="253"/>
      <c r="AJ8" s="253"/>
      <c r="AK8" s="253"/>
      <c r="AL8" s="253"/>
      <c r="AM8" s="253"/>
      <c r="AN8" s="253"/>
      <c r="AO8" s="253"/>
      <c r="AP8" s="253"/>
      <c r="AQ8" s="253"/>
      <c r="AR8" s="253"/>
      <c r="AS8" s="253"/>
      <c r="AT8" s="253"/>
    </row>
    <row r="9" spans="1:46" ht="15" customHeight="1" thickBot="1" x14ac:dyDescent="0.3">
      <c r="A9" s="374"/>
      <c r="B9" s="376"/>
      <c r="C9" s="374"/>
      <c r="D9" s="375"/>
      <c r="E9" s="375"/>
      <c r="F9" s="375"/>
      <c r="G9" s="375"/>
      <c r="H9" s="375"/>
      <c r="I9" s="375"/>
      <c r="J9" s="375"/>
      <c r="K9" s="376"/>
      <c r="L9" s="249"/>
      <c r="M9" s="250"/>
      <c r="N9" s="250"/>
      <c r="O9" s="250"/>
      <c r="P9" s="250"/>
      <c r="Q9" s="251"/>
      <c r="R9" s="374"/>
      <c r="S9" s="375"/>
      <c r="T9" s="376"/>
      <c r="U9" s="407"/>
      <c r="V9" s="408"/>
      <c r="W9" s="374"/>
      <c r="X9" s="376"/>
      <c r="Y9" s="366" t="s">
        <v>13</v>
      </c>
      <c r="Z9" s="367"/>
      <c r="AA9" s="438" t="s">
        <v>14</v>
      </c>
      <c r="AB9" s="367"/>
      <c r="AD9" s="253"/>
      <c r="AE9" s="253"/>
      <c r="AF9" s="253"/>
      <c r="AG9" s="253"/>
      <c r="AH9" s="253"/>
      <c r="AI9" s="253"/>
      <c r="AJ9" s="253"/>
      <c r="AK9" s="253"/>
      <c r="AL9" s="253"/>
      <c r="AM9" s="253"/>
      <c r="AN9" s="253"/>
      <c r="AO9" s="253"/>
      <c r="AP9" s="253"/>
      <c r="AQ9" s="253"/>
      <c r="AR9" s="253"/>
      <c r="AS9" s="253"/>
      <c r="AT9" s="253"/>
    </row>
    <row r="10" spans="1:46" ht="9" customHeight="1" thickBot="1" x14ac:dyDescent="0.3">
      <c r="A10" s="242"/>
      <c r="B10" s="7"/>
      <c r="C10" s="153"/>
      <c r="D10" s="153"/>
      <c r="E10" s="153"/>
      <c r="F10" s="153"/>
      <c r="G10" s="153"/>
      <c r="H10" s="153"/>
      <c r="I10" s="153"/>
      <c r="J10" s="153"/>
      <c r="K10" s="153"/>
      <c r="L10" s="153"/>
      <c r="M10" s="244"/>
      <c r="N10" s="244"/>
      <c r="O10" s="244"/>
      <c r="P10" s="244"/>
      <c r="Q10" s="244"/>
      <c r="R10" s="8"/>
      <c r="S10" s="8"/>
      <c r="T10" s="8"/>
      <c r="U10" s="8"/>
      <c r="V10" s="8"/>
      <c r="W10" s="9"/>
      <c r="X10" s="9"/>
      <c r="Y10" s="9"/>
      <c r="Z10" s="9"/>
      <c r="AA10" s="9"/>
      <c r="AB10" s="154"/>
      <c r="AD10" s="253"/>
      <c r="AE10" s="253"/>
      <c r="AF10" s="253"/>
      <c r="AG10" s="253"/>
      <c r="AH10" s="253"/>
      <c r="AI10" s="253"/>
      <c r="AJ10" s="253"/>
      <c r="AK10" s="253"/>
      <c r="AL10" s="253"/>
      <c r="AM10" s="253"/>
      <c r="AN10" s="253"/>
      <c r="AO10" s="253"/>
      <c r="AP10" s="253"/>
      <c r="AQ10" s="253"/>
      <c r="AR10" s="253"/>
      <c r="AS10" s="253"/>
      <c r="AT10" s="253"/>
    </row>
    <row r="11" spans="1:46" ht="39" customHeight="1" thickBot="1" x14ac:dyDescent="0.3">
      <c r="A11" s="441" t="s">
        <v>15</v>
      </c>
      <c r="B11" s="380"/>
      <c r="C11" s="378" t="s">
        <v>16</v>
      </c>
      <c r="D11" s="379"/>
      <c r="E11" s="379"/>
      <c r="F11" s="379"/>
      <c r="G11" s="379"/>
      <c r="H11" s="379"/>
      <c r="I11" s="379"/>
      <c r="J11" s="379"/>
      <c r="K11" s="380"/>
      <c r="L11" s="254"/>
      <c r="M11" s="410" t="s">
        <v>17</v>
      </c>
      <c r="N11" s="379"/>
      <c r="O11" s="379"/>
      <c r="P11" s="379"/>
      <c r="Q11" s="380"/>
      <c r="R11" s="411" t="s">
        <v>18</v>
      </c>
      <c r="S11" s="379"/>
      <c r="T11" s="379"/>
      <c r="U11" s="379"/>
      <c r="V11" s="380"/>
      <c r="W11" s="410" t="s">
        <v>19</v>
      </c>
      <c r="X11" s="380"/>
      <c r="Y11" s="411" t="s">
        <v>20</v>
      </c>
      <c r="Z11" s="379"/>
      <c r="AA11" s="379"/>
      <c r="AB11" s="380"/>
      <c r="AD11" s="252"/>
      <c r="AE11" s="253"/>
      <c r="AF11" s="252"/>
      <c r="AG11" s="253"/>
      <c r="AH11" s="253"/>
      <c r="AI11" s="253"/>
      <c r="AJ11" s="253"/>
      <c r="AK11" s="253"/>
      <c r="AL11" s="253"/>
      <c r="AM11" s="253"/>
      <c r="AN11" s="253"/>
      <c r="AO11" s="253"/>
      <c r="AP11" s="253"/>
      <c r="AQ11" s="253"/>
      <c r="AR11" s="253"/>
      <c r="AS11" s="253"/>
      <c r="AT11" s="253"/>
    </row>
    <row r="12" spans="1:46" ht="9" customHeight="1" thickBot="1" x14ac:dyDescent="0.3">
      <c r="A12" s="155"/>
      <c r="B12" s="10"/>
      <c r="C12" s="428"/>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11"/>
      <c r="AB12" s="156"/>
      <c r="AD12" s="253"/>
      <c r="AE12" s="253"/>
      <c r="AF12" s="253"/>
      <c r="AG12" s="253"/>
      <c r="AH12" s="253"/>
      <c r="AI12" s="253"/>
      <c r="AJ12" s="253"/>
      <c r="AK12" s="253"/>
      <c r="AL12" s="253"/>
      <c r="AM12" s="253"/>
      <c r="AN12" s="253"/>
      <c r="AO12" s="253"/>
      <c r="AP12" s="253"/>
      <c r="AQ12" s="253"/>
      <c r="AR12" s="253"/>
      <c r="AS12" s="253"/>
      <c r="AT12" s="253"/>
    </row>
    <row r="13" spans="1:46" ht="37.5" customHeight="1" thickBot="1" x14ac:dyDescent="0.3">
      <c r="A13" s="441" t="s">
        <v>21</v>
      </c>
      <c r="B13" s="380"/>
      <c r="C13" s="606" t="s">
        <v>150</v>
      </c>
      <c r="D13" s="379"/>
      <c r="E13" s="379"/>
      <c r="F13" s="379"/>
      <c r="G13" s="379"/>
      <c r="H13" s="379"/>
      <c r="I13" s="379"/>
      <c r="J13" s="379"/>
      <c r="K13" s="379"/>
      <c r="L13" s="379"/>
      <c r="M13" s="379"/>
      <c r="N13" s="379"/>
      <c r="O13" s="379"/>
      <c r="P13" s="379"/>
      <c r="Q13" s="380"/>
      <c r="R13" s="200"/>
      <c r="S13" s="416" t="s">
        <v>23</v>
      </c>
      <c r="T13" s="417"/>
      <c r="U13" s="255">
        <v>0.2</v>
      </c>
      <c r="V13" s="444" t="s">
        <v>24</v>
      </c>
      <c r="W13" s="417"/>
      <c r="X13" s="417"/>
      <c r="Y13" s="417"/>
      <c r="Z13" s="200"/>
      <c r="AA13" s="433">
        <v>0.22554206542996277</v>
      </c>
      <c r="AB13" s="380"/>
      <c r="AC13" s="157"/>
      <c r="AD13" s="252"/>
      <c r="AE13" s="177"/>
      <c r="AF13" s="252"/>
      <c r="AG13" s="177"/>
      <c r="AH13" s="177"/>
      <c r="AI13" s="177"/>
      <c r="AJ13" s="177"/>
      <c r="AK13" s="177"/>
      <c r="AL13" s="177"/>
      <c r="AM13" s="177"/>
      <c r="AN13" s="177"/>
      <c r="AO13" s="177"/>
      <c r="AP13" s="177"/>
      <c r="AQ13" s="253"/>
      <c r="AR13" s="253"/>
      <c r="AS13" s="253"/>
      <c r="AT13" s="253"/>
    </row>
    <row r="14" spans="1:46" ht="16.5" customHeight="1" thickBot="1" x14ac:dyDescent="0.3">
      <c r="A14" s="256"/>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8"/>
      <c r="AD14" s="253"/>
      <c r="AE14" s="253"/>
      <c r="AF14" s="253"/>
      <c r="AG14" s="253"/>
      <c r="AH14" s="253"/>
      <c r="AI14" s="253"/>
      <c r="AJ14" s="253"/>
      <c r="AK14" s="253"/>
      <c r="AL14" s="253"/>
      <c r="AM14" s="253"/>
      <c r="AN14" s="253"/>
      <c r="AO14" s="253"/>
      <c r="AP14" s="253"/>
      <c r="AQ14" s="253"/>
      <c r="AR14" s="253"/>
      <c r="AS14" s="253"/>
      <c r="AT14" s="253"/>
    </row>
    <row r="15" spans="1:46" ht="24" customHeight="1" thickBot="1" x14ac:dyDescent="0.3">
      <c r="A15" s="440" t="s">
        <v>25</v>
      </c>
      <c r="B15" s="370"/>
      <c r="C15" s="12" t="s">
        <v>26</v>
      </c>
      <c r="D15" s="395" t="s">
        <v>27</v>
      </c>
      <c r="E15" s="396"/>
      <c r="F15" s="395" t="s">
        <v>28</v>
      </c>
      <c r="G15" s="396"/>
      <c r="H15" s="395" t="s">
        <v>29</v>
      </c>
      <c r="I15" s="380"/>
      <c r="J15" s="244"/>
      <c r="K15" s="259"/>
      <c r="L15" s="244"/>
      <c r="M15" s="199"/>
      <c r="N15" s="199"/>
      <c r="O15" s="199"/>
      <c r="P15" s="199"/>
      <c r="Q15" s="410" t="s">
        <v>30</v>
      </c>
      <c r="R15" s="379"/>
      <c r="S15" s="379"/>
      <c r="T15" s="379"/>
      <c r="U15" s="379"/>
      <c r="V15" s="379"/>
      <c r="W15" s="379"/>
      <c r="X15" s="379"/>
      <c r="Y15" s="379"/>
      <c r="Z15" s="379"/>
      <c r="AA15" s="379"/>
      <c r="AB15" s="380"/>
      <c r="AD15" s="253"/>
      <c r="AE15" s="253"/>
      <c r="AF15" s="253"/>
      <c r="AG15" s="253"/>
      <c r="AH15" s="253"/>
      <c r="AI15" s="253"/>
      <c r="AJ15" s="253"/>
      <c r="AK15" s="253"/>
      <c r="AL15" s="253"/>
      <c r="AM15" s="253"/>
      <c r="AN15" s="253"/>
      <c r="AO15" s="253"/>
      <c r="AP15" s="253"/>
      <c r="AQ15" s="253"/>
      <c r="AR15" s="253"/>
      <c r="AS15" s="253"/>
      <c r="AT15" s="253"/>
    </row>
    <row r="16" spans="1:46" ht="35.25" customHeight="1" thickBot="1" x14ac:dyDescent="0.3">
      <c r="A16" s="374"/>
      <c r="B16" s="376"/>
      <c r="C16" s="158"/>
      <c r="D16" s="393"/>
      <c r="E16" s="394"/>
      <c r="F16" s="393"/>
      <c r="G16" s="394"/>
      <c r="H16" s="397" t="s">
        <v>67</v>
      </c>
      <c r="I16" s="398"/>
      <c r="J16" s="244"/>
      <c r="K16" s="244"/>
      <c r="L16" s="244"/>
      <c r="M16" s="199"/>
      <c r="N16" s="199"/>
      <c r="O16" s="199"/>
      <c r="P16" s="199"/>
      <c r="Q16" s="420" t="s">
        <v>31</v>
      </c>
      <c r="R16" s="421"/>
      <c r="S16" s="421"/>
      <c r="T16" s="421"/>
      <c r="U16" s="421"/>
      <c r="V16" s="422"/>
      <c r="W16" s="430" t="s">
        <v>32</v>
      </c>
      <c r="X16" s="421"/>
      <c r="Y16" s="421"/>
      <c r="Z16" s="421"/>
      <c r="AA16" s="421"/>
      <c r="AB16" s="431"/>
      <c r="AD16" s="253"/>
      <c r="AE16" s="253"/>
      <c r="AF16" s="253"/>
      <c r="AG16" s="253"/>
      <c r="AH16" s="253"/>
      <c r="AI16" s="253"/>
      <c r="AJ16" s="253"/>
      <c r="AK16" s="253"/>
      <c r="AL16" s="253"/>
      <c r="AM16" s="253"/>
      <c r="AN16" s="253"/>
      <c r="AO16" s="253"/>
      <c r="AP16" s="253"/>
      <c r="AQ16" s="253"/>
      <c r="AR16" s="253"/>
      <c r="AS16" s="253"/>
      <c r="AT16" s="253"/>
    </row>
    <row r="17" spans="1:48" ht="27" customHeight="1" x14ac:dyDescent="0.25">
      <c r="A17" s="159"/>
      <c r="B17" s="199"/>
      <c r="C17" s="199"/>
      <c r="D17" s="160"/>
      <c r="E17" s="160"/>
      <c r="F17" s="160"/>
      <c r="G17" s="160"/>
      <c r="H17" s="160"/>
      <c r="I17" s="160"/>
      <c r="J17" s="160"/>
      <c r="K17" s="160"/>
      <c r="L17" s="160"/>
      <c r="M17" s="199"/>
      <c r="N17" s="199"/>
      <c r="O17" s="199"/>
      <c r="P17" s="199"/>
      <c r="Q17" s="399" t="s">
        <v>33</v>
      </c>
      <c r="R17" s="391"/>
      <c r="S17" s="392"/>
      <c r="T17" s="413" t="s">
        <v>34</v>
      </c>
      <c r="U17" s="391"/>
      <c r="V17" s="392"/>
      <c r="W17" s="413" t="s">
        <v>33</v>
      </c>
      <c r="X17" s="391"/>
      <c r="Y17" s="392"/>
      <c r="Z17" s="413" t="s">
        <v>34</v>
      </c>
      <c r="AA17" s="391"/>
      <c r="AB17" s="414"/>
      <c r="AC17" s="260"/>
      <c r="AD17" s="253"/>
      <c r="AE17" s="261"/>
      <c r="AF17" s="253"/>
      <c r="AG17" s="261"/>
      <c r="AH17" s="253"/>
      <c r="AI17" s="253"/>
      <c r="AJ17" s="253"/>
      <c r="AK17" s="253"/>
      <c r="AL17" s="253"/>
      <c r="AM17" s="253"/>
      <c r="AN17" s="253"/>
      <c r="AO17" s="253"/>
      <c r="AP17" s="253"/>
      <c r="AQ17" s="253"/>
      <c r="AR17" s="253"/>
      <c r="AS17" s="253"/>
      <c r="AT17" s="253"/>
    </row>
    <row r="18" spans="1:48" ht="18" customHeight="1" thickBot="1" x14ac:dyDescent="0.3">
      <c r="A18" s="161"/>
      <c r="B18" s="200"/>
      <c r="C18" s="160"/>
      <c r="D18" s="160"/>
      <c r="E18" s="160"/>
      <c r="F18" s="160"/>
      <c r="G18" s="262"/>
      <c r="H18" s="262"/>
      <c r="I18" s="262"/>
      <c r="J18" s="262"/>
      <c r="K18" s="262"/>
      <c r="L18" s="262"/>
      <c r="M18" s="160"/>
      <c r="N18" s="160"/>
      <c r="O18" s="160"/>
      <c r="P18" s="360"/>
      <c r="Q18" s="639">
        <v>12760000</v>
      </c>
      <c r="R18" s="437"/>
      <c r="S18" s="577"/>
      <c r="T18" s="626">
        <f>12760000</f>
        <v>12760000</v>
      </c>
      <c r="U18" s="437"/>
      <c r="V18" s="577"/>
      <c r="W18" s="627">
        <v>1367984990</v>
      </c>
      <c r="X18" s="628"/>
      <c r="Y18" s="629"/>
      <c r="Z18" s="698">
        <v>840507237</v>
      </c>
      <c r="AA18" s="437"/>
      <c r="AB18" s="577"/>
      <c r="AC18" s="263">
        <f>+Z18/W18</f>
        <v>0.61441261647176404</v>
      </c>
      <c r="AD18" s="264"/>
      <c r="AE18" s="264"/>
      <c r="AF18" s="264"/>
      <c r="AG18" s="264"/>
      <c r="AH18" s="253"/>
      <c r="AI18" s="253"/>
      <c r="AJ18" s="253"/>
      <c r="AK18" s="253"/>
      <c r="AL18" s="253"/>
      <c r="AM18" s="253"/>
      <c r="AN18" s="253"/>
      <c r="AO18" s="253"/>
      <c r="AP18" s="253"/>
      <c r="AQ18" s="253"/>
      <c r="AR18" s="253"/>
      <c r="AS18" s="253"/>
      <c r="AT18" s="253"/>
    </row>
    <row r="19" spans="1:48" ht="7.5" customHeight="1" thickBot="1" x14ac:dyDescent="0.3">
      <c r="A19" s="161"/>
      <c r="B19" s="20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99"/>
      <c r="AB19" s="6"/>
      <c r="AD19" s="253"/>
      <c r="AE19" s="253"/>
      <c r="AF19" s="253"/>
      <c r="AG19" s="253"/>
      <c r="AH19" s="253"/>
      <c r="AI19" s="253"/>
      <c r="AJ19" s="253"/>
      <c r="AK19" s="253"/>
      <c r="AL19" s="253"/>
      <c r="AM19" s="253"/>
      <c r="AN19" s="253"/>
      <c r="AO19" s="253"/>
      <c r="AP19" s="253"/>
      <c r="AQ19" s="253"/>
      <c r="AR19" s="253"/>
      <c r="AS19" s="253"/>
      <c r="AT19" s="253"/>
    </row>
    <row r="20" spans="1:48" ht="17.25" customHeight="1" x14ac:dyDescent="0.25">
      <c r="A20" s="363" t="s">
        <v>35</v>
      </c>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5"/>
      <c r="AD20" s="253"/>
      <c r="AE20" s="253"/>
      <c r="AF20" s="253"/>
      <c r="AG20" s="253"/>
      <c r="AH20" s="253"/>
      <c r="AI20" s="253"/>
      <c r="AJ20" s="253"/>
      <c r="AK20" s="253"/>
      <c r="AL20" s="253"/>
      <c r="AM20" s="253"/>
      <c r="AN20" s="253"/>
      <c r="AO20" s="253"/>
      <c r="AP20" s="253"/>
      <c r="AQ20" s="253"/>
      <c r="AR20" s="253"/>
      <c r="AS20" s="253"/>
      <c r="AT20" s="253"/>
    </row>
    <row r="21" spans="1:48" ht="15" customHeight="1" x14ac:dyDescent="0.25">
      <c r="A21" s="445" t="s">
        <v>36</v>
      </c>
      <c r="B21" s="454" t="s">
        <v>37</v>
      </c>
      <c r="C21" s="455"/>
      <c r="D21" s="390" t="s">
        <v>38</v>
      </c>
      <c r="E21" s="391"/>
      <c r="F21" s="391"/>
      <c r="G21" s="391"/>
      <c r="H21" s="391"/>
      <c r="I21" s="391"/>
      <c r="J21" s="391"/>
      <c r="K21" s="391"/>
      <c r="L21" s="391"/>
      <c r="M21" s="391"/>
      <c r="N21" s="391"/>
      <c r="O21" s="392"/>
      <c r="P21" s="448" t="s">
        <v>39</v>
      </c>
      <c r="Q21" s="454" t="s">
        <v>40</v>
      </c>
      <c r="R21" s="473"/>
      <c r="S21" s="473"/>
      <c r="T21" s="473"/>
      <c r="U21" s="473"/>
      <c r="V21" s="473"/>
      <c r="W21" s="473"/>
      <c r="X21" s="473"/>
      <c r="Y21" s="473"/>
      <c r="Z21" s="473"/>
      <c r="AA21" s="473"/>
      <c r="AB21" s="474"/>
      <c r="AD21" s="253"/>
      <c r="AE21" s="253"/>
      <c r="AF21" s="253"/>
      <c r="AG21" s="253"/>
      <c r="AH21" s="253"/>
      <c r="AI21" s="253"/>
      <c r="AJ21" s="253"/>
      <c r="AK21" s="253"/>
      <c r="AL21" s="253"/>
      <c r="AM21" s="253"/>
      <c r="AN21" s="253"/>
      <c r="AO21" s="253"/>
      <c r="AP21" s="253"/>
      <c r="AQ21" s="253"/>
      <c r="AR21" s="253"/>
      <c r="AS21" s="253"/>
      <c r="AT21" s="253"/>
    </row>
    <row r="22" spans="1:48" ht="15" customHeight="1" x14ac:dyDescent="0.25">
      <c r="A22" s="447"/>
      <c r="B22" s="456"/>
      <c r="C22" s="422"/>
      <c r="D22" s="390" t="s">
        <v>26</v>
      </c>
      <c r="E22" s="391"/>
      <c r="F22" s="392"/>
      <c r="G22" s="390" t="s">
        <v>27</v>
      </c>
      <c r="H22" s="391"/>
      <c r="I22" s="392"/>
      <c r="J22" s="390" t="s">
        <v>28</v>
      </c>
      <c r="K22" s="391"/>
      <c r="L22" s="392"/>
      <c r="M22" s="390" t="s">
        <v>29</v>
      </c>
      <c r="N22" s="391"/>
      <c r="O22" s="392"/>
      <c r="P22" s="472"/>
      <c r="Q22" s="456"/>
      <c r="R22" s="421"/>
      <c r="S22" s="421"/>
      <c r="T22" s="421"/>
      <c r="U22" s="421"/>
      <c r="V22" s="421"/>
      <c r="W22" s="421"/>
      <c r="X22" s="421"/>
      <c r="Y22" s="421"/>
      <c r="Z22" s="421"/>
      <c r="AA22" s="421"/>
      <c r="AB22" s="431"/>
      <c r="AD22" s="253"/>
      <c r="AE22" s="253"/>
      <c r="AF22" s="253"/>
      <c r="AG22" s="253"/>
      <c r="AH22" s="253"/>
      <c r="AI22" s="253"/>
      <c r="AJ22" s="253"/>
      <c r="AK22" s="253"/>
      <c r="AL22" s="253"/>
      <c r="AM22" s="253"/>
      <c r="AN22" s="253"/>
      <c r="AO22" s="253"/>
      <c r="AP22" s="253"/>
      <c r="AQ22" s="253"/>
      <c r="AR22" s="253"/>
      <c r="AS22" s="253"/>
      <c r="AT22" s="253"/>
    </row>
    <row r="23" spans="1:48" ht="68.25" customHeight="1" x14ac:dyDescent="0.25">
      <c r="A23" s="467" t="s">
        <v>150</v>
      </c>
      <c r="B23" s="640">
        <v>7.9000000000000008E-3</v>
      </c>
      <c r="C23" s="641"/>
      <c r="D23" s="646">
        <v>0</v>
      </c>
      <c r="E23" s="647"/>
      <c r="F23" s="648"/>
      <c r="G23" s="653" t="s">
        <v>151</v>
      </c>
      <c r="H23" s="654"/>
      <c r="I23" s="655"/>
      <c r="J23" s="660"/>
      <c r="K23" s="473"/>
      <c r="L23" s="455"/>
      <c r="M23" s="381"/>
      <c r="N23" s="473"/>
      <c r="O23" s="455"/>
      <c r="P23" s="699" t="s">
        <v>151</v>
      </c>
      <c r="Q23" s="661" t="s">
        <v>152</v>
      </c>
      <c r="R23" s="688"/>
      <c r="S23" s="688"/>
      <c r="T23" s="688"/>
      <c r="U23" s="688"/>
      <c r="V23" s="688"/>
      <c r="W23" s="688"/>
      <c r="X23" s="688"/>
      <c r="Y23" s="688"/>
      <c r="Z23" s="688"/>
      <c r="AA23" s="688"/>
      <c r="AB23" s="689"/>
      <c r="AD23" s="253"/>
      <c r="AE23" s="253"/>
      <c r="AF23" s="253"/>
      <c r="AG23" s="253"/>
      <c r="AH23" s="253"/>
      <c r="AI23" s="253"/>
      <c r="AJ23" s="253"/>
      <c r="AK23" s="253"/>
      <c r="AL23" s="253"/>
      <c r="AM23" s="253"/>
      <c r="AN23" s="253"/>
      <c r="AO23" s="253"/>
      <c r="AP23" s="253"/>
      <c r="AQ23" s="253"/>
      <c r="AR23" s="253"/>
      <c r="AS23" s="253"/>
      <c r="AT23" s="253"/>
    </row>
    <row r="24" spans="1:48" ht="68.25" customHeight="1" x14ac:dyDescent="0.25">
      <c r="A24" s="568"/>
      <c r="B24" s="642"/>
      <c r="C24" s="643"/>
      <c r="D24" s="649"/>
      <c r="E24" s="650"/>
      <c r="F24" s="651"/>
      <c r="G24" s="656"/>
      <c r="H24" s="657"/>
      <c r="I24" s="658"/>
      <c r="J24" s="572"/>
      <c r="K24" s="372"/>
      <c r="L24" s="571"/>
      <c r="M24" s="572"/>
      <c r="N24" s="372"/>
      <c r="O24" s="571"/>
      <c r="P24" s="700"/>
      <c r="Q24" s="690"/>
      <c r="R24" s="691"/>
      <c r="S24" s="691"/>
      <c r="T24" s="691"/>
      <c r="U24" s="691"/>
      <c r="V24" s="691"/>
      <c r="W24" s="691"/>
      <c r="X24" s="691"/>
      <c r="Y24" s="691"/>
      <c r="Z24" s="691"/>
      <c r="AA24" s="691"/>
      <c r="AB24" s="692"/>
      <c r="AD24" s="253"/>
      <c r="AE24" s="253"/>
      <c r="AF24" s="253"/>
      <c r="AG24" s="253"/>
      <c r="AH24" s="253"/>
      <c r="AI24" s="253"/>
      <c r="AJ24" s="253"/>
      <c r="AK24" s="253"/>
      <c r="AL24" s="253"/>
      <c r="AM24" s="253"/>
      <c r="AN24" s="253"/>
      <c r="AO24" s="253"/>
      <c r="AP24" s="253"/>
      <c r="AQ24" s="253"/>
      <c r="AR24" s="253"/>
      <c r="AS24" s="253"/>
      <c r="AT24" s="253"/>
    </row>
    <row r="25" spans="1:48" ht="68.25" customHeight="1" x14ac:dyDescent="0.25">
      <c r="A25" s="568"/>
      <c r="B25" s="642"/>
      <c r="C25" s="643"/>
      <c r="D25" s="649"/>
      <c r="E25" s="650"/>
      <c r="F25" s="651"/>
      <c r="G25" s="656"/>
      <c r="H25" s="657"/>
      <c r="I25" s="658"/>
      <c r="J25" s="572"/>
      <c r="K25" s="372"/>
      <c r="L25" s="571"/>
      <c r="M25" s="572"/>
      <c r="N25" s="372"/>
      <c r="O25" s="571"/>
      <c r="P25" s="700"/>
      <c r="Q25" s="690"/>
      <c r="R25" s="691"/>
      <c r="S25" s="691"/>
      <c r="T25" s="691"/>
      <c r="U25" s="691"/>
      <c r="V25" s="691"/>
      <c r="W25" s="691"/>
      <c r="X25" s="691"/>
      <c r="Y25" s="691"/>
      <c r="Z25" s="691"/>
      <c r="AA25" s="691"/>
      <c r="AB25" s="692"/>
      <c r="AD25" s="253"/>
      <c r="AE25" s="253"/>
      <c r="AF25" s="253"/>
      <c r="AG25" s="253"/>
      <c r="AH25" s="253"/>
      <c r="AI25" s="253"/>
      <c r="AJ25" s="253"/>
      <c r="AK25" s="253"/>
      <c r="AL25" s="253"/>
      <c r="AM25" s="253"/>
      <c r="AN25" s="253"/>
      <c r="AO25" s="253"/>
      <c r="AP25" s="253"/>
      <c r="AQ25" s="253"/>
      <c r="AR25" s="253"/>
      <c r="AS25" s="253"/>
      <c r="AT25" s="253"/>
    </row>
    <row r="26" spans="1:48" ht="68.25" customHeight="1" thickBot="1" x14ac:dyDescent="0.3">
      <c r="A26" s="447"/>
      <c r="B26" s="644"/>
      <c r="C26" s="645"/>
      <c r="D26" s="649"/>
      <c r="E26" s="652"/>
      <c r="F26" s="651"/>
      <c r="G26" s="656"/>
      <c r="H26" s="659"/>
      <c r="I26" s="658"/>
      <c r="J26" s="572"/>
      <c r="K26" s="417"/>
      <c r="L26" s="571"/>
      <c r="M26" s="572"/>
      <c r="N26" s="417"/>
      <c r="O26" s="571"/>
      <c r="P26" s="700"/>
      <c r="Q26" s="693"/>
      <c r="R26" s="694"/>
      <c r="S26" s="694"/>
      <c r="T26" s="694"/>
      <c r="U26" s="694"/>
      <c r="V26" s="694"/>
      <c r="W26" s="694"/>
      <c r="X26" s="694"/>
      <c r="Y26" s="694"/>
      <c r="Z26" s="694"/>
      <c r="AA26" s="694"/>
      <c r="AB26" s="695"/>
      <c r="AD26" s="253"/>
      <c r="AE26" s="253"/>
      <c r="AF26" s="253"/>
      <c r="AG26" s="253"/>
      <c r="AH26" s="253"/>
      <c r="AI26" s="253"/>
      <c r="AJ26" s="253"/>
      <c r="AK26" s="253"/>
      <c r="AL26" s="253"/>
      <c r="AM26" s="253"/>
      <c r="AN26" s="253"/>
      <c r="AO26" s="253"/>
      <c r="AP26" s="253"/>
      <c r="AQ26" s="253"/>
      <c r="AR26" s="253"/>
      <c r="AS26" s="253"/>
      <c r="AT26" s="253"/>
    </row>
    <row r="27" spans="1:48" x14ac:dyDescent="0.25">
      <c r="A27" s="469"/>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5"/>
      <c r="AD27" s="253"/>
      <c r="AE27" s="253"/>
      <c r="AF27" s="253"/>
      <c r="AG27" s="253"/>
      <c r="AH27" s="253"/>
      <c r="AI27" s="253"/>
      <c r="AJ27" s="253"/>
      <c r="AK27" s="253"/>
      <c r="AL27" s="253"/>
      <c r="AM27" s="253"/>
      <c r="AN27" s="253"/>
      <c r="AO27" s="253"/>
      <c r="AP27" s="253"/>
      <c r="AQ27" s="253"/>
      <c r="AR27" s="253"/>
      <c r="AS27" s="253"/>
      <c r="AT27" s="253"/>
    </row>
    <row r="28" spans="1:48" ht="18" customHeight="1" x14ac:dyDescent="0.25">
      <c r="A28" s="445" t="s">
        <v>36</v>
      </c>
      <c r="B28" s="448" t="s">
        <v>53</v>
      </c>
      <c r="C28" s="448" t="s">
        <v>37</v>
      </c>
      <c r="D28" s="390" t="s">
        <v>54</v>
      </c>
      <c r="E28" s="391"/>
      <c r="F28" s="391"/>
      <c r="G28" s="391"/>
      <c r="H28" s="391"/>
      <c r="I28" s="391"/>
      <c r="J28" s="391"/>
      <c r="K28" s="391"/>
      <c r="L28" s="391"/>
      <c r="M28" s="391"/>
      <c r="N28" s="391"/>
      <c r="O28" s="391"/>
      <c r="P28" s="392"/>
      <c r="Q28" s="390" t="s">
        <v>55</v>
      </c>
      <c r="R28" s="391"/>
      <c r="S28" s="391"/>
      <c r="T28" s="391"/>
      <c r="U28" s="391"/>
      <c r="V28" s="391"/>
      <c r="W28" s="391"/>
      <c r="X28" s="391"/>
      <c r="Y28" s="391"/>
      <c r="Z28" s="391"/>
      <c r="AA28" s="391"/>
      <c r="AB28" s="414"/>
      <c r="AD28" s="253"/>
      <c r="AE28" s="265"/>
      <c r="AF28" s="253"/>
      <c r="AG28" s="265"/>
      <c r="AH28" s="265"/>
      <c r="AI28" s="265"/>
      <c r="AJ28" s="265"/>
      <c r="AK28" s="265"/>
      <c r="AL28" s="265"/>
      <c r="AM28" s="265"/>
      <c r="AN28" s="253"/>
      <c r="AO28" s="253"/>
      <c r="AP28" s="253"/>
      <c r="AQ28" s="253"/>
      <c r="AR28" s="253"/>
      <c r="AS28" s="253"/>
      <c r="AT28" s="253"/>
    </row>
    <row r="29" spans="1:48" ht="24.75" customHeight="1" x14ac:dyDescent="0.25">
      <c r="A29" s="447"/>
      <c r="B29" s="472"/>
      <c r="C29" s="472"/>
      <c r="D29" s="13" t="s">
        <v>56</v>
      </c>
      <c r="E29" s="13" t="s">
        <v>57</v>
      </c>
      <c r="F29" s="13" t="s">
        <v>58</v>
      </c>
      <c r="G29" s="13" t="s">
        <v>59</v>
      </c>
      <c r="H29" s="13" t="s">
        <v>60</v>
      </c>
      <c r="I29" s="13" t="s">
        <v>61</v>
      </c>
      <c r="J29" s="13" t="s">
        <v>62</v>
      </c>
      <c r="K29" s="13" t="s">
        <v>63</v>
      </c>
      <c r="L29" s="13" t="s">
        <v>64</v>
      </c>
      <c r="M29" s="13" t="s">
        <v>65</v>
      </c>
      <c r="N29" s="13" t="s">
        <v>66</v>
      </c>
      <c r="O29" s="13" t="s">
        <v>67</v>
      </c>
      <c r="P29" s="13" t="s">
        <v>39</v>
      </c>
      <c r="Q29" s="463" t="s">
        <v>68</v>
      </c>
      <c r="R29" s="421"/>
      <c r="S29" s="421"/>
      <c r="T29" s="422"/>
      <c r="U29" s="463" t="s">
        <v>69</v>
      </c>
      <c r="V29" s="421"/>
      <c r="W29" s="421"/>
      <c r="X29" s="422"/>
      <c r="Y29" s="463" t="s">
        <v>70</v>
      </c>
      <c r="Z29" s="421"/>
      <c r="AA29" s="421"/>
      <c r="AB29" s="431"/>
      <c r="AD29" s="253" t="s">
        <v>153</v>
      </c>
      <c r="AE29" s="265"/>
      <c r="AF29" s="253" t="s">
        <v>154</v>
      </c>
      <c r="AG29" s="265"/>
      <c r="AH29" s="253" t="s">
        <v>155</v>
      </c>
      <c r="AI29" s="265"/>
      <c r="AJ29" s="253" t="s">
        <v>156</v>
      </c>
      <c r="AK29" s="265"/>
      <c r="AL29" s="253" t="s">
        <v>157</v>
      </c>
      <c r="AM29" s="265"/>
      <c r="AN29" s="253" t="s">
        <v>158</v>
      </c>
      <c r="AO29" s="265"/>
      <c r="AP29" s="266" t="s">
        <v>77</v>
      </c>
      <c r="AQ29" s="267"/>
      <c r="AR29" s="266" t="s">
        <v>159</v>
      </c>
      <c r="AS29" s="265"/>
      <c r="AT29" s="266" t="s">
        <v>79</v>
      </c>
      <c r="AU29" s="265"/>
    </row>
    <row r="30" spans="1:48" ht="408.75" customHeight="1" thickBot="1" x14ac:dyDescent="0.3">
      <c r="A30" s="14" t="s">
        <v>150</v>
      </c>
      <c r="B30" s="15">
        <f>+B34+B37+B40+B43+B46</f>
        <v>0.22999999999999998</v>
      </c>
      <c r="C30" s="268">
        <v>0.2</v>
      </c>
      <c r="D30" s="269">
        <f t="shared" ref="D30:O30" si="0">+D70</f>
        <v>0</v>
      </c>
      <c r="E30" s="269">
        <f t="shared" si="0"/>
        <v>1.5652173913043483E-2</v>
      </c>
      <c r="F30" s="269">
        <f t="shared" si="0"/>
        <v>2.4347826086956528E-2</v>
      </c>
      <c r="G30" s="269">
        <f t="shared" si="0"/>
        <v>3.0000000000000006E-2</v>
      </c>
      <c r="H30" s="269">
        <f t="shared" si="0"/>
        <v>2.652173913043479E-2</v>
      </c>
      <c r="I30" s="269">
        <f t="shared" si="0"/>
        <v>2.3913043478260877E-2</v>
      </c>
      <c r="J30" s="269">
        <f t="shared" si="0"/>
        <v>1.6086956521739134E-2</v>
      </c>
      <c r="K30" s="269">
        <f t="shared" si="0"/>
        <v>1.3913043478260872E-2</v>
      </c>
      <c r="L30" s="269">
        <f t="shared" si="0"/>
        <v>1.3913043478260872E-2</v>
      </c>
      <c r="M30" s="269">
        <f t="shared" si="0"/>
        <v>1.1739130434782611E-2</v>
      </c>
      <c r="N30" s="269">
        <f t="shared" si="0"/>
        <v>1.1739130434782611E-2</v>
      </c>
      <c r="O30" s="269">
        <f t="shared" si="0"/>
        <v>1.2173913043478268E-2</v>
      </c>
      <c r="P30" s="269">
        <f>SUM(D30:O30)</f>
        <v>0.2</v>
      </c>
      <c r="Q30" s="670" t="s">
        <v>334</v>
      </c>
      <c r="R30" s="671"/>
      <c r="S30" s="671"/>
      <c r="T30" s="672"/>
      <c r="U30" s="673" t="s">
        <v>160</v>
      </c>
      <c r="V30" s="674"/>
      <c r="W30" s="674"/>
      <c r="X30" s="675"/>
      <c r="Y30" s="602" t="s">
        <v>161</v>
      </c>
      <c r="Z30" s="676"/>
      <c r="AA30" s="676"/>
      <c r="AB30" s="677"/>
      <c r="AC30" s="146">
        <f>LEN(Q30)</f>
        <v>6598</v>
      </c>
      <c r="AD30" s="150" t="s">
        <v>162</v>
      </c>
      <c r="AE30" s="270">
        <f>LEN(AD30)</f>
        <v>296</v>
      </c>
      <c r="AF30" s="150" t="s">
        <v>163</v>
      </c>
      <c r="AG30" s="270">
        <f>LEN(AF30)</f>
        <v>296</v>
      </c>
      <c r="AH30" s="150" t="s">
        <v>164</v>
      </c>
      <c r="AI30" s="270">
        <f>LEN(AH30)</f>
        <v>296</v>
      </c>
      <c r="AJ30" s="150" t="s">
        <v>165</v>
      </c>
      <c r="AK30" s="270">
        <f>LEN(AJ30)</f>
        <v>306</v>
      </c>
      <c r="AL30" s="150" t="s">
        <v>166</v>
      </c>
      <c r="AM30" s="270">
        <f>LEN(AL30)</f>
        <v>299</v>
      </c>
      <c r="AN30" s="150" t="s">
        <v>166</v>
      </c>
      <c r="AO30" s="270">
        <f>LEN(AN30)</f>
        <v>299</v>
      </c>
      <c r="AP30" s="150" t="s">
        <v>167</v>
      </c>
      <c r="AQ30" s="270">
        <f>LEN(AP30)</f>
        <v>300</v>
      </c>
      <c r="AR30" s="150" t="s">
        <v>168</v>
      </c>
      <c r="AS30" s="270">
        <f>LEN(AR30)</f>
        <v>298</v>
      </c>
      <c r="AT30" s="150" t="s">
        <v>169</v>
      </c>
      <c r="AU30" s="270">
        <f>LEN(AT30)</f>
        <v>292</v>
      </c>
      <c r="AV30" s="306" t="s">
        <v>356</v>
      </c>
    </row>
    <row r="31" spans="1:48" x14ac:dyDescent="0.25">
      <c r="A31" s="457"/>
      <c r="B31" s="421"/>
      <c r="C31" s="421"/>
      <c r="D31" s="421"/>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31"/>
      <c r="AD31" s="271"/>
      <c r="AE31" s="265"/>
      <c r="AF31" s="271"/>
      <c r="AG31" s="265"/>
      <c r="AH31" s="265"/>
      <c r="AI31" s="265"/>
      <c r="AJ31" s="265"/>
      <c r="AK31" s="265"/>
      <c r="AL31" s="265"/>
      <c r="AM31" s="265"/>
      <c r="AN31" s="253"/>
      <c r="AO31" s="253"/>
      <c r="AP31" s="253"/>
      <c r="AQ31" s="253"/>
      <c r="AR31" s="253"/>
      <c r="AS31" s="253"/>
      <c r="AT31" s="253"/>
    </row>
    <row r="32" spans="1:48" ht="18.75" customHeight="1" x14ac:dyDescent="0.25">
      <c r="A32" s="445" t="s">
        <v>90</v>
      </c>
      <c r="B32" s="448" t="s">
        <v>91</v>
      </c>
      <c r="C32" s="390" t="s">
        <v>92</v>
      </c>
      <c r="D32" s="391"/>
      <c r="E32" s="391"/>
      <c r="F32" s="391"/>
      <c r="G32" s="391"/>
      <c r="H32" s="391"/>
      <c r="I32" s="391"/>
      <c r="J32" s="391"/>
      <c r="K32" s="391"/>
      <c r="L32" s="391"/>
      <c r="M32" s="391"/>
      <c r="N32" s="391"/>
      <c r="O32" s="391"/>
      <c r="P32" s="392"/>
      <c r="Q32" s="390" t="s">
        <v>93</v>
      </c>
      <c r="R32" s="391"/>
      <c r="S32" s="391"/>
      <c r="T32" s="391"/>
      <c r="U32" s="391"/>
      <c r="V32" s="391"/>
      <c r="W32" s="391"/>
      <c r="X32" s="391"/>
      <c r="Y32" s="391"/>
      <c r="Z32" s="391"/>
      <c r="AA32" s="391"/>
      <c r="AB32" s="414"/>
      <c r="AD32" s="253"/>
      <c r="AE32" s="265"/>
      <c r="AF32" s="253"/>
      <c r="AG32" s="265"/>
      <c r="AH32" s="265"/>
      <c r="AI32" s="265"/>
      <c r="AJ32" s="265"/>
      <c r="AK32" s="265"/>
      <c r="AL32" s="265"/>
      <c r="AM32" s="265"/>
      <c r="AN32" s="253"/>
      <c r="AO32" s="253"/>
      <c r="AP32" s="253"/>
      <c r="AQ32" s="253"/>
      <c r="AR32" s="253"/>
      <c r="AS32" s="253"/>
      <c r="AT32" s="253"/>
    </row>
    <row r="33" spans="1:47" ht="28.5" customHeight="1" x14ac:dyDescent="0.25">
      <c r="A33" s="447"/>
      <c r="B33" s="472"/>
      <c r="C33" s="13" t="s">
        <v>94</v>
      </c>
      <c r="D33" s="13" t="s">
        <v>56</v>
      </c>
      <c r="E33" s="13" t="s">
        <v>57</v>
      </c>
      <c r="F33" s="13" t="s">
        <v>58</v>
      </c>
      <c r="G33" s="13" t="s">
        <v>59</v>
      </c>
      <c r="H33" s="13" t="s">
        <v>60</v>
      </c>
      <c r="I33" s="13" t="s">
        <v>61</v>
      </c>
      <c r="J33" s="13" t="s">
        <v>62</v>
      </c>
      <c r="K33" s="13" t="s">
        <v>63</v>
      </c>
      <c r="L33" s="13" t="s">
        <v>64</v>
      </c>
      <c r="M33" s="13" t="s">
        <v>65</v>
      </c>
      <c r="N33" s="13" t="s">
        <v>66</v>
      </c>
      <c r="O33" s="13" t="s">
        <v>67</v>
      </c>
      <c r="P33" s="13" t="s">
        <v>95</v>
      </c>
      <c r="Q33" s="390" t="s">
        <v>96</v>
      </c>
      <c r="R33" s="391"/>
      <c r="S33" s="391"/>
      <c r="T33" s="391"/>
      <c r="U33" s="391"/>
      <c r="V33" s="391"/>
      <c r="W33" s="391"/>
      <c r="X33" s="391"/>
      <c r="Y33" s="391"/>
      <c r="Z33" s="391"/>
      <c r="AA33" s="391"/>
      <c r="AB33" s="414"/>
      <c r="AD33" s="151"/>
      <c r="AE33" s="272"/>
      <c r="AF33" s="151"/>
      <c r="AG33" s="272"/>
      <c r="AH33" s="272"/>
      <c r="AI33" s="272"/>
      <c r="AJ33" s="253" t="s">
        <v>170</v>
      </c>
      <c r="AK33" s="272"/>
      <c r="AL33" s="253" t="s">
        <v>171</v>
      </c>
      <c r="AM33" s="253"/>
      <c r="AN33" s="253" t="s">
        <v>172</v>
      </c>
      <c r="AO33" s="253"/>
      <c r="AP33" s="253" t="s">
        <v>173</v>
      </c>
      <c r="AQ33" s="253"/>
      <c r="AR33" s="253"/>
      <c r="AS33" s="253"/>
      <c r="AT33" s="253"/>
    </row>
    <row r="34" spans="1:47" ht="99.75" customHeight="1" x14ac:dyDescent="0.25">
      <c r="A34" s="678" t="s">
        <v>174</v>
      </c>
      <c r="B34" s="636">
        <v>0.03</v>
      </c>
      <c r="C34" s="162" t="s">
        <v>98</v>
      </c>
      <c r="D34" s="163">
        <v>0</v>
      </c>
      <c r="E34" s="163">
        <v>0.2</v>
      </c>
      <c r="F34" s="163">
        <v>0.4</v>
      </c>
      <c r="G34" s="163">
        <v>0.4</v>
      </c>
      <c r="H34" s="163">
        <v>0</v>
      </c>
      <c r="I34" s="163">
        <v>0</v>
      </c>
      <c r="J34" s="163">
        <v>0</v>
      </c>
      <c r="K34" s="163">
        <v>0</v>
      </c>
      <c r="L34" s="163">
        <v>0</v>
      </c>
      <c r="M34" s="163">
        <v>0</v>
      </c>
      <c r="N34" s="163">
        <v>0</v>
      </c>
      <c r="O34" s="163">
        <v>0</v>
      </c>
      <c r="P34" s="17">
        <f t="shared" ref="P34:P48" si="1">SUM(D34:O34)</f>
        <v>1</v>
      </c>
      <c r="Q34" s="661" t="s">
        <v>175</v>
      </c>
      <c r="R34" s="662"/>
      <c r="S34" s="662"/>
      <c r="T34" s="662"/>
      <c r="U34" s="662"/>
      <c r="V34" s="662"/>
      <c r="W34" s="662"/>
      <c r="X34" s="662"/>
      <c r="Y34" s="662"/>
      <c r="Z34" s="662"/>
      <c r="AA34" s="662"/>
      <c r="AB34" s="663"/>
      <c r="AC34" s="26"/>
      <c r="AD34" s="194"/>
      <c r="AE34" s="195"/>
      <c r="AF34" s="194"/>
      <c r="AG34" s="195"/>
      <c r="AH34" s="195"/>
      <c r="AI34" s="631"/>
      <c r="AJ34" s="150" t="s">
        <v>176</v>
      </c>
      <c r="AK34" s="631">
        <v>306</v>
      </c>
      <c r="AL34" s="150" t="s">
        <v>177</v>
      </c>
      <c r="AM34" s="631">
        <f>LEN(AL34)</f>
        <v>286</v>
      </c>
      <c r="AN34" s="150" t="s">
        <v>178</v>
      </c>
      <c r="AO34" s="631">
        <f>LEN(AN34)</f>
        <v>1</v>
      </c>
      <c r="AP34" s="150" t="s">
        <v>178</v>
      </c>
      <c r="AQ34" s="631">
        <f>LEN(AP34)</f>
        <v>1</v>
      </c>
      <c r="AR34" s="253"/>
      <c r="AS34" s="253"/>
      <c r="AT34" s="253"/>
    </row>
    <row r="35" spans="1:47" ht="99.75" customHeight="1" x14ac:dyDescent="0.25">
      <c r="A35" s="446"/>
      <c r="B35" s="449"/>
      <c r="C35" s="18" t="s">
        <v>99</v>
      </c>
      <c r="D35" s="19">
        <v>0</v>
      </c>
      <c r="E35" s="19">
        <v>0.05</v>
      </c>
      <c r="F35" s="19">
        <v>0.15</v>
      </c>
      <c r="G35" s="19">
        <v>0.2</v>
      </c>
      <c r="H35" s="19">
        <v>0.3</v>
      </c>
      <c r="I35" s="19">
        <v>0.3</v>
      </c>
      <c r="J35" s="19">
        <v>0</v>
      </c>
      <c r="K35" s="19">
        <v>0</v>
      </c>
      <c r="L35" s="19">
        <v>0</v>
      </c>
      <c r="M35" s="19">
        <v>0</v>
      </c>
      <c r="N35" s="19">
        <v>0</v>
      </c>
      <c r="O35" s="19">
        <v>0</v>
      </c>
      <c r="P35" s="228">
        <f t="shared" si="1"/>
        <v>1</v>
      </c>
      <c r="Q35" s="664"/>
      <c r="R35" s="665"/>
      <c r="S35" s="665"/>
      <c r="T35" s="665"/>
      <c r="U35" s="665"/>
      <c r="V35" s="665"/>
      <c r="W35" s="665"/>
      <c r="X35" s="665"/>
      <c r="Y35" s="665"/>
      <c r="Z35" s="665"/>
      <c r="AA35" s="665"/>
      <c r="AB35" s="666"/>
      <c r="AC35" s="26"/>
      <c r="AD35" s="194"/>
      <c r="AE35" s="194"/>
      <c r="AF35" s="194"/>
      <c r="AG35" s="194"/>
      <c r="AH35" s="194"/>
      <c r="AI35" s="632"/>
      <c r="AJ35" s="194"/>
      <c r="AK35" s="632"/>
      <c r="AL35" s="194"/>
      <c r="AM35" s="632"/>
      <c r="AN35" s="194"/>
      <c r="AO35" s="632"/>
      <c r="AP35" s="194"/>
      <c r="AQ35" s="632"/>
      <c r="AR35" s="253"/>
      <c r="AS35" s="253"/>
      <c r="AT35" s="253"/>
    </row>
    <row r="36" spans="1:47" ht="27" customHeight="1" x14ac:dyDescent="0.25">
      <c r="A36" s="637" t="s">
        <v>179</v>
      </c>
      <c r="B36" s="482"/>
      <c r="C36" s="20"/>
      <c r="D36" s="20"/>
      <c r="E36" s="21"/>
      <c r="F36" s="20"/>
      <c r="G36" s="20"/>
      <c r="H36" s="20"/>
      <c r="I36" s="20"/>
      <c r="J36" s="20"/>
      <c r="K36" s="20"/>
      <c r="L36" s="20"/>
      <c r="M36" s="20"/>
      <c r="N36" s="20"/>
      <c r="O36" s="20"/>
      <c r="P36" s="27">
        <f t="shared" si="1"/>
        <v>0</v>
      </c>
      <c r="Q36" s="667"/>
      <c r="R36" s="668"/>
      <c r="S36" s="668"/>
      <c r="T36" s="668"/>
      <c r="U36" s="668"/>
      <c r="V36" s="668"/>
      <c r="W36" s="668"/>
      <c r="X36" s="668"/>
      <c r="Y36" s="668"/>
      <c r="Z36" s="668"/>
      <c r="AA36" s="668"/>
      <c r="AB36" s="669"/>
      <c r="AC36" s="146">
        <f>+LEN(Q34)</f>
        <v>3659</v>
      </c>
      <c r="AD36" s="194"/>
      <c r="AE36" s="194"/>
      <c r="AF36" s="194"/>
      <c r="AG36" s="194"/>
      <c r="AH36" s="194"/>
      <c r="AI36" s="632"/>
      <c r="AJ36" s="194"/>
      <c r="AK36" s="632"/>
      <c r="AL36" s="194"/>
      <c r="AM36" s="632"/>
      <c r="AN36" s="194"/>
      <c r="AO36" s="632"/>
      <c r="AP36" s="194"/>
      <c r="AQ36" s="632"/>
      <c r="AR36" s="253"/>
      <c r="AS36" s="253"/>
      <c r="AT36" s="253"/>
    </row>
    <row r="37" spans="1:47" ht="124.5" customHeight="1" x14ac:dyDescent="0.25">
      <c r="A37" s="678" t="s">
        <v>180</v>
      </c>
      <c r="B37" s="636">
        <v>0.05</v>
      </c>
      <c r="C37" s="162" t="s">
        <v>98</v>
      </c>
      <c r="D37" s="163">
        <v>0</v>
      </c>
      <c r="E37" s="163">
        <v>0.1</v>
      </c>
      <c r="F37" s="163">
        <v>0.2</v>
      </c>
      <c r="G37" s="163">
        <v>0.3</v>
      </c>
      <c r="H37" s="163">
        <v>0.4</v>
      </c>
      <c r="I37" s="163">
        <v>0</v>
      </c>
      <c r="J37" s="163">
        <v>0</v>
      </c>
      <c r="K37" s="163">
        <v>0</v>
      </c>
      <c r="L37" s="163">
        <v>0</v>
      </c>
      <c r="M37" s="163">
        <v>0</v>
      </c>
      <c r="N37" s="163">
        <v>0</v>
      </c>
      <c r="O37" s="163">
        <v>0</v>
      </c>
      <c r="P37" s="17">
        <f t="shared" si="1"/>
        <v>1</v>
      </c>
      <c r="Q37" s="661" t="s">
        <v>181</v>
      </c>
      <c r="R37" s="688"/>
      <c r="S37" s="688"/>
      <c r="T37" s="688"/>
      <c r="U37" s="688"/>
      <c r="V37" s="688"/>
      <c r="W37" s="688"/>
      <c r="X37" s="688"/>
      <c r="Y37" s="688"/>
      <c r="Z37" s="688"/>
      <c r="AA37" s="688"/>
      <c r="AB37" s="689"/>
      <c r="AC37" s="26"/>
      <c r="AD37" s="194"/>
      <c r="AE37" s="194"/>
      <c r="AF37" s="194"/>
      <c r="AG37" s="194"/>
      <c r="AH37" s="194"/>
      <c r="AI37" s="194"/>
      <c r="AJ37" s="194"/>
      <c r="AK37" s="194"/>
      <c r="AL37" s="194"/>
      <c r="AM37" s="194"/>
      <c r="AN37" s="194"/>
      <c r="AO37" s="194"/>
      <c r="AP37" s="194"/>
      <c r="AQ37" s="253"/>
      <c r="AR37" s="253"/>
      <c r="AS37" s="253"/>
      <c r="AT37" s="253"/>
    </row>
    <row r="38" spans="1:47" ht="124.5" customHeight="1" x14ac:dyDescent="0.25">
      <c r="A38" s="446"/>
      <c r="B38" s="449"/>
      <c r="C38" s="18" t="s">
        <v>99</v>
      </c>
      <c r="D38" s="19">
        <v>0</v>
      </c>
      <c r="E38" s="19">
        <v>0.1</v>
      </c>
      <c r="F38" s="19">
        <v>0.2</v>
      </c>
      <c r="G38" s="19">
        <v>0.3</v>
      </c>
      <c r="H38" s="19">
        <v>0.1</v>
      </c>
      <c r="I38" s="19">
        <v>0.1</v>
      </c>
      <c r="J38" s="19">
        <v>0.1</v>
      </c>
      <c r="K38" s="19">
        <v>0.05</v>
      </c>
      <c r="L38" s="19">
        <v>0.05</v>
      </c>
      <c r="M38" s="19">
        <v>0</v>
      </c>
      <c r="N38" s="19">
        <v>0</v>
      </c>
      <c r="O38" s="19">
        <v>0</v>
      </c>
      <c r="P38" s="228">
        <f t="shared" si="1"/>
        <v>1</v>
      </c>
      <c r="Q38" s="690"/>
      <c r="R38" s="691"/>
      <c r="S38" s="691"/>
      <c r="T38" s="691"/>
      <c r="U38" s="691"/>
      <c r="V38" s="691"/>
      <c r="W38" s="691"/>
      <c r="X38" s="691"/>
      <c r="Y38" s="691"/>
      <c r="Z38" s="691"/>
      <c r="AA38" s="691"/>
      <c r="AB38" s="692"/>
      <c r="AC38" s="28"/>
      <c r="AD38" s="194"/>
      <c r="AE38" s="194"/>
      <c r="AF38" s="194"/>
      <c r="AG38" s="194"/>
      <c r="AH38" s="194"/>
      <c r="AI38" s="194"/>
      <c r="AJ38" s="194"/>
      <c r="AK38" s="194"/>
      <c r="AL38" s="194"/>
      <c r="AM38" s="194"/>
      <c r="AN38" s="194"/>
      <c r="AO38" s="194"/>
      <c r="AP38" s="194"/>
      <c r="AQ38" s="253"/>
      <c r="AR38" s="253"/>
      <c r="AS38" s="253"/>
      <c r="AT38" s="253"/>
    </row>
    <row r="39" spans="1:47" ht="27" customHeight="1" x14ac:dyDescent="0.25">
      <c r="A39" s="637" t="s">
        <v>182</v>
      </c>
      <c r="B39" s="482"/>
      <c r="C39" s="20"/>
      <c r="D39" s="20"/>
      <c r="E39" s="21"/>
      <c r="F39" s="20"/>
      <c r="G39" s="20"/>
      <c r="H39" s="20"/>
      <c r="I39" s="20"/>
      <c r="J39" s="20"/>
      <c r="K39" s="20"/>
      <c r="L39" s="20"/>
      <c r="M39" s="20"/>
      <c r="N39" s="20"/>
      <c r="O39" s="20"/>
      <c r="P39" s="27">
        <f t="shared" si="1"/>
        <v>0</v>
      </c>
      <c r="Q39" s="693"/>
      <c r="R39" s="694"/>
      <c r="S39" s="694"/>
      <c r="T39" s="694"/>
      <c r="U39" s="694"/>
      <c r="V39" s="694"/>
      <c r="W39" s="694"/>
      <c r="X39" s="694"/>
      <c r="Y39" s="694"/>
      <c r="Z39" s="694"/>
      <c r="AA39" s="694"/>
      <c r="AB39" s="695"/>
      <c r="AC39" s="146">
        <f>+LEN(Q37)</f>
        <v>4260</v>
      </c>
      <c r="AD39" s="194"/>
      <c r="AE39" s="194"/>
      <c r="AF39" s="194"/>
      <c r="AG39" s="194"/>
      <c r="AH39" s="194"/>
      <c r="AI39" s="194"/>
      <c r="AJ39" s="194"/>
      <c r="AK39" s="194"/>
      <c r="AL39" s="194"/>
      <c r="AM39" s="194"/>
      <c r="AN39" s="194"/>
      <c r="AO39" s="194"/>
      <c r="AP39" s="194"/>
      <c r="AQ39" s="253"/>
      <c r="AR39" s="253"/>
      <c r="AS39" s="253"/>
      <c r="AT39" s="253"/>
    </row>
    <row r="40" spans="1:47" ht="179.25" customHeight="1" x14ac:dyDescent="0.25">
      <c r="A40" s="678" t="s">
        <v>183</v>
      </c>
      <c r="B40" s="636">
        <v>0.05</v>
      </c>
      <c r="C40" s="162" t="s">
        <v>98</v>
      </c>
      <c r="D40" s="163">
        <v>0</v>
      </c>
      <c r="E40" s="163">
        <v>0.09</v>
      </c>
      <c r="F40" s="163">
        <v>0.09</v>
      </c>
      <c r="G40" s="163">
        <v>0.09</v>
      </c>
      <c r="H40" s="163">
        <v>0.09</v>
      </c>
      <c r="I40" s="163">
        <v>0.09</v>
      </c>
      <c r="J40" s="163">
        <v>0.09</v>
      </c>
      <c r="K40" s="163">
        <v>0.09</v>
      </c>
      <c r="L40" s="163">
        <v>0.09</v>
      </c>
      <c r="M40" s="163">
        <v>0.09</v>
      </c>
      <c r="N40" s="163">
        <v>0.09</v>
      </c>
      <c r="O40" s="163">
        <v>0.1</v>
      </c>
      <c r="P40" s="17">
        <f t="shared" si="1"/>
        <v>0.99999999999999978</v>
      </c>
      <c r="Q40" s="679" t="s">
        <v>184</v>
      </c>
      <c r="R40" s="680"/>
      <c r="S40" s="680"/>
      <c r="T40" s="680"/>
      <c r="U40" s="680"/>
      <c r="V40" s="680"/>
      <c r="W40" s="680"/>
      <c r="X40" s="680"/>
      <c r="Y40" s="680"/>
      <c r="Z40" s="680"/>
      <c r="AA40" s="680"/>
      <c r="AB40" s="681"/>
      <c r="AC40" s="26"/>
      <c r="AD40" s="194"/>
      <c r="AE40" s="194"/>
      <c r="AF40" s="194"/>
      <c r="AG40" s="194"/>
      <c r="AH40" s="194"/>
      <c r="AI40" s="194"/>
      <c r="AJ40" s="194"/>
      <c r="AK40" s="194"/>
      <c r="AL40" s="194"/>
      <c r="AM40" s="194"/>
      <c r="AN40" s="194"/>
      <c r="AO40" s="194"/>
      <c r="AP40" s="194"/>
      <c r="AQ40" s="253"/>
      <c r="AR40" s="253"/>
      <c r="AS40" s="253"/>
      <c r="AT40" s="253"/>
    </row>
    <row r="41" spans="1:47" ht="179.25" customHeight="1" x14ac:dyDescent="0.25">
      <c r="A41" s="446"/>
      <c r="B41" s="449"/>
      <c r="C41" s="18" t="s">
        <v>99</v>
      </c>
      <c r="D41" s="19">
        <v>0</v>
      </c>
      <c r="E41" s="19">
        <v>0.09</v>
      </c>
      <c r="F41" s="19">
        <v>0.09</v>
      </c>
      <c r="G41" s="19">
        <v>0.09</v>
      </c>
      <c r="H41" s="19">
        <v>0.09</v>
      </c>
      <c r="I41" s="19">
        <v>0.09</v>
      </c>
      <c r="J41" s="19">
        <v>0.09</v>
      </c>
      <c r="K41" s="19">
        <v>0.09</v>
      </c>
      <c r="L41" s="19">
        <v>0.09</v>
      </c>
      <c r="M41" s="19">
        <v>0.09</v>
      </c>
      <c r="N41" s="19">
        <v>0.09</v>
      </c>
      <c r="O41" s="19">
        <v>0.1</v>
      </c>
      <c r="P41" s="228">
        <f t="shared" si="1"/>
        <v>0.99999999999999978</v>
      </c>
      <c r="Q41" s="682"/>
      <c r="R41" s="683"/>
      <c r="S41" s="683"/>
      <c r="T41" s="683"/>
      <c r="U41" s="683"/>
      <c r="V41" s="683"/>
      <c r="W41" s="683"/>
      <c r="X41" s="683"/>
      <c r="Y41" s="683"/>
      <c r="Z41" s="683"/>
      <c r="AA41" s="683"/>
      <c r="AB41" s="684"/>
      <c r="AC41" s="28"/>
      <c r="AD41" s="194"/>
      <c r="AE41" s="194"/>
      <c r="AF41" s="194"/>
      <c r="AG41" s="194"/>
      <c r="AH41" s="194"/>
      <c r="AI41" s="194"/>
      <c r="AJ41" s="194"/>
      <c r="AK41" s="194"/>
      <c r="AL41" s="194"/>
      <c r="AM41" s="194"/>
      <c r="AN41" s="194"/>
      <c r="AO41" s="194"/>
      <c r="AP41" s="194"/>
      <c r="AQ41" s="253"/>
      <c r="AR41" s="253"/>
      <c r="AS41" s="253"/>
      <c r="AT41" s="253"/>
    </row>
    <row r="42" spans="1:47" ht="27" customHeight="1" x14ac:dyDescent="0.25">
      <c r="A42" s="637" t="s">
        <v>182</v>
      </c>
      <c r="B42" s="482"/>
      <c r="C42" s="20"/>
      <c r="D42" s="20"/>
      <c r="E42" s="21"/>
      <c r="F42" s="20"/>
      <c r="G42" s="20"/>
      <c r="H42" s="20"/>
      <c r="I42" s="20"/>
      <c r="J42" s="20"/>
      <c r="K42" s="20"/>
      <c r="L42" s="20"/>
      <c r="M42" s="20"/>
      <c r="N42" s="20"/>
      <c r="O42" s="20"/>
      <c r="P42" s="27">
        <f t="shared" si="1"/>
        <v>0</v>
      </c>
      <c r="Q42" s="685"/>
      <c r="R42" s="686"/>
      <c r="S42" s="686"/>
      <c r="T42" s="686"/>
      <c r="U42" s="686"/>
      <c r="V42" s="686"/>
      <c r="W42" s="686"/>
      <c r="X42" s="686"/>
      <c r="Y42" s="686"/>
      <c r="Z42" s="686"/>
      <c r="AA42" s="686"/>
      <c r="AB42" s="687"/>
      <c r="AC42" s="146">
        <f>+LEN(Q40)</f>
        <v>7124</v>
      </c>
      <c r="AD42" s="194"/>
      <c r="AE42" s="194"/>
      <c r="AF42" s="194"/>
      <c r="AG42" s="194"/>
      <c r="AH42" s="194"/>
      <c r="AI42" s="194"/>
      <c r="AJ42" s="194"/>
      <c r="AK42" s="194"/>
      <c r="AL42" s="194"/>
      <c r="AM42" s="194"/>
      <c r="AN42" s="194"/>
      <c r="AO42" s="194"/>
      <c r="AP42" s="194"/>
      <c r="AQ42" s="253"/>
      <c r="AR42" s="253"/>
      <c r="AS42" s="253"/>
      <c r="AT42" s="253"/>
    </row>
    <row r="43" spans="1:47" ht="276.75" customHeight="1" x14ac:dyDescent="0.25">
      <c r="A43" s="678" t="s">
        <v>185</v>
      </c>
      <c r="B43" s="636">
        <v>0.05</v>
      </c>
      <c r="C43" s="162" t="s">
        <v>98</v>
      </c>
      <c r="D43" s="163">
        <v>0</v>
      </c>
      <c r="E43" s="163">
        <v>0.05</v>
      </c>
      <c r="F43" s="163">
        <v>0.09</v>
      </c>
      <c r="G43" s="163">
        <v>0.09</v>
      </c>
      <c r="H43" s="163">
        <v>0.09</v>
      </c>
      <c r="I43" s="163">
        <v>0.09</v>
      </c>
      <c r="J43" s="163">
        <v>0.09</v>
      </c>
      <c r="K43" s="163">
        <v>0.09</v>
      </c>
      <c r="L43" s="163">
        <v>0.09</v>
      </c>
      <c r="M43" s="163">
        <v>0.09</v>
      </c>
      <c r="N43" s="163">
        <v>0.09</v>
      </c>
      <c r="O43" s="163">
        <v>0.14000000000000001</v>
      </c>
      <c r="P43" s="17">
        <f t="shared" si="1"/>
        <v>0.99999999999999989</v>
      </c>
      <c r="Q43" s="679" t="s">
        <v>186</v>
      </c>
      <c r="R43" s="680"/>
      <c r="S43" s="680"/>
      <c r="T43" s="680"/>
      <c r="U43" s="680"/>
      <c r="V43" s="680"/>
      <c r="W43" s="680"/>
      <c r="X43" s="680"/>
      <c r="Y43" s="680"/>
      <c r="Z43" s="680"/>
      <c r="AA43" s="680"/>
      <c r="AB43" s="681"/>
      <c r="AC43" s="28"/>
      <c r="AD43" s="196"/>
      <c r="AE43" s="194">
        <f>LEN(AD43)</f>
        <v>0</v>
      </c>
      <c r="AF43" s="196"/>
      <c r="AG43" s="194"/>
      <c r="AH43" s="194"/>
      <c r="AI43" s="194"/>
      <c r="AJ43" s="194"/>
      <c r="AK43" s="194"/>
      <c r="AL43" s="194"/>
      <c r="AM43" s="194"/>
      <c r="AN43" s="194"/>
      <c r="AO43" s="194"/>
      <c r="AP43" s="197"/>
      <c r="AQ43" s="253"/>
      <c r="AR43" s="253"/>
      <c r="AS43" s="253"/>
      <c r="AT43" s="253"/>
    </row>
    <row r="44" spans="1:47" ht="276.75" customHeight="1" x14ac:dyDescent="0.25">
      <c r="A44" s="446"/>
      <c r="B44" s="449"/>
      <c r="C44" s="18" t="s">
        <v>99</v>
      </c>
      <c r="D44" s="19">
        <v>0</v>
      </c>
      <c r="E44" s="19">
        <v>0.05</v>
      </c>
      <c r="F44" s="19">
        <v>0.09</v>
      </c>
      <c r="G44" s="19">
        <v>0.09</v>
      </c>
      <c r="H44" s="19">
        <v>0.15</v>
      </c>
      <c r="I44" s="19">
        <v>0.09</v>
      </c>
      <c r="J44" s="19">
        <v>0.09</v>
      </c>
      <c r="K44" s="19">
        <v>0.09</v>
      </c>
      <c r="L44" s="19">
        <v>0.09</v>
      </c>
      <c r="M44" s="19">
        <v>0.09</v>
      </c>
      <c r="N44" s="19">
        <v>0.09</v>
      </c>
      <c r="O44" s="19">
        <v>0.08</v>
      </c>
      <c r="P44" s="354">
        <f t="shared" si="1"/>
        <v>0.99999999999999978</v>
      </c>
      <c r="Q44" s="682"/>
      <c r="R44" s="683"/>
      <c r="S44" s="683"/>
      <c r="T44" s="683"/>
      <c r="U44" s="683"/>
      <c r="V44" s="683"/>
      <c r="W44" s="683"/>
      <c r="X44" s="683"/>
      <c r="Y44" s="683"/>
      <c r="Z44" s="683"/>
      <c r="AA44" s="683"/>
      <c r="AB44" s="684"/>
      <c r="AC44" s="28"/>
      <c r="AD44" s="194"/>
      <c r="AE44" s="194"/>
      <c r="AF44" s="194"/>
      <c r="AG44" s="194"/>
      <c r="AH44" s="194"/>
      <c r="AI44" s="194"/>
      <c r="AJ44" s="194"/>
      <c r="AK44" s="194"/>
      <c r="AL44" s="194"/>
      <c r="AM44" s="194"/>
      <c r="AN44" s="194"/>
      <c r="AO44" s="194"/>
      <c r="AP44" s="197"/>
      <c r="AQ44" s="253"/>
      <c r="AR44" s="253"/>
      <c r="AS44" s="253"/>
      <c r="AT44" s="253"/>
    </row>
    <row r="45" spans="1:47" ht="47.25" customHeight="1" x14ac:dyDescent="0.25">
      <c r="A45" s="487"/>
      <c r="B45" s="482"/>
      <c r="C45" s="20"/>
      <c r="D45" s="20"/>
      <c r="E45" s="21"/>
      <c r="F45" s="20"/>
      <c r="G45" s="20"/>
      <c r="H45" s="20"/>
      <c r="I45" s="20"/>
      <c r="J45" s="20"/>
      <c r="K45" s="20"/>
      <c r="L45" s="20"/>
      <c r="M45" s="20"/>
      <c r="N45" s="20"/>
      <c r="O45" s="20"/>
      <c r="P45" s="27">
        <f t="shared" si="1"/>
        <v>0</v>
      </c>
      <c r="Q45" s="685"/>
      <c r="R45" s="686"/>
      <c r="S45" s="686"/>
      <c r="T45" s="686"/>
      <c r="U45" s="686"/>
      <c r="V45" s="686"/>
      <c r="W45" s="686"/>
      <c r="X45" s="686"/>
      <c r="Y45" s="686"/>
      <c r="Z45" s="686"/>
      <c r="AA45" s="686"/>
      <c r="AB45" s="687"/>
      <c r="AC45" s="146">
        <f>+LEN(Q43)</f>
        <v>10521</v>
      </c>
      <c r="AD45" s="150" t="s">
        <v>187</v>
      </c>
      <c r="AE45" s="194"/>
      <c r="AF45" s="150" t="s">
        <v>188</v>
      </c>
      <c r="AG45" s="150"/>
      <c r="AH45" s="150" t="s">
        <v>189</v>
      </c>
      <c r="AI45" s="194"/>
      <c r="AJ45" s="150" t="s">
        <v>190</v>
      </c>
      <c r="AK45" s="194"/>
      <c r="AL45" s="150" t="s">
        <v>157</v>
      </c>
      <c r="AM45" s="194"/>
      <c r="AN45" s="150" t="s">
        <v>158</v>
      </c>
      <c r="AO45" s="194"/>
      <c r="AP45" s="150" t="s">
        <v>77</v>
      </c>
      <c r="AQ45" s="194"/>
      <c r="AR45" s="253" t="s">
        <v>78</v>
      </c>
      <c r="AS45" s="253"/>
      <c r="AT45" s="253" t="s">
        <v>191</v>
      </c>
    </row>
    <row r="46" spans="1:47" ht="265.5" customHeight="1" x14ac:dyDescent="0.25">
      <c r="A46" s="635" t="s">
        <v>192</v>
      </c>
      <c r="B46" s="636">
        <v>0.05</v>
      </c>
      <c r="C46" s="23" t="s">
        <v>98</v>
      </c>
      <c r="D46" s="24">
        <v>0</v>
      </c>
      <c r="E46" s="24">
        <v>0.09</v>
      </c>
      <c r="F46" s="24">
        <v>0.09</v>
      </c>
      <c r="G46" s="24">
        <v>0.09</v>
      </c>
      <c r="H46" s="24">
        <v>0.09</v>
      </c>
      <c r="I46" s="24">
        <v>0.09</v>
      </c>
      <c r="J46" s="24">
        <v>0.09</v>
      </c>
      <c r="K46" s="24">
        <v>0.09</v>
      </c>
      <c r="L46" s="24">
        <v>0.09</v>
      </c>
      <c r="M46" s="24">
        <v>0.09</v>
      </c>
      <c r="N46" s="24">
        <v>0.09</v>
      </c>
      <c r="O46" s="24">
        <v>0.1</v>
      </c>
      <c r="P46" s="29">
        <f t="shared" si="1"/>
        <v>0.99999999999999978</v>
      </c>
      <c r="Q46" s="679" t="s">
        <v>193</v>
      </c>
      <c r="R46" s="680"/>
      <c r="S46" s="680"/>
      <c r="T46" s="680"/>
      <c r="U46" s="680"/>
      <c r="V46" s="680"/>
      <c r="W46" s="680"/>
      <c r="X46" s="680"/>
      <c r="Y46" s="680"/>
      <c r="Z46" s="680"/>
      <c r="AA46" s="680"/>
      <c r="AB46" s="681"/>
      <c r="AC46" s="28"/>
      <c r="AD46" s="150" t="s">
        <v>194</v>
      </c>
      <c r="AE46" s="270">
        <f>LEN(AD46)</f>
        <v>296</v>
      </c>
      <c r="AF46" s="150" t="s">
        <v>195</v>
      </c>
      <c r="AG46" s="270">
        <f>LEN(AF46)</f>
        <v>298</v>
      </c>
      <c r="AH46" s="150" t="s">
        <v>196</v>
      </c>
      <c r="AI46" s="270">
        <f>LEN(AH46)</f>
        <v>298</v>
      </c>
      <c r="AJ46" s="150" t="s">
        <v>197</v>
      </c>
      <c r="AK46" s="270">
        <f>LEN(AJ46)</f>
        <v>299</v>
      </c>
      <c r="AL46" s="150" t="s">
        <v>198</v>
      </c>
      <c r="AM46" s="270">
        <f>LEN(AL46)</f>
        <v>300</v>
      </c>
      <c r="AN46" s="150" t="s">
        <v>198</v>
      </c>
      <c r="AO46" s="270">
        <f>LEN(AN46)</f>
        <v>300</v>
      </c>
      <c r="AP46" s="150" t="s">
        <v>199</v>
      </c>
      <c r="AQ46" s="270">
        <f>LEN(AP46)</f>
        <v>94</v>
      </c>
      <c r="AR46" s="150" t="s">
        <v>200</v>
      </c>
      <c r="AS46" s="270">
        <f>LEN(AR46)</f>
        <v>294</v>
      </c>
      <c r="AT46" s="150" t="s">
        <v>201</v>
      </c>
      <c r="AU46" s="270">
        <f>LEN(AT46)</f>
        <v>300</v>
      </c>
    </row>
    <row r="47" spans="1:47" ht="265.5" customHeight="1" x14ac:dyDescent="0.25">
      <c r="A47" s="449"/>
      <c r="B47" s="449"/>
      <c r="C47" s="18" t="s">
        <v>99</v>
      </c>
      <c r="D47" s="19">
        <v>0</v>
      </c>
      <c r="E47" s="19">
        <v>0.09</v>
      </c>
      <c r="F47" s="19">
        <v>0.09</v>
      </c>
      <c r="G47" s="19">
        <v>0.09</v>
      </c>
      <c r="H47" s="19">
        <v>0.09</v>
      </c>
      <c r="I47" s="19">
        <v>0.09</v>
      </c>
      <c r="J47" s="19">
        <v>0.09</v>
      </c>
      <c r="K47" s="19">
        <v>0.09</v>
      </c>
      <c r="L47" s="19">
        <v>0.09</v>
      </c>
      <c r="M47" s="19">
        <v>0.09</v>
      </c>
      <c r="N47" s="19">
        <v>0.09</v>
      </c>
      <c r="O47" s="19">
        <v>0.1</v>
      </c>
      <c r="P47" s="19">
        <f t="shared" si="1"/>
        <v>0.99999999999999978</v>
      </c>
      <c r="Q47" s="682"/>
      <c r="R47" s="683"/>
      <c r="S47" s="683"/>
      <c r="T47" s="683"/>
      <c r="U47" s="683"/>
      <c r="V47" s="683"/>
      <c r="W47" s="683"/>
      <c r="X47" s="683"/>
      <c r="Y47" s="683"/>
      <c r="Z47" s="683"/>
      <c r="AA47" s="683"/>
      <c r="AB47" s="684"/>
      <c r="AC47" s="28"/>
      <c r="AD47" s="194"/>
      <c r="AE47" s="194"/>
      <c r="AF47" s="253"/>
      <c r="AG47" s="253"/>
      <c r="AH47" s="253"/>
      <c r="AI47" s="198"/>
      <c r="AJ47" s="273" t="s">
        <v>202</v>
      </c>
      <c r="AK47" s="198"/>
      <c r="AL47" s="198"/>
      <c r="AM47" s="198"/>
      <c r="AN47" s="198"/>
      <c r="AO47" s="198"/>
      <c r="AP47" s="198"/>
      <c r="AQ47" s="198"/>
      <c r="AR47" s="253"/>
      <c r="AS47" s="253"/>
      <c r="AT47" s="253"/>
    </row>
    <row r="48" spans="1:47" ht="27" customHeight="1" thickBot="1" x14ac:dyDescent="0.3">
      <c r="A48" s="637"/>
      <c r="B48" s="482"/>
      <c r="C48" s="20"/>
      <c r="D48" s="20"/>
      <c r="E48" s="21"/>
      <c r="F48" s="20"/>
      <c r="G48" s="20"/>
      <c r="H48" s="20"/>
      <c r="I48" s="20"/>
      <c r="J48" s="20"/>
      <c r="K48" s="20"/>
      <c r="L48" s="20"/>
      <c r="M48" s="20"/>
      <c r="N48" s="20"/>
      <c r="O48" s="20"/>
      <c r="P48" s="27">
        <f t="shared" si="1"/>
        <v>0</v>
      </c>
      <c r="Q48" s="685"/>
      <c r="R48" s="686"/>
      <c r="S48" s="686"/>
      <c r="T48" s="686"/>
      <c r="U48" s="686"/>
      <c r="V48" s="686"/>
      <c r="W48" s="686"/>
      <c r="X48" s="686"/>
      <c r="Y48" s="686"/>
      <c r="Z48" s="686"/>
      <c r="AA48" s="686"/>
      <c r="AB48" s="687"/>
      <c r="AC48" s="146">
        <f>+LEN(Q46)</f>
        <v>9465</v>
      </c>
      <c r="AD48" s="252"/>
      <c r="AE48" s="253"/>
      <c r="AF48" s="198"/>
      <c r="AG48" s="198"/>
      <c r="AH48" s="198"/>
      <c r="AI48" s="198"/>
      <c r="AJ48" s="198"/>
      <c r="AK48" s="198"/>
      <c r="AL48" s="198"/>
      <c r="AM48" s="198"/>
      <c r="AN48" s="198"/>
      <c r="AO48" s="198"/>
      <c r="AP48" s="198"/>
      <c r="AQ48" s="198"/>
      <c r="AR48" s="253"/>
      <c r="AS48" s="253"/>
      <c r="AT48" s="253"/>
    </row>
    <row r="49" spans="1:46" ht="77.25" customHeight="1" x14ac:dyDescent="0.25">
      <c r="A49" s="634" t="s">
        <v>110</v>
      </c>
      <c r="B49" s="592" t="s">
        <v>203</v>
      </c>
      <c r="C49" s="364"/>
      <c r="D49" s="364"/>
      <c r="E49" s="364"/>
      <c r="F49" s="364"/>
      <c r="G49" s="580"/>
      <c r="H49" s="696" t="s">
        <v>112</v>
      </c>
      <c r="I49" s="369"/>
      <c r="J49" s="369"/>
      <c r="K49" s="369"/>
      <c r="L49" s="369"/>
      <c r="M49" s="575"/>
      <c r="N49" s="592" t="s">
        <v>111</v>
      </c>
      <c r="O49" s="364"/>
      <c r="P49" s="364"/>
      <c r="Q49" s="364"/>
      <c r="R49" s="364"/>
      <c r="S49" s="580"/>
      <c r="T49" s="574" t="s">
        <v>113</v>
      </c>
      <c r="U49" s="369"/>
      <c r="V49" s="369"/>
      <c r="W49" s="575"/>
      <c r="X49" s="592" t="s">
        <v>114</v>
      </c>
      <c r="Y49" s="364"/>
      <c r="Z49" s="364"/>
      <c r="AA49" s="364"/>
      <c r="AB49" s="365"/>
      <c r="AD49" s="253"/>
      <c r="AE49" s="253"/>
      <c r="AF49" s="274" t="s">
        <v>204</v>
      </c>
      <c r="AG49" s="198"/>
      <c r="AH49" s="274" t="s">
        <v>205</v>
      </c>
      <c r="AI49" s="198"/>
      <c r="AJ49" s="274" t="s">
        <v>206</v>
      </c>
      <c r="AK49" s="198"/>
      <c r="AL49" s="274" t="s">
        <v>207</v>
      </c>
      <c r="AM49" s="198"/>
      <c r="AN49" s="198"/>
      <c r="AO49" s="198"/>
      <c r="AP49" s="198"/>
      <c r="AQ49" s="198"/>
      <c r="AR49" s="253"/>
      <c r="AS49" s="253"/>
      <c r="AT49" s="253"/>
    </row>
    <row r="50" spans="1:46" ht="30" customHeight="1" x14ac:dyDescent="0.25">
      <c r="A50" s="568"/>
      <c r="B50" s="578" t="s">
        <v>208</v>
      </c>
      <c r="C50" s="391"/>
      <c r="D50" s="391"/>
      <c r="E50" s="391"/>
      <c r="F50" s="391"/>
      <c r="G50" s="392"/>
      <c r="H50" s="572"/>
      <c r="I50" s="372"/>
      <c r="J50" s="372"/>
      <c r="K50" s="372"/>
      <c r="L50" s="372"/>
      <c r="M50" s="571"/>
      <c r="N50" s="578" t="s">
        <v>209</v>
      </c>
      <c r="O50" s="391"/>
      <c r="P50" s="391"/>
      <c r="Q50" s="391"/>
      <c r="R50" s="391"/>
      <c r="S50" s="392"/>
      <c r="T50" s="572"/>
      <c r="U50" s="372"/>
      <c r="V50" s="372"/>
      <c r="W50" s="571"/>
      <c r="X50" s="578" t="s">
        <v>210</v>
      </c>
      <c r="Y50" s="391"/>
      <c r="Z50" s="391"/>
      <c r="AA50" s="391"/>
      <c r="AB50" s="414"/>
      <c r="AC50" s="22"/>
      <c r="AD50" s="253"/>
      <c r="AE50" s="253"/>
      <c r="AF50" s="253"/>
      <c r="AG50" s="253"/>
      <c r="AH50" s="253"/>
      <c r="AI50" s="253"/>
      <c r="AJ50" s="253"/>
      <c r="AK50" s="253"/>
      <c r="AL50" s="253"/>
      <c r="AM50" s="253"/>
      <c r="AN50" s="253"/>
      <c r="AO50" s="253"/>
      <c r="AP50" s="253"/>
      <c r="AQ50" s="253"/>
      <c r="AR50" s="253"/>
      <c r="AS50" s="253"/>
      <c r="AT50" s="253"/>
    </row>
    <row r="51" spans="1:46" ht="17.25" customHeight="1" thickBot="1" x14ac:dyDescent="0.3">
      <c r="A51" s="569"/>
      <c r="B51" s="576" t="s">
        <v>211</v>
      </c>
      <c r="C51" s="437"/>
      <c r="D51" s="437"/>
      <c r="E51" s="437"/>
      <c r="F51" s="437"/>
      <c r="G51" s="577"/>
      <c r="H51" s="573"/>
      <c r="I51" s="375"/>
      <c r="J51" s="375"/>
      <c r="K51" s="375"/>
      <c r="L51" s="375"/>
      <c r="M51" s="394"/>
      <c r="N51" s="576" t="s">
        <v>212</v>
      </c>
      <c r="O51" s="437"/>
      <c r="P51" s="437"/>
      <c r="Q51" s="437"/>
      <c r="R51" s="437"/>
      <c r="S51" s="577"/>
      <c r="T51" s="573"/>
      <c r="U51" s="375"/>
      <c r="V51" s="375"/>
      <c r="W51" s="394"/>
      <c r="X51" s="576" t="s">
        <v>120</v>
      </c>
      <c r="Y51" s="437"/>
      <c r="Z51" s="437"/>
      <c r="AA51" s="437"/>
      <c r="AB51" s="367"/>
      <c r="AD51" s="253"/>
      <c r="AE51" s="253"/>
      <c r="AF51" s="253"/>
      <c r="AG51" s="253"/>
      <c r="AH51" s="253"/>
      <c r="AI51" s="253"/>
      <c r="AJ51" s="253"/>
      <c r="AK51" s="253"/>
      <c r="AL51" s="253"/>
      <c r="AM51" s="253"/>
      <c r="AN51" s="253"/>
      <c r="AO51" s="253"/>
      <c r="AP51" s="253"/>
      <c r="AQ51" s="253"/>
      <c r="AR51" s="253"/>
      <c r="AS51" s="253"/>
      <c r="AT51" s="253"/>
    </row>
    <row r="52" spans="1:46" ht="15.75" customHeight="1" x14ac:dyDescent="0.25">
      <c r="AD52" s="253"/>
      <c r="AE52" s="253"/>
      <c r="AF52" s="253"/>
      <c r="AG52" s="253"/>
      <c r="AH52" s="253"/>
      <c r="AI52" s="253"/>
      <c r="AJ52" s="253"/>
      <c r="AK52" s="253"/>
      <c r="AL52" s="253"/>
      <c r="AM52" s="253"/>
      <c r="AN52" s="253"/>
      <c r="AO52" s="253"/>
      <c r="AP52" s="253"/>
      <c r="AQ52" s="253"/>
      <c r="AR52" s="253"/>
      <c r="AS52" s="253"/>
      <c r="AT52" s="253"/>
    </row>
    <row r="53" spans="1:46" ht="15.75" customHeight="1" x14ac:dyDescent="0.25">
      <c r="E53" s="275">
        <v>1</v>
      </c>
      <c r="F53" s="247">
        <v>1</v>
      </c>
      <c r="AD53" s="253"/>
      <c r="AE53" s="253"/>
      <c r="AF53" s="253"/>
      <c r="AG53" s="253"/>
      <c r="AH53" s="253"/>
      <c r="AI53" s="253"/>
      <c r="AJ53" s="253"/>
      <c r="AK53" s="253"/>
      <c r="AL53" s="253"/>
      <c r="AM53" s="253"/>
      <c r="AN53" s="253"/>
      <c r="AO53" s="253"/>
      <c r="AP53" s="253"/>
      <c r="AQ53" s="253"/>
      <c r="AR53" s="253"/>
      <c r="AS53" s="253"/>
      <c r="AT53" s="253"/>
    </row>
    <row r="54" spans="1:46" ht="15.75" customHeight="1" x14ac:dyDescent="0.25">
      <c r="E54" s="275">
        <v>0.09</v>
      </c>
      <c r="F54" s="247">
        <f>+E54*F53/E53</f>
        <v>0.09</v>
      </c>
      <c r="AD54" s="253"/>
      <c r="AE54" s="253"/>
      <c r="AF54" s="253"/>
      <c r="AG54" s="253"/>
      <c r="AH54" s="253"/>
      <c r="AI54" s="253"/>
      <c r="AJ54" s="253"/>
      <c r="AK54" s="253"/>
      <c r="AL54" s="253"/>
      <c r="AM54" s="253"/>
      <c r="AN54" s="253"/>
      <c r="AO54" s="253"/>
      <c r="AP54" s="253"/>
      <c r="AQ54" s="253"/>
      <c r="AR54" s="253"/>
      <c r="AS54" s="253"/>
      <c r="AT54" s="253"/>
    </row>
    <row r="55" spans="1:46" ht="15.75" customHeight="1" x14ac:dyDescent="0.25">
      <c r="AD55" s="253"/>
      <c r="AE55" s="253"/>
      <c r="AF55" s="253"/>
      <c r="AG55" s="253"/>
      <c r="AH55" s="253"/>
      <c r="AI55" s="253"/>
      <c r="AJ55" s="253"/>
      <c r="AK55" s="253"/>
      <c r="AL55" s="253"/>
      <c r="AM55" s="253"/>
      <c r="AN55" s="253"/>
      <c r="AO55" s="253"/>
      <c r="AP55" s="253"/>
      <c r="AQ55" s="253"/>
      <c r="AR55" s="253"/>
      <c r="AS55" s="253"/>
      <c r="AT55" s="253"/>
    </row>
    <row r="56" spans="1:46" ht="15.75" customHeight="1" x14ac:dyDescent="0.25">
      <c r="AD56" s="253"/>
      <c r="AE56" s="253"/>
      <c r="AF56" s="253"/>
      <c r="AG56" s="253"/>
      <c r="AH56" s="253"/>
      <c r="AI56" s="253"/>
      <c r="AJ56" s="253"/>
      <c r="AK56" s="253"/>
      <c r="AL56" s="253"/>
      <c r="AM56" s="253"/>
      <c r="AN56" s="253"/>
      <c r="AO56" s="253"/>
      <c r="AP56" s="253"/>
      <c r="AQ56" s="253"/>
      <c r="AR56" s="253"/>
      <c r="AS56" s="253"/>
      <c r="AT56" s="253"/>
    </row>
    <row r="57" spans="1:46" ht="21.75" customHeight="1" x14ac:dyDescent="0.25">
      <c r="A57" s="638" t="s">
        <v>90</v>
      </c>
      <c r="B57" s="638" t="s">
        <v>91</v>
      </c>
      <c r="C57" s="697" t="s">
        <v>92</v>
      </c>
      <c r="D57" s="391"/>
      <c r="E57" s="391"/>
      <c r="F57" s="391"/>
      <c r="G57" s="391"/>
      <c r="H57" s="391"/>
      <c r="I57" s="391"/>
      <c r="J57" s="391"/>
      <c r="K57" s="391"/>
      <c r="L57" s="391"/>
      <c r="M57" s="391"/>
      <c r="N57" s="391"/>
      <c r="O57" s="391"/>
      <c r="P57" s="392"/>
      <c r="Q57" s="276"/>
      <c r="R57" s="276"/>
      <c r="S57" s="276"/>
      <c r="T57" s="276"/>
      <c r="U57" s="276"/>
      <c r="V57" s="276"/>
      <c r="W57" s="276"/>
      <c r="X57" s="276"/>
      <c r="Y57" s="276"/>
      <c r="Z57" s="276"/>
      <c r="AA57" s="276"/>
      <c r="AB57" s="276"/>
      <c r="AC57" s="276"/>
      <c r="AD57" s="277"/>
      <c r="AE57" s="277"/>
      <c r="AF57" s="277"/>
      <c r="AG57" s="277"/>
      <c r="AH57" s="277"/>
      <c r="AI57" s="277"/>
      <c r="AJ57" s="277"/>
      <c r="AK57" s="277"/>
      <c r="AL57" s="277"/>
      <c r="AM57" s="277"/>
      <c r="AN57" s="277"/>
      <c r="AO57" s="277"/>
      <c r="AP57" s="277"/>
      <c r="AQ57" s="253"/>
      <c r="AR57" s="253"/>
      <c r="AS57" s="253"/>
      <c r="AT57" s="253"/>
    </row>
    <row r="58" spans="1:46" ht="21.75" customHeight="1" x14ac:dyDescent="0.25">
      <c r="A58" s="472"/>
      <c r="B58" s="472"/>
      <c r="C58" s="30" t="s">
        <v>94</v>
      </c>
      <c r="D58" s="30" t="s">
        <v>213</v>
      </c>
      <c r="E58" s="30" t="s">
        <v>214</v>
      </c>
      <c r="F58" s="30" t="s">
        <v>215</v>
      </c>
      <c r="G58" s="30" t="s">
        <v>216</v>
      </c>
      <c r="H58" s="30" t="s">
        <v>217</v>
      </c>
      <c r="I58" s="30" t="s">
        <v>218</v>
      </c>
      <c r="J58" s="30" t="s">
        <v>219</v>
      </c>
      <c r="K58" s="30" t="s">
        <v>220</v>
      </c>
      <c r="L58" s="30" t="s">
        <v>221</v>
      </c>
      <c r="M58" s="30" t="s">
        <v>222</v>
      </c>
      <c r="N58" s="30" t="s">
        <v>223</v>
      </c>
      <c r="O58" s="30" t="s">
        <v>224</v>
      </c>
      <c r="P58" s="30" t="s">
        <v>95</v>
      </c>
      <c r="Q58" s="276"/>
      <c r="R58" s="276"/>
      <c r="S58" s="276"/>
      <c r="T58" s="276"/>
      <c r="U58" s="276"/>
      <c r="V58" s="276"/>
      <c r="W58" s="276"/>
      <c r="X58" s="276"/>
      <c r="Y58" s="276"/>
      <c r="Z58" s="276"/>
      <c r="AA58" s="276"/>
      <c r="AB58" s="276"/>
      <c r="AC58" s="276"/>
      <c r="AD58" s="277"/>
      <c r="AE58" s="277"/>
      <c r="AF58" s="277"/>
      <c r="AG58" s="277"/>
      <c r="AH58" s="277"/>
      <c r="AI58" s="277"/>
      <c r="AJ58" s="277"/>
      <c r="AK58" s="277"/>
      <c r="AL58" s="277"/>
      <c r="AM58" s="277"/>
      <c r="AN58" s="277"/>
      <c r="AO58" s="277"/>
      <c r="AP58" s="277"/>
      <c r="AQ58" s="253"/>
      <c r="AR58" s="253"/>
      <c r="AS58" s="253"/>
      <c r="AT58" s="253"/>
    </row>
    <row r="59" spans="1:46" ht="12.75" customHeight="1" x14ac:dyDescent="0.25">
      <c r="A59" s="633" t="str">
        <f t="shared" ref="A59:B59" si="2">+A34</f>
        <v>Elaborar un (1) lineamiento técnico que contribuya al diseño de la estrategia emprendimiento y  empleabilidad de las mujeres en su diversidad.</v>
      </c>
      <c r="B59" s="633">
        <f t="shared" si="2"/>
        <v>0.03</v>
      </c>
      <c r="C59" s="31" t="s">
        <v>98</v>
      </c>
      <c r="D59" s="32">
        <f t="shared" ref="D59:O60" si="3">+D34*$B$34/$P$34</f>
        <v>0</v>
      </c>
      <c r="E59" s="32">
        <f t="shared" si="3"/>
        <v>6.0000000000000001E-3</v>
      </c>
      <c r="F59" s="32">
        <f t="shared" si="3"/>
        <v>1.2E-2</v>
      </c>
      <c r="G59" s="32">
        <f t="shared" si="3"/>
        <v>1.2E-2</v>
      </c>
      <c r="H59" s="32">
        <f t="shared" si="3"/>
        <v>0</v>
      </c>
      <c r="I59" s="32">
        <f t="shared" si="3"/>
        <v>0</v>
      </c>
      <c r="J59" s="32">
        <f t="shared" si="3"/>
        <v>0</v>
      </c>
      <c r="K59" s="32">
        <f t="shared" si="3"/>
        <v>0</v>
      </c>
      <c r="L59" s="32">
        <f t="shared" si="3"/>
        <v>0</v>
      </c>
      <c r="M59" s="32">
        <f t="shared" si="3"/>
        <v>0</v>
      </c>
      <c r="N59" s="32">
        <f t="shared" si="3"/>
        <v>0</v>
      </c>
      <c r="O59" s="32">
        <f t="shared" si="3"/>
        <v>0</v>
      </c>
      <c r="P59" s="278">
        <f t="shared" ref="P59:P68" si="4">SUM(D59:O59)</f>
        <v>3.0000000000000002E-2</v>
      </c>
      <c r="Q59" s="279"/>
      <c r="R59" s="279"/>
      <c r="S59" s="279"/>
      <c r="T59" s="279"/>
      <c r="U59" s="279"/>
      <c r="V59" s="279"/>
      <c r="W59" s="279"/>
      <c r="X59" s="279"/>
      <c r="Y59" s="279"/>
      <c r="Z59" s="279"/>
      <c r="AA59" s="279"/>
      <c r="AB59" s="279"/>
      <c r="AC59" s="279"/>
      <c r="AD59" s="266"/>
      <c r="AE59" s="266"/>
      <c r="AF59" s="266"/>
      <c r="AG59" s="266"/>
      <c r="AH59" s="266"/>
      <c r="AI59" s="266"/>
      <c r="AJ59" s="266"/>
      <c r="AK59" s="266"/>
      <c r="AL59" s="266"/>
      <c r="AM59" s="266"/>
      <c r="AN59" s="266"/>
      <c r="AO59" s="266"/>
      <c r="AP59" s="266"/>
      <c r="AQ59" s="253"/>
      <c r="AR59" s="253"/>
      <c r="AS59" s="253"/>
      <c r="AT59" s="253"/>
    </row>
    <row r="60" spans="1:46" ht="12.75" customHeight="1" x14ac:dyDescent="0.25">
      <c r="A60" s="472"/>
      <c r="B60" s="472"/>
      <c r="C60" s="33" t="s">
        <v>99</v>
      </c>
      <c r="D60" s="164">
        <f t="shared" si="3"/>
        <v>0</v>
      </c>
      <c r="E60" s="164">
        <f t="shared" si="3"/>
        <v>1.5E-3</v>
      </c>
      <c r="F60" s="164">
        <f t="shared" si="3"/>
        <v>4.4999999999999997E-3</v>
      </c>
      <c r="G60" s="164">
        <f t="shared" si="3"/>
        <v>6.0000000000000001E-3</v>
      </c>
      <c r="H60" s="164">
        <f t="shared" si="3"/>
        <v>8.9999999999999993E-3</v>
      </c>
      <c r="I60" s="164">
        <f t="shared" si="3"/>
        <v>8.9999999999999993E-3</v>
      </c>
      <c r="J60" s="164">
        <f t="shared" si="3"/>
        <v>0</v>
      </c>
      <c r="K60" s="164">
        <f t="shared" si="3"/>
        <v>0</v>
      </c>
      <c r="L60" s="164">
        <f t="shared" si="3"/>
        <v>0</v>
      </c>
      <c r="M60" s="164">
        <f t="shared" si="3"/>
        <v>0</v>
      </c>
      <c r="N60" s="164">
        <f t="shared" si="3"/>
        <v>0</v>
      </c>
      <c r="O60" s="164">
        <f t="shared" si="3"/>
        <v>0</v>
      </c>
      <c r="P60" s="280">
        <f t="shared" si="4"/>
        <v>0.03</v>
      </c>
      <c r="Q60" s="279"/>
      <c r="R60" s="279"/>
      <c r="S60" s="279"/>
      <c r="T60" s="279"/>
      <c r="U60" s="279"/>
      <c r="V60" s="279"/>
      <c r="W60" s="279"/>
      <c r="X60" s="279"/>
      <c r="Y60" s="279"/>
      <c r="Z60" s="279"/>
      <c r="AA60" s="279"/>
      <c r="AB60" s="279"/>
      <c r="AC60" s="279"/>
      <c r="AD60" s="266"/>
      <c r="AE60" s="266"/>
      <c r="AF60" s="266"/>
      <c r="AG60" s="266"/>
      <c r="AH60" s="266"/>
      <c r="AI60" s="266"/>
      <c r="AJ60" s="266"/>
      <c r="AK60" s="266"/>
      <c r="AL60" s="266"/>
      <c r="AM60" s="266"/>
      <c r="AN60" s="266"/>
      <c r="AO60" s="266"/>
      <c r="AP60" s="266"/>
      <c r="AQ60" s="253"/>
      <c r="AR60" s="253"/>
      <c r="AS60" s="253"/>
      <c r="AT60" s="253"/>
    </row>
    <row r="61" spans="1:46" ht="12.75" customHeight="1" x14ac:dyDescent="0.25">
      <c r="A61" s="633" t="str">
        <f t="shared" ref="A61:B61" si="5">+A37</f>
        <v>Realizar una estrategia para la divulgación, convocatoria e inscripción de mujeres en toda su diversidad a la oferta educativa y de formación de empleo y emprendimiento ofrecida por el Distrito.</v>
      </c>
      <c r="B61" s="633">
        <f t="shared" si="5"/>
        <v>0.05</v>
      </c>
      <c r="C61" s="31" t="s">
        <v>98</v>
      </c>
      <c r="D61" s="32">
        <f t="shared" ref="D61:O62" si="6">+D37*$B$37/$P$37</f>
        <v>0</v>
      </c>
      <c r="E61" s="32">
        <f t="shared" si="6"/>
        <v>5.000000000000001E-3</v>
      </c>
      <c r="F61" s="32">
        <f t="shared" si="6"/>
        <v>1.0000000000000002E-2</v>
      </c>
      <c r="G61" s="32">
        <f t="shared" si="6"/>
        <v>1.4999999999999999E-2</v>
      </c>
      <c r="H61" s="32">
        <f t="shared" si="6"/>
        <v>2.0000000000000004E-2</v>
      </c>
      <c r="I61" s="32">
        <f t="shared" si="6"/>
        <v>0</v>
      </c>
      <c r="J61" s="32">
        <f t="shared" si="6"/>
        <v>0</v>
      </c>
      <c r="K61" s="32">
        <f t="shared" si="6"/>
        <v>0</v>
      </c>
      <c r="L61" s="32">
        <f t="shared" si="6"/>
        <v>0</v>
      </c>
      <c r="M61" s="32">
        <f t="shared" si="6"/>
        <v>0</v>
      </c>
      <c r="N61" s="32">
        <f t="shared" si="6"/>
        <v>0</v>
      </c>
      <c r="O61" s="32">
        <f t="shared" si="6"/>
        <v>0</v>
      </c>
      <c r="P61" s="278">
        <f t="shared" si="4"/>
        <v>0.05</v>
      </c>
      <c r="Q61" s="279"/>
      <c r="R61" s="279"/>
      <c r="S61" s="279"/>
      <c r="T61" s="279"/>
      <c r="U61" s="279"/>
      <c r="V61" s="279"/>
      <c r="W61" s="279"/>
      <c r="X61" s="279"/>
      <c r="Y61" s="279"/>
      <c r="Z61" s="279"/>
      <c r="AA61" s="279"/>
      <c r="AB61" s="279"/>
      <c r="AC61" s="279"/>
      <c r="AD61" s="266"/>
      <c r="AE61" s="266"/>
      <c r="AF61" s="266"/>
      <c r="AG61" s="266"/>
      <c r="AH61" s="266"/>
      <c r="AI61" s="266"/>
      <c r="AJ61" s="266"/>
      <c r="AK61" s="266"/>
      <c r="AL61" s="266"/>
      <c r="AM61" s="266"/>
      <c r="AN61" s="266"/>
      <c r="AO61" s="266"/>
      <c r="AP61" s="266"/>
      <c r="AQ61" s="253"/>
      <c r="AR61" s="253"/>
      <c r="AS61" s="253"/>
      <c r="AT61" s="253"/>
    </row>
    <row r="62" spans="1:46" ht="12.75" customHeight="1" x14ac:dyDescent="0.25">
      <c r="A62" s="472"/>
      <c r="B62" s="472"/>
      <c r="C62" s="33" t="s">
        <v>99</v>
      </c>
      <c r="D62" s="164">
        <f t="shared" si="6"/>
        <v>0</v>
      </c>
      <c r="E62" s="164">
        <f t="shared" si="6"/>
        <v>5.000000000000001E-3</v>
      </c>
      <c r="F62" s="164">
        <f t="shared" si="6"/>
        <v>1.0000000000000002E-2</v>
      </c>
      <c r="G62" s="164">
        <f t="shared" si="6"/>
        <v>1.4999999999999999E-2</v>
      </c>
      <c r="H62" s="164">
        <f t="shared" si="6"/>
        <v>5.000000000000001E-3</v>
      </c>
      <c r="I62" s="164">
        <f t="shared" si="6"/>
        <v>5.000000000000001E-3</v>
      </c>
      <c r="J62" s="164">
        <f t="shared" si="6"/>
        <v>5.000000000000001E-3</v>
      </c>
      <c r="K62" s="164">
        <f t="shared" si="6"/>
        <v>2.5000000000000005E-3</v>
      </c>
      <c r="L62" s="164">
        <f t="shared" si="6"/>
        <v>2.5000000000000005E-3</v>
      </c>
      <c r="M62" s="164">
        <f t="shared" si="6"/>
        <v>0</v>
      </c>
      <c r="N62" s="164">
        <f t="shared" si="6"/>
        <v>0</v>
      </c>
      <c r="O62" s="164">
        <f t="shared" si="6"/>
        <v>0</v>
      </c>
      <c r="P62" s="280">
        <f t="shared" si="4"/>
        <v>5.0000000000000017E-2</v>
      </c>
      <c r="Q62" s="279"/>
      <c r="R62" s="279"/>
      <c r="S62" s="279"/>
      <c r="T62" s="279"/>
      <c r="U62" s="279"/>
      <c r="V62" s="279"/>
      <c r="W62" s="279"/>
      <c r="X62" s="279"/>
      <c r="Y62" s="279"/>
      <c r="Z62" s="279"/>
      <c r="AA62" s="279"/>
      <c r="AB62" s="279"/>
      <c r="AC62" s="279"/>
      <c r="AD62" s="266"/>
      <c r="AE62" s="266"/>
      <c r="AF62" s="266"/>
      <c r="AG62" s="266"/>
      <c r="AH62" s="266"/>
      <c r="AI62" s="266"/>
      <c r="AJ62" s="266"/>
      <c r="AK62" s="266"/>
      <c r="AL62" s="266"/>
      <c r="AM62" s="266"/>
      <c r="AN62" s="266"/>
      <c r="AO62" s="266"/>
      <c r="AP62" s="266"/>
      <c r="AQ62" s="253"/>
      <c r="AR62" s="253"/>
      <c r="AS62" s="253"/>
      <c r="AT62" s="253"/>
    </row>
    <row r="63" spans="1:46" ht="12.75" customHeight="1" x14ac:dyDescent="0.25">
      <c r="A63" s="633" t="str">
        <f t="shared" ref="A63:B63" si="7">+A40</f>
        <v>Acompañar y gestionar las mesas intersectoriales para la reducción de la pobreza de las mujeres en Bogotá.</v>
      </c>
      <c r="B63" s="633">
        <f t="shared" si="7"/>
        <v>0.05</v>
      </c>
      <c r="C63" s="31" t="s">
        <v>98</v>
      </c>
      <c r="D63" s="32">
        <f t="shared" ref="D63:O64" si="8">+D40*$B$40/$P$40</f>
        <v>0</v>
      </c>
      <c r="E63" s="32">
        <f t="shared" si="8"/>
        <v>4.5000000000000005E-3</v>
      </c>
      <c r="F63" s="32">
        <f t="shared" si="8"/>
        <v>4.5000000000000005E-3</v>
      </c>
      <c r="G63" s="32">
        <f t="shared" si="8"/>
        <v>4.5000000000000005E-3</v>
      </c>
      <c r="H63" s="32">
        <f t="shared" si="8"/>
        <v>4.5000000000000005E-3</v>
      </c>
      <c r="I63" s="32">
        <f t="shared" si="8"/>
        <v>4.5000000000000005E-3</v>
      </c>
      <c r="J63" s="32">
        <f t="shared" si="8"/>
        <v>4.5000000000000005E-3</v>
      </c>
      <c r="K63" s="32">
        <f t="shared" si="8"/>
        <v>4.5000000000000005E-3</v>
      </c>
      <c r="L63" s="32">
        <f t="shared" si="8"/>
        <v>4.5000000000000005E-3</v>
      </c>
      <c r="M63" s="32">
        <f t="shared" si="8"/>
        <v>4.5000000000000005E-3</v>
      </c>
      <c r="N63" s="32">
        <f t="shared" si="8"/>
        <v>4.5000000000000005E-3</v>
      </c>
      <c r="O63" s="32">
        <f t="shared" si="8"/>
        <v>5.0000000000000018E-3</v>
      </c>
      <c r="P63" s="278">
        <f t="shared" si="4"/>
        <v>5.0000000000000017E-2</v>
      </c>
      <c r="Q63" s="279"/>
      <c r="R63" s="279"/>
      <c r="S63" s="279"/>
      <c r="T63" s="279"/>
      <c r="U63" s="279"/>
      <c r="V63" s="279"/>
      <c r="W63" s="279"/>
      <c r="X63" s="279"/>
      <c r="Y63" s="279"/>
      <c r="Z63" s="279"/>
      <c r="AA63" s="279"/>
      <c r="AB63" s="279"/>
      <c r="AC63" s="279"/>
      <c r="AD63" s="266"/>
      <c r="AE63" s="266"/>
      <c r="AF63" s="266"/>
      <c r="AG63" s="266"/>
      <c r="AH63" s="266"/>
      <c r="AI63" s="266"/>
      <c r="AJ63" s="266"/>
      <c r="AK63" s="266"/>
      <c r="AL63" s="266"/>
      <c r="AM63" s="266"/>
      <c r="AN63" s="266"/>
      <c r="AO63" s="266"/>
      <c r="AP63" s="266"/>
      <c r="AQ63" s="253"/>
      <c r="AR63" s="253"/>
      <c r="AS63" s="253"/>
      <c r="AT63" s="253"/>
    </row>
    <row r="64" spans="1:46" ht="12.75" customHeight="1" x14ac:dyDescent="0.25">
      <c r="A64" s="472"/>
      <c r="B64" s="472"/>
      <c r="C64" s="33" t="s">
        <v>99</v>
      </c>
      <c r="D64" s="164">
        <f t="shared" si="8"/>
        <v>0</v>
      </c>
      <c r="E64" s="164">
        <f t="shared" si="8"/>
        <v>4.5000000000000005E-3</v>
      </c>
      <c r="F64" s="164">
        <f t="shared" si="8"/>
        <v>4.5000000000000005E-3</v>
      </c>
      <c r="G64" s="164">
        <f t="shared" si="8"/>
        <v>4.5000000000000005E-3</v>
      </c>
      <c r="H64" s="164">
        <f t="shared" si="8"/>
        <v>4.5000000000000005E-3</v>
      </c>
      <c r="I64" s="164">
        <f t="shared" si="8"/>
        <v>4.5000000000000005E-3</v>
      </c>
      <c r="J64" s="164">
        <f t="shared" si="8"/>
        <v>4.5000000000000005E-3</v>
      </c>
      <c r="K64" s="164">
        <f t="shared" si="8"/>
        <v>4.5000000000000005E-3</v>
      </c>
      <c r="L64" s="164">
        <f t="shared" si="8"/>
        <v>4.5000000000000005E-3</v>
      </c>
      <c r="M64" s="164">
        <f t="shared" si="8"/>
        <v>4.5000000000000005E-3</v>
      </c>
      <c r="N64" s="164">
        <f t="shared" si="8"/>
        <v>4.5000000000000005E-3</v>
      </c>
      <c r="O64" s="164">
        <f t="shared" si="8"/>
        <v>5.0000000000000018E-3</v>
      </c>
      <c r="P64" s="280">
        <f t="shared" si="4"/>
        <v>5.0000000000000017E-2</v>
      </c>
      <c r="Q64" s="279"/>
      <c r="R64" s="279"/>
      <c r="S64" s="279"/>
      <c r="T64" s="279"/>
      <c r="U64" s="279"/>
      <c r="V64" s="279"/>
      <c r="W64" s="279"/>
      <c r="X64" s="279"/>
      <c r="Y64" s="279"/>
      <c r="Z64" s="279"/>
      <c r="AA64" s="279"/>
      <c r="AB64" s="279"/>
      <c r="AC64" s="279"/>
      <c r="AD64" s="266"/>
      <c r="AE64" s="266"/>
      <c r="AF64" s="266"/>
      <c r="AG64" s="266"/>
      <c r="AH64" s="266"/>
      <c r="AI64" s="266"/>
      <c r="AJ64" s="266"/>
      <c r="AK64" s="266"/>
      <c r="AL64" s="266"/>
      <c r="AM64" s="266"/>
      <c r="AN64" s="266"/>
      <c r="AO64" s="266"/>
      <c r="AP64" s="266"/>
      <c r="AQ64" s="253"/>
      <c r="AR64" s="253"/>
      <c r="AS64" s="253"/>
      <c r="AT64" s="253"/>
    </row>
    <row r="65" spans="1:46" ht="12.75" customHeight="1" x14ac:dyDescent="0.25">
      <c r="A65" s="633" t="str">
        <f t="shared" ref="A65:B65" si="9">+A43</f>
        <v>Gestionar y articular con el sector público y privado, así como con organizaciones de mujeres y mujeres en su diversidad, acciones que contribuyan a la implementación del Decreto 332 del 29 de diciembre de 2020 "Por medio del cual se establecen medidas afirmativas para promover la participación de las mujeres en la Contratación del distritito Capital"</v>
      </c>
      <c r="B65" s="633">
        <f t="shared" si="9"/>
        <v>0.05</v>
      </c>
      <c r="C65" s="31" t="s">
        <v>98</v>
      </c>
      <c r="D65" s="32">
        <f t="shared" ref="D65:O66" si="10">+D43*$B$43/$P$43</f>
        <v>0</v>
      </c>
      <c r="E65" s="32">
        <f t="shared" si="10"/>
        <v>2.5000000000000009E-3</v>
      </c>
      <c r="F65" s="32">
        <f t="shared" si="10"/>
        <v>4.5000000000000005E-3</v>
      </c>
      <c r="G65" s="32">
        <f t="shared" si="10"/>
        <v>4.5000000000000005E-3</v>
      </c>
      <c r="H65" s="32">
        <f t="shared" si="10"/>
        <v>4.5000000000000005E-3</v>
      </c>
      <c r="I65" s="32">
        <f t="shared" si="10"/>
        <v>4.5000000000000005E-3</v>
      </c>
      <c r="J65" s="32">
        <f t="shared" si="10"/>
        <v>4.5000000000000005E-3</v>
      </c>
      <c r="K65" s="32">
        <f t="shared" si="10"/>
        <v>4.5000000000000005E-3</v>
      </c>
      <c r="L65" s="32">
        <f t="shared" si="10"/>
        <v>4.5000000000000005E-3</v>
      </c>
      <c r="M65" s="32">
        <f t="shared" si="10"/>
        <v>4.5000000000000005E-3</v>
      </c>
      <c r="N65" s="32">
        <f t="shared" si="10"/>
        <v>4.5000000000000005E-3</v>
      </c>
      <c r="O65" s="32">
        <f t="shared" si="10"/>
        <v>7.0000000000000019E-3</v>
      </c>
      <c r="P65" s="278">
        <f t="shared" si="4"/>
        <v>5.000000000000001E-2</v>
      </c>
      <c r="Q65" s="279"/>
      <c r="R65" s="279"/>
      <c r="S65" s="279"/>
      <c r="T65" s="279"/>
      <c r="U65" s="279"/>
      <c r="V65" s="279"/>
      <c r="W65" s="279"/>
      <c r="X65" s="279"/>
      <c r="Y65" s="279"/>
      <c r="Z65" s="279"/>
      <c r="AA65" s="279"/>
      <c r="AB65" s="279"/>
      <c r="AC65" s="279"/>
      <c r="AD65" s="266"/>
      <c r="AE65" s="266"/>
      <c r="AF65" s="266"/>
      <c r="AG65" s="266"/>
      <c r="AH65" s="266"/>
      <c r="AI65" s="266"/>
      <c r="AJ65" s="266"/>
      <c r="AK65" s="266"/>
      <c r="AL65" s="266"/>
      <c r="AM65" s="266"/>
      <c r="AN65" s="266"/>
      <c r="AO65" s="266"/>
      <c r="AP65" s="266"/>
      <c r="AQ65" s="253"/>
      <c r="AR65" s="253"/>
      <c r="AS65" s="253"/>
      <c r="AT65" s="253"/>
    </row>
    <row r="66" spans="1:46" ht="12.75" customHeight="1" x14ac:dyDescent="0.25">
      <c r="A66" s="472"/>
      <c r="B66" s="472"/>
      <c r="C66" s="33" t="s">
        <v>99</v>
      </c>
      <c r="D66" s="164">
        <f t="shared" si="10"/>
        <v>0</v>
      </c>
      <c r="E66" s="164">
        <f t="shared" si="10"/>
        <v>2.5000000000000009E-3</v>
      </c>
      <c r="F66" s="164">
        <f t="shared" si="10"/>
        <v>4.5000000000000005E-3</v>
      </c>
      <c r="G66" s="164">
        <f t="shared" si="10"/>
        <v>4.5000000000000005E-3</v>
      </c>
      <c r="H66" s="164">
        <f t="shared" si="10"/>
        <v>7.5000000000000006E-3</v>
      </c>
      <c r="I66" s="164">
        <f t="shared" si="10"/>
        <v>4.5000000000000005E-3</v>
      </c>
      <c r="J66" s="164">
        <f t="shared" si="10"/>
        <v>4.5000000000000005E-3</v>
      </c>
      <c r="K66" s="164">
        <f t="shared" si="10"/>
        <v>4.5000000000000005E-3</v>
      </c>
      <c r="L66" s="164">
        <f t="shared" si="10"/>
        <v>4.5000000000000005E-3</v>
      </c>
      <c r="M66" s="164">
        <f t="shared" si="10"/>
        <v>4.5000000000000005E-3</v>
      </c>
      <c r="N66" s="164">
        <f t="shared" si="10"/>
        <v>4.5000000000000005E-3</v>
      </c>
      <c r="O66" s="164">
        <f t="shared" si="10"/>
        <v>4.000000000000001E-3</v>
      </c>
      <c r="P66" s="280">
        <f t="shared" si="4"/>
        <v>5.0000000000000017E-2</v>
      </c>
      <c r="Q66" s="279"/>
      <c r="R66" s="279"/>
      <c r="S66" s="279"/>
      <c r="T66" s="279"/>
      <c r="U66" s="279"/>
      <c r="V66" s="279"/>
      <c r="W66" s="279"/>
      <c r="X66" s="279"/>
      <c r="Y66" s="279"/>
      <c r="Z66" s="279"/>
      <c r="AA66" s="279"/>
      <c r="AB66" s="279"/>
      <c r="AC66" s="279"/>
      <c r="AD66" s="266"/>
      <c r="AE66" s="266"/>
      <c r="AF66" s="266"/>
      <c r="AG66" s="266"/>
      <c r="AH66" s="266"/>
      <c r="AI66" s="266"/>
      <c r="AJ66" s="266"/>
      <c r="AK66" s="266"/>
      <c r="AL66" s="266"/>
      <c r="AM66" s="266"/>
      <c r="AN66" s="266"/>
      <c r="AO66" s="266"/>
      <c r="AP66" s="266"/>
      <c r="AQ66" s="253"/>
      <c r="AR66" s="253"/>
      <c r="AS66" s="253"/>
      <c r="AT66" s="253"/>
    </row>
    <row r="67" spans="1:46" ht="12.75" customHeight="1" x14ac:dyDescent="0.25">
      <c r="A67" s="633" t="str">
        <f t="shared" ref="A67:B67" si="11">+A46</f>
        <v xml:space="preserve">Generar y desarrollar alianzas estratégicas que contribuyan a la implementación de la estrategia de emprendimiento y empleabilidad. </v>
      </c>
      <c r="B67" s="633">
        <f t="shared" si="11"/>
        <v>0.05</v>
      </c>
      <c r="C67" s="31" t="s">
        <v>98</v>
      </c>
      <c r="D67" s="32">
        <f t="shared" ref="D67:O68" si="12">+D46*$B$46/$P$46</f>
        <v>0</v>
      </c>
      <c r="E67" s="32">
        <f t="shared" si="12"/>
        <v>4.5000000000000005E-3</v>
      </c>
      <c r="F67" s="32">
        <f t="shared" si="12"/>
        <v>4.5000000000000005E-3</v>
      </c>
      <c r="G67" s="32">
        <f t="shared" si="12"/>
        <v>4.5000000000000005E-3</v>
      </c>
      <c r="H67" s="32">
        <f t="shared" si="12"/>
        <v>4.5000000000000005E-3</v>
      </c>
      <c r="I67" s="32">
        <f t="shared" si="12"/>
        <v>4.5000000000000005E-3</v>
      </c>
      <c r="J67" s="32">
        <f t="shared" si="12"/>
        <v>4.5000000000000005E-3</v>
      </c>
      <c r="K67" s="32">
        <f t="shared" si="12"/>
        <v>4.5000000000000005E-3</v>
      </c>
      <c r="L67" s="32">
        <f t="shared" si="12"/>
        <v>4.5000000000000005E-3</v>
      </c>
      <c r="M67" s="32">
        <f t="shared" si="12"/>
        <v>4.5000000000000005E-3</v>
      </c>
      <c r="N67" s="32">
        <f t="shared" si="12"/>
        <v>4.5000000000000005E-3</v>
      </c>
      <c r="O67" s="32">
        <f t="shared" si="12"/>
        <v>5.0000000000000018E-3</v>
      </c>
      <c r="P67" s="278">
        <f t="shared" si="4"/>
        <v>5.0000000000000017E-2</v>
      </c>
      <c r="Q67" s="279"/>
      <c r="R67" s="279"/>
      <c r="S67" s="279"/>
      <c r="T67" s="279"/>
      <c r="U67" s="279"/>
      <c r="V67" s="279"/>
      <c r="W67" s="279"/>
      <c r="X67" s="279"/>
      <c r="Y67" s="279"/>
      <c r="Z67" s="279"/>
      <c r="AA67" s="279"/>
      <c r="AB67" s="279"/>
      <c r="AC67" s="279"/>
      <c r="AD67" s="266"/>
      <c r="AE67" s="266"/>
      <c r="AF67" s="266"/>
      <c r="AG67" s="266"/>
      <c r="AH67" s="266"/>
      <c r="AI67" s="266"/>
      <c r="AJ67" s="266"/>
      <c r="AK67" s="266"/>
      <c r="AL67" s="266"/>
      <c r="AM67" s="266"/>
      <c r="AN67" s="266"/>
      <c r="AO67" s="266"/>
      <c r="AP67" s="266"/>
      <c r="AQ67" s="253"/>
      <c r="AR67" s="253"/>
      <c r="AS67" s="253"/>
      <c r="AT67" s="253"/>
    </row>
    <row r="68" spans="1:46" ht="12.75" customHeight="1" x14ac:dyDescent="0.25">
      <c r="A68" s="472"/>
      <c r="B68" s="472"/>
      <c r="C68" s="33" t="s">
        <v>99</v>
      </c>
      <c r="D68" s="164">
        <f t="shared" si="12"/>
        <v>0</v>
      </c>
      <c r="E68" s="164">
        <f t="shared" si="12"/>
        <v>4.5000000000000005E-3</v>
      </c>
      <c r="F68" s="164">
        <f t="shared" si="12"/>
        <v>4.5000000000000005E-3</v>
      </c>
      <c r="G68" s="164">
        <f t="shared" si="12"/>
        <v>4.5000000000000005E-3</v>
      </c>
      <c r="H68" s="164">
        <f t="shared" si="12"/>
        <v>4.5000000000000005E-3</v>
      </c>
      <c r="I68" s="164">
        <f t="shared" si="12"/>
        <v>4.5000000000000005E-3</v>
      </c>
      <c r="J68" s="164">
        <f t="shared" si="12"/>
        <v>4.5000000000000005E-3</v>
      </c>
      <c r="K68" s="164">
        <f t="shared" si="12"/>
        <v>4.5000000000000005E-3</v>
      </c>
      <c r="L68" s="164">
        <f t="shared" si="12"/>
        <v>4.5000000000000005E-3</v>
      </c>
      <c r="M68" s="164">
        <f t="shared" si="12"/>
        <v>4.5000000000000005E-3</v>
      </c>
      <c r="N68" s="164">
        <f t="shared" si="12"/>
        <v>4.5000000000000005E-3</v>
      </c>
      <c r="O68" s="164">
        <f t="shared" si="12"/>
        <v>5.0000000000000018E-3</v>
      </c>
      <c r="P68" s="280">
        <f t="shared" si="4"/>
        <v>5.0000000000000017E-2</v>
      </c>
      <c r="Q68" s="279"/>
      <c r="R68" s="279"/>
      <c r="S68" s="279"/>
      <c r="T68" s="279"/>
      <c r="U68" s="279"/>
      <c r="V68" s="279"/>
      <c r="W68" s="279"/>
      <c r="X68" s="279"/>
      <c r="Y68" s="279"/>
      <c r="Z68" s="279"/>
      <c r="AA68" s="279"/>
      <c r="AB68" s="279"/>
      <c r="AC68" s="279"/>
      <c r="AD68" s="266"/>
      <c r="AE68" s="266"/>
      <c r="AF68" s="266"/>
      <c r="AG68" s="266"/>
      <c r="AH68" s="266"/>
      <c r="AI68" s="266"/>
      <c r="AJ68" s="266"/>
      <c r="AK68" s="266"/>
      <c r="AL68" s="266"/>
      <c r="AM68" s="266"/>
      <c r="AN68" s="266"/>
      <c r="AO68" s="266"/>
      <c r="AP68" s="266"/>
      <c r="AQ68" s="253"/>
      <c r="AR68" s="253"/>
      <c r="AS68" s="253"/>
      <c r="AT68" s="253"/>
    </row>
    <row r="69" spans="1:46" ht="15.75" customHeight="1" x14ac:dyDescent="0.25">
      <c r="A69" s="279"/>
      <c r="B69" s="279"/>
      <c r="C69" s="281"/>
      <c r="D69" s="282">
        <f t="shared" ref="D69:P69" si="13">+D60+D62+D64+D66+D68</f>
        <v>0</v>
      </c>
      <c r="E69" s="282">
        <f t="shared" si="13"/>
        <v>1.8000000000000002E-2</v>
      </c>
      <c r="F69" s="282">
        <f t="shared" si="13"/>
        <v>2.8000000000000004E-2</v>
      </c>
      <c r="G69" s="282">
        <f t="shared" si="13"/>
        <v>3.4500000000000003E-2</v>
      </c>
      <c r="H69" s="282">
        <f t="shared" si="13"/>
        <v>3.0500000000000003E-2</v>
      </c>
      <c r="I69" s="282">
        <f t="shared" si="13"/>
        <v>2.7500000000000004E-2</v>
      </c>
      <c r="J69" s="282">
        <f t="shared" si="13"/>
        <v>1.8500000000000003E-2</v>
      </c>
      <c r="K69" s="282">
        <f t="shared" si="13"/>
        <v>1.6E-2</v>
      </c>
      <c r="L69" s="282">
        <f t="shared" si="13"/>
        <v>1.6E-2</v>
      </c>
      <c r="M69" s="282">
        <f t="shared" si="13"/>
        <v>1.3500000000000002E-2</v>
      </c>
      <c r="N69" s="282">
        <f t="shared" si="13"/>
        <v>1.3500000000000002E-2</v>
      </c>
      <c r="O69" s="282">
        <f t="shared" si="13"/>
        <v>1.4000000000000005E-2</v>
      </c>
      <c r="P69" s="282">
        <f t="shared" si="13"/>
        <v>0.23000000000000007</v>
      </c>
      <c r="Q69" s="279"/>
      <c r="R69" s="279"/>
      <c r="S69" s="279"/>
      <c r="T69" s="279"/>
      <c r="U69" s="279"/>
      <c r="V69" s="279"/>
      <c r="W69" s="279"/>
      <c r="X69" s="279"/>
      <c r="Y69" s="279"/>
      <c r="Z69" s="279"/>
      <c r="AA69" s="279"/>
      <c r="AB69" s="279"/>
      <c r="AC69" s="279"/>
      <c r="AD69" s="266"/>
      <c r="AE69" s="266"/>
      <c r="AF69" s="266"/>
      <c r="AG69" s="266"/>
      <c r="AH69" s="266"/>
      <c r="AI69" s="266"/>
      <c r="AJ69" s="266"/>
      <c r="AK69" s="266"/>
      <c r="AL69" s="266"/>
      <c r="AM69" s="266"/>
      <c r="AN69" s="266"/>
      <c r="AO69" s="266"/>
      <c r="AP69" s="266"/>
      <c r="AQ69" s="253"/>
      <c r="AR69" s="253"/>
      <c r="AS69" s="253"/>
      <c r="AT69" s="253"/>
    </row>
    <row r="70" spans="1:46" ht="15.75" customHeight="1" x14ac:dyDescent="0.25">
      <c r="A70" s="248"/>
      <c r="B70" s="248"/>
      <c r="C70" s="165" t="s">
        <v>225</v>
      </c>
      <c r="D70" s="166">
        <f t="shared" ref="D70:O70" si="14">D69*$C$30/$B$30</f>
        <v>0</v>
      </c>
      <c r="E70" s="166">
        <f t="shared" si="14"/>
        <v>1.5652173913043483E-2</v>
      </c>
      <c r="F70" s="166">
        <f t="shared" si="14"/>
        <v>2.4347826086956528E-2</v>
      </c>
      <c r="G70" s="166">
        <f t="shared" si="14"/>
        <v>3.0000000000000006E-2</v>
      </c>
      <c r="H70" s="166">
        <f t="shared" si="14"/>
        <v>2.652173913043479E-2</v>
      </c>
      <c r="I70" s="166">
        <f t="shared" si="14"/>
        <v>2.3913043478260877E-2</v>
      </c>
      <c r="J70" s="166">
        <f t="shared" si="14"/>
        <v>1.6086956521739134E-2</v>
      </c>
      <c r="K70" s="166">
        <f t="shared" si="14"/>
        <v>1.3913043478260872E-2</v>
      </c>
      <c r="L70" s="166">
        <f t="shared" si="14"/>
        <v>1.3913043478260872E-2</v>
      </c>
      <c r="M70" s="166">
        <f t="shared" si="14"/>
        <v>1.1739130434782611E-2</v>
      </c>
      <c r="N70" s="166">
        <f t="shared" si="14"/>
        <v>1.1739130434782611E-2</v>
      </c>
      <c r="O70" s="166">
        <f t="shared" si="14"/>
        <v>1.2173913043478268E-2</v>
      </c>
      <c r="P70" s="167">
        <f>SUM(D70:O70)</f>
        <v>0.2</v>
      </c>
      <c r="Q70" s="283"/>
      <c r="R70" s="248"/>
      <c r="S70" s="248"/>
      <c r="T70" s="248"/>
      <c r="U70" s="248"/>
      <c r="V70" s="248"/>
      <c r="W70" s="248"/>
      <c r="X70" s="248"/>
      <c r="Y70" s="248"/>
      <c r="Z70" s="248"/>
      <c r="AA70" s="248"/>
      <c r="AB70" s="248"/>
      <c r="AC70" s="248"/>
      <c r="AD70" s="253"/>
      <c r="AE70" s="253"/>
      <c r="AF70" s="253"/>
      <c r="AG70" s="253"/>
      <c r="AH70" s="253"/>
      <c r="AI70" s="253"/>
      <c r="AJ70" s="253"/>
      <c r="AK70" s="253"/>
      <c r="AL70" s="253"/>
      <c r="AM70" s="253"/>
      <c r="AN70" s="253"/>
      <c r="AO70" s="253"/>
      <c r="AP70" s="253"/>
      <c r="AQ70" s="253"/>
      <c r="AR70" s="253"/>
      <c r="AS70" s="253"/>
      <c r="AT70" s="253"/>
    </row>
    <row r="71" spans="1:46" ht="13.5" customHeight="1" x14ac:dyDescent="0.25">
      <c r="A71" s="283"/>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194"/>
      <c r="AE71" s="194"/>
      <c r="AF71" s="194"/>
      <c r="AG71" s="194"/>
      <c r="AH71" s="194"/>
      <c r="AI71" s="194"/>
      <c r="AJ71" s="194"/>
      <c r="AK71" s="194"/>
      <c r="AL71" s="194"/>
      <c r="AM71" s="194"/>
      <c r="AN71" s="194"/>
      <c r="AO71" s="253"/>
      <c r="AP71" s="253"/>
      <c r="AQ71" s="253"/>
      <c r="AR71" s="253"/>
      <c r="AS71" s="253"/>
      <c r="AT71" s="253"/>
    </row>
    <row r="72" spans="1:46" ht="15.75" customHeight="1" x14ac:dyDescent="0.25">
      <c r="AD72" s="253"/>
      <c r="AE72" s="253"/>
      <c r="AF72" s="253"/>
      <c r="AG72" s="253"/>
      <c r="AH72" s="253"/>
      <c r="AI72" s="253"/>
      <c r="AJ72" s="253"/>
      <c r="AK72" s="253"/>
      <c r="AL72" s="253"/>
      <c r="AM72" s="253"/>
      <c r="AN72" s="253"/>
      <c r="AO72" s="253"/>
      <c r="AP72" s="253"/>
      <c r="AQ72" s="253"/>
      <c r="AR72" s="253"/>
      <c r="AS72" s="253"/>
      <c r="AT72" s="253"/>
    </row>
    <row r="73" spans="1:46" ht="15.75" customHeight="1" x14ac:dyDescent="0.25">
      <c r="L73" s="284">
        <f>SUM(D69:L69)</f>
        <v>0.18900000000000006</v>
      </c>
      <c r="AD73" s="253"/>
      <c r="AE73" s="253"/>
      <c r="AF73" s="253"/>
      <c r="AG73" s="253"/>
      <c r="AH73" s="253"/>
      <c r="AI73" s="253"/>
      <c r="AJ73" s="253"/>
      <c r="AK73" s="253"/>
      <c r="AL73" s="253"/>
      <c r="AM73" s="253"/>
      <c r="AN73" s="253"/>
      <c r="AO73" s="253"/>
      <c r="AP73" s="253"/>
      <c r="AQ73" s="253"/>
      <c r="AR73" s="253"/>
      <c r="AS73" s="253"/>
      <c r="AT73" s="253"/>
    </row>
    <row r="74" spans="1:46" ht="15.75" customHeight="1" x14ac:dyDescent="0.25">
      <c r="L74" s="284">
        <f>+P30</f>
        <v>0.2</v>
      </c>
      <c r="AD74" s="253"/>
      <c r="AE74" s="253"/>
      <c r="AF74" s="253"/>
      <c r="AG74" s="253"/>
      <c r="AH74" s="253"/>
      <c r="AI74" s="253"/>
      <c r="AJ74" s="253"/>
      <c r="AK74" s="253"/>
      <c r="AL74" s="253"/>
      <c r="AM74" s="253"/>
      <c r="AN74" s="253"/>
      <c r="AO74" s="253"/>
      <c r="AP74" s="253"/>
      <c r="AQ74" s="253"/>
      <c r="AR74" s="253"/>
      <c r="AS74" s="253"/>
      <c r="AT74" s="253"/>
    </row>
    <row r="75" spans="1:46" ht="15.75" customHeight="1" x14ac:dyDescent="0.25">
      <c r="L75" s="284">
        <f>+L73-L74</f>
        <v>-1.0999999999999954E-2</v>
      </c>
      <c r="AD75" s="253"/>
      <c r="AE75" s="253"/>
      <c r="AF75" s="253"/>
      <c r="AG75" s="253"/>
      <c r="AH75" s="253"/>
      <c r="AI75" s="253"/>
      <c r="AJ75" s="253"/>
      <c r="AK75" s="253"/>
      <c r="AL75" s="253"/>
      <c r="AM75" s="253"/>
      <c r="AN75" s="253"/>
      <c r="AO75" s="253"/>
      <c r="AP75" s="253"/>
      <c r="AQ75" s="253"/>
      <c r="AR75" s="253"/>
      <c r="AS75" s="253"/>
      <c r="AT75" s="253"/>
    </row>
    <row r="76" spans="1:46" ht="15.75" customHeight="1" x14ac:dyDescent="0.25">
      <c r="AD76" s="253"/>
      <c r="AE76" s="253"/>
      <c r="AF76" s="253"/>
      <c r="AG76" s="253"/>
      <c r="AH76" s="253"/>
      <c r="AI76" s="253"/>
      <c r="AJ76" s="253"/>
      <c r="AK76" s="253"/>
      <c r="AL76" s="253"/>
      <c r="AM76" s="253"/>
      <c r="AN76" s="253"/>
      <c r="AO76" s="253"/>
      <c r="AP76" s="253"/>
      <c r="AQ76" s="253"/>
      <c r="AR76" s="253"/>
      <c r="AS76" s="253"/>
      <c r="AT76" s="253"/>
    </row>
    <row r="77" spans="1:46" ht="15.75" customHeight="1" x14ac:dyDescent="0.25">
      <c r="AD77" s="253"/>
      <c r="AE77" s="253"/>
      <c r="AF77" s="253"/>
      <c r="AG77" s="253"/>
      <c r="AH77" s="253"/>
      <c r="AI77" s="253"/>
      <c r="AJ77" s="253"/>
      <c r="AK77" s="253"/>
      <c r="AL77" s="253"/>
      <c r="AM77" s="253"/>
      <c r="AN77" s="253"/>
      <c r="AO77" s="253"/>
      <c r="AP77" s="253"/>
      <c r="AQ77" s="253"/>
      <c r="AR77" s="253"/>
      <c r="AS77" s="253"/>
      <c r="AT77" s="253"/>
    </row>
    <row r="78" spans="1:46" ht="15.75" customHeight="1" x14ac:dyDescent="0.25">
      <c r="AD78" s="253"/>
      <c r="AE78" s="253"/>
      <c r="AF78" s="253"/>
      <c r="AG78" s="253"/>
      <c r="AH78" s="253"/>
      <c r="AI78" s="253"/>
      <c r="AJ78" s="253"/>
      <c r="AK78" s="253"/>
      <c r="AL78" s="253"/>
      <c r="AM78" s="253"/>
      <c r="AN78" s="253"/>
      <c r="AO78" s="253"/>
      <c r="AP78" s="253"/>
      <c r="AQ78" s="253"/>
      <c r="AR78" s="253"/>
      <c r="AS78" s="253"/>
      <c r="AT78" s="253"/>
    </row>
    <row r="79" spans="1:46" ht="15.75" customHeight="1" x14ac:dyDescent="0.25">
      <c r="AD79" s="253"/>
      <c r="AE79" s="253"/>
      <c r="AF79" s="253"/>
      <c r="AG79" s="253"/>
      <c r="AH79" s="253"/>
      <c r="AI79" s="253"/>
      <c r="AJ79" s="253"/>
      <c r="AK79" s="253"/>
      <c r="AL79" s="253"/>
      <c r="AM79" s="253"/>
      <c r="AN79" s="253"/>
      <c r="AO79" s="253"/>
      <c r="AP79" s="253"/>
      <c r="AQ79" s="253"/>
      <c r="AR79" s="253"/>
      <c r="AS79" s="253"/>
      <c r="AT79" s="253"/>
    </row>
    <row r="80" spans="1:46" ht="15.75" customHeight="1" x14ac:dyDescent="0.25">
      <c r="AD80" s="253"/>
      <c r="AE80" s="253"/>
      <c r="AF80" s="253"/>
      <c r="AG80" s="253"/>
      <c r="AH80" s="253"/>
      <c r="AI80" s="253"/>
      <c r="AJ80" s="253"/>
      <c r="AK80" s="253"/>
      <c r="AL80" s="253"/>
      <c r="AM80" s="253"/>
      <c r="AN80" s="253"/>
      <c r="AO80" s="253"/>
      <c r="AP80" s="253"/>
      <c r="AQ80" s="253"/>
      <c r="AR80" s="253"/>
      <c r="AS80" s="253"/>
      <c r="AT80" s="253"/>
    </row>
    <row r="81" spans="30:46" ht="15.75" customHeight="1" x14ac:dyDescent="0.25">
      <c r="AD81" s="253"/>
      <c r="AE81" s="253"/>
      <c r="AF81" s="253"/>
      <c r="AG81" s="253"/>
      <c r="AH81" s="253"/>
      <c r="AI81" s="253"/>
      <c r="AJ81" s="253"/>
      <c r="AK81" s="253"/>
      <c r="AL81" s="253"/>
      <c r="AM81" s="253"/>
      <c r="AN81" s="253"/>
      <c r="AO81" s="253"/>
      <c r="AP81" s="253"/>
      <c r="AQ81" s="253"/>
      <c r="AR81" s="253"/>
      <c r="AS81" s="253"/>
      <c r="AT81" s="253"/>
    </row>
    <row r="82" spans="30:46" ht="15.75" customHeight="1" x14ac:dyDescent="0.25">
      <c r="AD82" s="253"/>
      <c r="AE82" s="253"/>
      <c r="AF82" s="253"/>
      <c r="AG82" s="253"/>
      <c r="AH82" s="253"/>
      <c r="AI82" s="253"/>
      <c r="AJ82" s="253"/>
      <c r="AK82" s="253"/>
      <c r="AL82" s="253"/>
      <c r="AM82" s="253"/>
      <c r="AN82" s="253"/>
      <c r="AO82" s="253"/>
      <c r="AP82" s="253"/>
      <c r="AQ82" s="253"/>
      <c r="AR82" s="253"/>
      <c r="AS82" s="253"/>
      <c r="AT82" s="253"/>
    </row>
    <row r="83" spans="30:46" ht="15.75" customHeight="1" x14ac:dyDescent="0.25">
      <c r="AD83" s="253"/>
      <c r="AE83" s="253"/>
      <c r="AF83" s="253"/>
      <c r="AG83" s="253"/>
      <c r="AH83" s="253"/>
      <c r="AI83" s="253"/>
      <c r="AJ83" s="253"/>
      <c r="AK83" s="253"/>
      <c r="AL83" s="253"/>
      <c r="AM83" s="253"/>
      <c r="AN83" s="253"/>
      <c r="AO83" s="253"/>
      <c r="AP83" s="253"/>
      <c r="AQ83" s="253"/>
      <c r="AR83" s="253"/>
      <c r="AS83" s="253"/>
      <c r="AT83" s="253"/>
    </row>
    <row r="84" spans="30:46" ht="15.75" customHeight="1" x14ac:dyDescent="0.25">
      <c r="AD84" s="253"/>
      <c r="AE84" s="253"/>
      <c r="AF84" s="253"/>
      <c r="AG84" s="253"/>
      <c r="AH84" s="253"/>
      <c r="AI84" s="253"/>
      <c r="AJ84" s="253"/>
      <c r="AK84" s="253"/>
      <c r="AL84" s="253"/>
      <c r="AM84" s="253"/>
      <c r="AN84" s="253"/>
      <c r="AO84" s="253"/>
      <c r="AP84" s="253"/>
      <c r="AQ84" s="253"/>
      <c r="AR84" s="253"/>
      <c r="AS84" s="253"/>
      <c r="AT84" s="253"/>
    </row>
    <row r="85" spans="30:46" ht="15.75" customHeight="1" x14ac:dyDescent="0.25">
      <c r="AD85" s="253"/>
      <c r="AE85" s="253"/>
      <c r="AF85" s="253"/>
      <c r="AG85" s="253"/>
      <c r="AH85" s="253"/>
      <c r="AI85" s="253"/>
      <c r="AJ85" s="253"/>
      <c r="AK85" s="253"/>
      <c r="AL85" s="253"/>
      <c r="AM85" s="253"/>
      <c r="AN85" s="253"/>
      <c r="AO85" s="253"/>
      <c r="AP85" s="253"/>
      <c r="AQ85" s="253"/>
      <c r="AR85" s="253"/>
      <c r="AS85" s="253"/>
      <c r="AT85" s="253"/>
    </row>
    <row r="86" spans="30:46" ht="15.75" customHeight="1" x14ac:dyDescent="0.25">
      <c r="AD86" s="253"/>
      <c r="AE86" s="253"/>
      <c r="AF86" s="253"/>
      <c r="AG86" s="253"/>
      <c r="AH86" s="253"/>
      <c r="AI86" s="253"/>
      <c r="AJ86" s="253"/>
      <c r="AK86" s="253"/>
      <c r="AL86" s="253"/>
      <c r="AM86" s="253"/>
      <c r="AN86" s="253"/>
      <c r="AO86" s="253"/>
      <c r="AP86" s="253"/>
      <c r="AQ86" s="253"/>
      <c r="AR86" s="253"/>
      <c r="AS86" s="253"/>
      <c r="AT86" s="253"/>
    </row>
    <row r="87" spans="30:46" ht="15.75" customHeight="1" x14ac:dyDescent="0.25">
      <c r="AD87" s="253"/>
      <c r="AE87" s="253"/>
      <c r="AF87" s="253"/>
      <c r="AG87" s="253"/>
      <c r="AH87" s="253"/>
      <c r="AI87" s="253"/>
      <c r="AJ87" s="253"/>
      <c r="AK87" s="253"/>
      <c r="AL87" s="253"/>
      <c r="AM87" s="253"/>
      <c r="AN87" s="253"/>
      <c r="AO87" s="253"/>
      <c r="AP87" s="253"/>
      <c r="AQ87" s="253"/>
      <c r="AR87" s="253"/>
      <c r="AS87" s="253"/>
      <c r="AT87" s="253"/>
    </row>
    <row r="88" spans="30:46" ht="15.75" customHeight="1" x14ac:dyDescent="0.25">
      <c r="AD88" s="253"/>
      <c r="AE88" s="253"/>
      <c r="AF88" s="253"/>
      <c r="AG88" s="253"/>
      <c r="AH88" s="253"/>
      <c r="AI88" s="253"/>
      <c r="AJ88" s="253"/>
      <c r="AK88" s="253"/>
      <c r="AL88" s="253"/>
      <c r="AM88" s="253"/>
      <c r="AN88" s="253"/>
      <c r="AO88" s="253"/>
      <c r="AP88" s="253"/>
      <c r="AQ88" s="253"/>
      <c r="AR88" s="253"/>
      <c r="AS88" s="253"/>
      <c r="AT88" s="253"/>
    </row>
    <row r="89" spans="30:46" ht="15.75" customHeight="1" x14ac:dyDescent="0.25">
      <c r="AD89" s="253"/>
      <c r="AE89" s="253"/>
      <c r="AF89" s="253"/>
      <c r="AG89" s="253"/>
      <c r="AH89" s="253"/>
      <c r="AI89" s="253"/>
      <c r="AJ89" s="253"/>
      <c r="AK89" s="253"/>
      <c r="AL89" s="253"/>
      <c r="AM89" s="253"/>
      <c r="AN89" s="253"/>
      <c r="AO89" s="253"/>
      <c r="AP89" s="253"/>
      <c r="AQ89" s="253"/>
      <c r="AR89" s="253"/>
      <c r="AS89" s="253"/>
      <c r="AT89" s="253"/>
    </row>
    <row r="90" spans="30:46" ht="15.75" customHeight="1" x14ac:dyDescent="0.25">
      <c r="AD90" s="253"/>
      <c r="AE90" s="253"/>
      <c r="AF90" s="253"/>
      <c r="AG90" s="253"/>
      <c r="AH90" s="253"/>
      <c r="AI90" s="253"/>
      <c r="AJ90" s="253"/>
      <c r="AK90" s="253"/>
      <c r="AL90" s="253"/>
      <c r="AM90" s="253"/>
      <c r="AN90" s="253"/>
      <c r="AO90" s="253"/>
      <c r="AP90" s="253"/>
      <c r="AQ90" s="253"/>
      <c r="AR90" s="253"/>
      <c r="AS90" s="253"/>
      <c r="AT90" s="253"/>
    </row>
    <row r="91" spans="30:46" ht="15.75" customHeight="1" x14ac:dyDescent="0.25">
      <c r="AD91" s="253"/>
      <c r="AE91" s="253"/>
      <c r="AF91" s="253"/>
      <c r="AG91" s="253"/>
      <c r="AH91" s="253"/>
      <c r="AI91" s="253"/>
      <c r="AJ91" s="253"/>
      <c r="AK91" s="253"/>
      <c r="AL91" s="253"/>
      <c r="AM91" s="253"/>
      <c r="AN91" s="253"/>
      <c r="AO91" s="253"/>
      <c r="AP91" s="253"/>
      <c r="AQ91" s="253"/>
      <c r="AR91" s="253"/>
      <c r="AS91" s="253"/>
      <c r="AT91" s="253"/>
    </row>
    <row r="92" spans="30:46" ht="15.75" customHeight="1" x14ac:dyDescent="0.25">
      <c r="AD92" s="253"/>
      <c r="AE92" s="253"/>
      <c r="AF92" s="253"/>
      <c r="AG92" s="253"/>
      <c r="AH92" s="253"/>
      <c r="AI92" s="253"/>
      <c r="AJ92" s="253"/>
      <c r="AK92" s="253"/>
      <c r="AL92" s="253"/>
      <c r="AM92" s="253"/>
      <c r="AN92" s="253"/>
      <c r="AO92" s="253"/>
      <c r="AP92" s="253"/>
      <c r="AQ92" s="253"/>
      <c r="AR92" s="253"/>
      <c r="AS92" s="253"/>
      <c r="AT92" s="253"/>
    </row>
    <row r="93" spans="30:46" ht="15.75" customHeight="1" x14ac:dyDescent="0.25">
      <c r="AD93" s="253"/>
      <c r="AE93" s="253"/>
      <c r="AF93" s="253"/>
      <c r="AG93" s="253"/>
      <c r="AH93" s="253"/>
      <c r="AI93" s="253"/>
      <c r="AJ93" s="253"/>
      <c r="AK93" s="253"/>
      <c r="AL93" s="253"/>
      <c r="AM93" s="253"/>
      <c r="AN93" s="253"/>
      <c r="AO93" s="253"/>
      <c r="AP93" s="253"/>
      <c r="AQ93" s="253"/>
      <c r="AR93" s="253"/>
      <c r="AS93" s="253"/>
      <c r="AT93" s="253"/>
    </row>
    <row r="94" spans="30:46" ht="15.75" customHeight="1" x14ac:dyDescent="0.25">
      <c r="AD94" s="253"/>
      <c r="AE94" s="253"/>
      <c r="AF94" s="253"/>
      <c r="AG94" s="253"/>
      <c r="AH94" s="253"/>
      <c r="AI94" s="253"/>
      <c r="AJ94" s="253"/>
      <c r="AK94" s="253"/>
      <c r="AL94" s="253"/>
      <c r="AM94" s="253"/>
      <c r="AN94" s="253"/>
      <c r="AO94" s="253"/>
      <c r="AP94" s="253"/>
      <c r="AQ94" s="253"/>
      <c r="AR94" s="253"/>
      <c r="AS94" s="253"/>
      <c r="AT94" s="253"/>
    </row>
    <row r="95" spans="30:46" ht="15.75" customHeight="1" x14ac:dyDescent="0.25">
      <c r="AD95" s="253"/>
      <c r="AE95" s="253"/>
      <c r="AF95" s="253"/>
      <c r="AG95" s="253"/>
      <c r="AH95" s="253"/>
      <c r="AI95" s="253"/>
      <c r="AJ95" s="253"/>
      <c r="AK95" s="253"/>
      <c r="AL95" s="253"/>
      <c r="AM95" s="253"/>
      <c r="AN95" s="253"/>
      <c r="AO95" s="253"/>
      <c r="AP95" s="253"/>
      <c r="AQ95" s="253"/>
      <c r="AR95" s="253"/>
      <c r="AS95" s="253"/>
      <c r="AT95" s="253"/>
    </row>
    <row r="96" spans="30:46" ht="15.75" customHeight="1" x14ac:dyDescent="0.25">
      <c r="AD96" s="253"/>
      <c r="AE96" s="253"/>
      <c r="AF96" s="253"/>
      <c r="AG96" s="253"/>
      <c r="AH96" s="253"/>
      <c r="AI96" s="253"/>
      <c r="AJ96" s="253"/>
      <c r="AK96" s="253"/>
      <c r="AL96" s="253"/>
      <c r="AM96" s="253"/>
      <c r="AN96" s="253"/>
      <c r="AO96" s="253"/>
      <c r="AP96" s="253"/>
      <c r="AQ96" s="253"/>
      <c r="AR96" s="253"/>
      <c r="AS96" s="253"/>
      <c r="AT96" s="253"/>
    </row>
    <row r="97" spans="30:46" ht="15.75" customHeight="1" x14ac:dyDescent="0.25">
      <c r="AD97" s="253"/>
      <c r="AE97" s="253"/>
      <c r="AF97" s="253"/>
      <c r="AG97" s="253"/>
      <c r="AH97" s="253"/>
      <c r="AI97" s="253"/>
      <c r="AJ97" s="253"/>
      <c r="AK97" s="253"/>
      <c r="AL97" s="253"/>
      <c r="AM97" s="253"/>
      <c r="AN97" s="253"/>
      <c r="AO97" s="253"/>
      <c r="AP97" s="253"/>
      <c r="AQ97" s="253"/>
      <c r="AR97" s="253"/>
      <c r="AS97" s="253"/>
      <c r="AT97" s="253"/>
    </row>
    <row r="98" spans="30:46" ht="15.75" customHeight="1" x14ac:dyDescent="0.25">
      <c r="AD98" s="253"/>
      <c r="AE98" s="253"/>
      <c r="AF98" s="253"/>
      <c r="AG98" s="253"/>
      <c r="AH98" s="253"/>
      <c r="AI98" s="253"/>
      <c r="AJ98" s="253"/>
      <c r="AK98" s="253"/>
      <c r="AL98" s="253"/>
      <c r="AM98" s="253"/>
      <c r="AN98" s="253"/>
      <c r="AO98" s="253"/>
      <c r="AP98" s="253"/>
      <c r="AQ98" s="253"/>
      <c r="AR98" s="253"/>
      <c r="AS98" s="253"/>
      <c r="AT98" s="253"/>
    </row>
    <row r="99" spans="30:46" ht="15.75" customHeight="1" x14ac:dyDescent="0.25"/>
    <row r="100" spans="30:46" ht="15.75" customHeight="1" x14ac:dyDescent="0.25"/>
  </sheetData>
  <mergeCells count="135">
    <mergeCell ref="Z3:AB3"/>
    <mergeCell ref="Z4:AB4"/>
    <mergeCell ref="Z1:AB1"/>
    <mergeCell ref="Z2:AB2"/>
    <mergeCell ref="Y11:AB11"/>
    <mergeCell ref="B32:B33"/>
    <mergeCell ref="P23:P26"/>
    <mergeCell ref="Q23:AB26"/>
    <mergeCell ref="A27:AB27"/>
    <mergeCell ref="B28:B29"/>
    <mergeCell ref="M23:O26"/>
    <mergeCell ref="A20:AB20"/>
    <mergeCell ref="D22:F22"/>
    <mergeCell ref="D15:E15"/>
    <mergeCell ref="F15:G15"/>
    <mergeCell ref="H15:I15"/>
    <mergeCell ref="D16:E16"/>
    <mergeCell ref="F16:G16"/>
    <mergeCell ref="H16:I16"/>
    <mergeCell ref="B21:C22"/>
    <mergeCell ref="D21:O21"/>
    <mergeCell ref="G22:I22"/>
    <mergeCell ref="J22:L22"/>
    <mergeCell ref="M11:Q11"/>
    <mergeCell ref="A15:B16"/>
    <mergeCell ref="M22:O22"/>
    <mergeCell ref="Y7:Z7"/>
    <mergeCell ref="AA7:AB7"/>
    <mergeCell ref="AA8:AB8"/>
    <mergeCell ref="Y9:Z9"/>
    <mergeCell ref="AA9:AB9"/>
    <mergeCell ref="R7:T9"/>
    <mergeCell ref="U7:V9"/>
    <mergeCell ref="W7:X9"/>
    <mergeCell ref="R11:V11"/>
    <mergeCell ref="W11:X11"/>
    <mergeCell ref="Y8:Z8"/>
    <mergeCell ref="T17:V17"/>
    <mergeCell ref="W17:Y17"/>
    <mergeCell ref="Z17:AB17"/>
    <mergeCell ref="T18:V18"/>
    <mergeCell ref="W18:Y18"/>
    <mergeCell ref="Z18:AB18"/>
    <mergeCell ref="Q15:AB15"/>
    <mergeCell ref="AA13:AB13"/>
    <mergeCell ref="Q16:V16"/>
    <mergeCell ref="W16:AB16"/>
    <mergeCell ref="C12:Z12"/>
    <mergeCell ref="V13:Y13"/>
    <mergeCell ref="A57:A58"/>
    <mergeCell ref="Q46:AB48"/>
    <mergeCell ref="Q40:AB42"/>
    <mergeCell ref="Q43:AB45"/>
    <mergeCell ref="Q37:AB39"/>
    <mergeCell ref="B49:G49"/>
    <mergeCell ref="H49:M51"/>
    <mergeCell ref="N49:S49"/>
    <mergeCell ref="T49:W51"/>
    <mergeCell ref="X49:AB49"/>
    <mergeCell ref="B50:G50"/>
    <mergeCell ref="N50:S50"/>
    <mergeCell ref="A40:A41"/>
    <mergeCell ref="A43:A44"/>
    <mergeCell ref="A37:A38"/>
    <mergeCell ref="B37:B38"/>
    <mergeCell ref="A39:B39"/>
    <mergeCell ref="C57:P57"/>
    <mergeCell ref="B43:B44"/>
    <mergeCell ref="A45:B45"/>
    <mergeCell ref="X50:AB50"/>
    <mergeCell ref="B51:G51"/>
    <mergeCell ref="N51:S51"/>
    <mergeCell ref="X51:AB51"/>
    <mergeCell ref="A65:A66"/>
    <mergeCell ref="B65:B66"/>
    <mergeCell ref="A67:A68"/>
    <mergeCell ref="B67:B68"/>
    <mergeCell ref="B59:B60"/>
    <mergeCell ref="B61:B62"/>
    <mergeCell ref="B63:B64"/>
    <mergeCell ref="A61:A62"/>
    <mergeCell ref="A63:A64"/>
    <mergeCell ref="AI34:AI36"/>
    <mergeCell ref="Q34:AB36"/>
    <mergeCell ref="Q30:T30"/>
    <mergeCell ref="U30:X30"/>
    <mergeCell ref="Y30:AB30"/>
    <mergeCell ref="A31:AB31"/>
    <mergeCell ref="Q33:AB33"/>
    <mergeCell ref="A34:A35"/>
    <mergeCell ref="B34:B35"/>
    <mergeCell ref="A36:B36"/>
    <mergeCell ref="A32:A33"/>
    <mergeCell ref="Q32:AB32"/>
    <mergeCell ref="C32:P32"/>
    <mergeCell ref="Q17:S17"/>
    <mergeCell ref="Q18:S18"/>
    <mergeCell ref="P21:P22"/>
    <mergeCell ref="Q21:AB22"/>
    <mergeCell ref="Q28:AB28"/>
    <mergeCell ref="Q29:T29"/>
    <mergeCell ref="C28:C29"/>
    <mergeCell ref="D28:P28"/>
    <mergeCell ref="A28:A29"/>
    <mergeCell ref="A23:A26"/>
    <mergeCell ref="B23:C26"/>
    <mergeCell ref="D23:F26"/>
    <mergeCell ref="G23:I26"/>
    <mergeCell ref="J23:L26"/>
    <mergeCell ref="U29:X29"/>
    <mergeCell ref="Y29:AB29"/>
    <mergeCell ref="AO34:AO36"/>
    <mergeCell ref="AQ34:AQ36"/>
    <mergeCell ref="AM34:AM36"/>
    <mergeCell ref="AK34:AK36"/>
    <mergeCell ref="A1:A4"/>
    <mergeCell ref="A59:A60"/>
    <mergeCell ref="A49:A51"/>
    <mergeCell ref="A46:A47"/>
    <mergeCell ref="B46:B47"/>
    <mergeCell ref="A48:B48"/>
    <mergeCell ref="B40:B41"/>
    <mergeCell ref="A42:B42"/>
    <mergeCell ref="B57:B58"/>
    <mergeCell ref="A21:A22"/>
    <mergeCell ref="B2:Y2"/>
    <mergeCell ref="B3:Y4"/>
    <mergeCell ref="C11:K11"/>
    <mergeCell ref="B1:Y1"/>
    <mergeCell ref="A13:B13"/>
    <mergeCell ref="A11:B11"/>
    <mergeCell ref="A7:B9"/>
    <mergeCell ref="C7:K9"/>
    <mergeCell ref="C13:Q13"/>
    <mergeCell ref="S13:T13"/>
  </mergeCells>
  <dataValidations count="3">
    <dataValidation type="custom" allowBlank="1" showInputMessage="1" showErrorMessage="1" prompt="Máximo 1.000 caracteres - Máximo 1.000 caracteres" sqref="U30 Y30">
      <formula1>LTE(LEN(U30),(1000))</formula1>
    </dataValidation>
    <dataValidation type="custom" allowBlank="1" showInputMessage="1" showErrorMessage="1" prompt="Máximo 2.000 caracteres - Máximo 2.000 caracteres" sqref="Q40 AD45 AJ49 AF49 AL49 AH49 AD37:AO42 Q43 Q46 Q37 Q30">
      <formula1>LTE(LEN(Q30),(2000))</formula1>
    </dataValidation>
    <dataValidation type="custom" allowBlank="1" showInputMessage="1" showErrorMessage="1" prompt="2.000 caracteres" sqref="Q23">
      <formula1>LTE(LEN(Q23),(2000))</formula1>
    </dataValidation>
  </dataValidations>
  <printOptions horizontalCentered="1"/>
  <pageMargins left="0.19685039370078741" right="0.19685039370078741" top="0.19685039370078741" bottom="0.19685039370078741" header="0" footer="0"/>
  <pageSetup paperSize="5" scale="33" orientation="landscape" r:id="rId1"/>
  <rowBreaks count="2" manualBreakCount="2">
    <brk id="31" max="27" man="1"/>
    <brk id="43" max="2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0"/>
  <sheetViews>
    <sheetView tabSelected="1" view="pageBreakPreview" topLeftCell="O1" zoomScale="70" zoomScaleNormal="64" zoomScaleSheetLayoutView="70" workbookViewId="0">
      <selection activeCell="AH10" sqref="AH10"/>
    </sheetView>
  </sheetViews>
  <sheetFormatPr baseColWidth="10" defaultColWidth="14.42578125" defaultRowHeight="15" customHeight="1" x14ac:dyDescent="0.25"/>
  <cols>
    <col min="1" max="2" width="10.7109375" customWidth="1"/>
    <col min="3" max="3" width="24.140625" customWidth="1"/>
    <col min="4" max="4" width="17.42578125" customWidth="1"/>
    <col min="5" max="6" width="10.7109375" customWidth="1"/>
    <col min="7" max="7" width="7.7109375" bestFit="1" customWidth="1"/>
    <col min="8" max="8" width="7.28515625" bestFit="1" customWidth="1"/>
    <col min="9" max="10" width="7.7109375" bestFit="1" customWidth="1"/>
    <col min="11" max="11" width="9.140625" bestFit="1" customWidth="1"/>
    <col min="12" max="12" width="24.140625" customWidth="1"/>
    <col min="13" max="13" width="8.28515625" bestFit="1" customWidth="1"/>
    <col min="14" max="14" width="10.7109375" customWidth="1"/>
    <col min="15" max="15" width="9" bestFit="1" customWidth="1"/>
    <col min="16" max="16" width="8.42578125" bestFit="1" customWidth="1"/>
    <col min="17" max="17" width="14.140625" bestFit="1" customWidth="1"/>
    <col min="18" max="18" width="10.42578125" bestFit="1" customWidth="1"/>
    <col min="19" max="19" width="234.42578125" customWidth="1"/>
    <col min="20" max="20" width="10.7109375" customWidth="1"/>
    <col min="21" max="21" width="17.5703125" customWidth="1"/>
    <col min="22" max="35" width="10.7109375" customWidth="1"/>
  </cols>
  <sheetData>
    <row r="1" spans="1:35" ht="15.75" x14ac:dyDescent="0.25">
      <c r="A1" s="721" t="s">
        <v>0</v>
      </c>
      <c r="B1" s="364"/>
      <c r="C1" s="364"/>
      <c r="D1" s="364"/>
      <c r="E1" s="364"/>
      <c r="F1" s="364"/>
      <c r="G1" s="364"/>
      <c r="H1" s="364"/>
      <c r="I1" s="364"/>
      <c r="J1" s="364"/>
      <c r="K1" s="364"/>
      <c r="L1" s="364"/>
      <c r="M1" s="364"/>
      <c r="N1" s="364"/>
      <c r="O1" s="364"/>
      <c r="P1" s="580"/>
      <c r="Q1" s="722" t="s">
        <v>1</v>
      </c>
      <c r="R1" s="364"/>
      <c r="S1" s="365"/>
      <c r="U1" s="35"/>
      <c r="V1" s="35"/>
      <c r="W1" s="35"/>
      <c r="X1" s="35"/>
      <c r="Y1" s="35"/>
      <c r="Z1" s="35"/>
      <c r="AA1" s="35"/>
      <c r="AB1" s="35"/>
      <c r="AC1" s="35"/>
      <c r="AD1" s="35"/>
      <c r="AE1" s="35"/>
      <c r="AF1" s="35"/>
      <c r="AG1" s="35"/>
      <c r="AH1" s="35"/>
      <c r="AI1" s="35"/>
    </row>
    <row r="2" spans="1:35" ht="15.75" x14ac:dyDescent="0.25">
      <c r="A2" s="723" t="s">
        <v>2</v>
      </c>
      <c r="B2" s="391"/>
      <c r="C2" s="391"/>
      <c r="D2" s="391"/>
      <c r="E2" s="391"/>
      <c r="F2" s="391"/>
      <c r="G2" s="391"/>
      <c r="H2" s="391"/>
      <c r="I2" s="391"/>
      <c r="J2" s="391"/>
      <c r="K2" s="391"/>
      <c r="L2" s="391"/>
      <c r="M2" s="391"/>
      <c r="N2" s="391"/>
      <c r="O2" s="391"/>
      <c r="P2" s="392"/>
      <c r="Q2" s="724" t="s">
        <v>3</v>
      </c>
      <c r="R2" s="391"/>
      <c r="S2" s="414"/>
      <c r="U2" s="35"/>
      <c r="V2" s="35"/>
      <c r="W2" s="35"/>
      <c r="X2" s="35"/>
      <c r="Y2" s="35"/>
      <c r="Z2" s="35"/>
      <c r="AA2" s="35"/>
      <c r="AB2" s="35"/>
      <c r="AC2" s="35"/>
      <c r="AD2" s="35"/>
      <c r="AE2" s="35"/>
      <c r="AF2" s="35"/>
      <c r="AG2" s="35"/>
      <c r="AH2" s="35"/>
      <c r="AI2" s="35"/>
    </row>
    <row r="3" spans="1:35" ht="31.5" customHeight="1" x14ac:dyDescent="0.25">
      <c r="A3" s="725" t="s">
        <v>4</v>
      </c>
      <c r="B3" s="473"/>
      <c r="C3" s="473"/>
      <c r="D3" s="473"/>
      <c r="E3" s="473"/>
      <c r="F3" s="473"/>
      <c r="G3" s="473"/>
      <c r="H3" s="473"/>
      <c r="I3" s="473"/>
      <c r="J3" s="473"/>
      <c r="K3" s="473"/>
      <c r="L3" s="473"/>
      <c r="M3" s="473"/>
      <c r="N3" s="473"/>
      <c r="O3" s="473"/>
      <c r="P3" s="455"/>
      <c r="Q3" s="724" t="s">
        <v>5</v>
      </c>
      <c r="R3" s="391"/>
      <c r="S3" s="414"/>
      <c r="U3" s="35"/>
      <c r="V3" s="35"/>
      <c r="W3" s="35"/>
      <c r="X3" s="35"/>
      <c r="Y3" s="35"/>
      <c r="Z3" s="35"/>
      <c r="AA3" s="35"/>
      <c r="AB3" s="35"/>
      <c r="AC3" s="35"/>
      <c r="AD3" s="35"/>
      <c r="AE3" s="35"/>
      <c r="AF3" s="35"/>
      <c r="AG3" s="35"/>
      <c r="AH3" s="35"/>
      <c r="AI3" s="35"/>
    </row>
    <row r="4" spans="1:35" x14ac:dyDescent="0.25">
      <c r="A4" s="726"/>
      <c r="B4" s="421"/>
      <c r="C4" s="421"/>
      <c r="D4" s="421"/>
      <c r="E4" s="421"/>
      <c r="F4" s="421"/>
      <c r="G4" s="421"/>
      <c r="H4" s="421"/>
      <c r="I4" s="421"/>
      <c r="J4" s="421"/>
      <c r="K4" s="421"/>
      <c r="L4" s="421"/>
      <c r="M4" s="421"/>
      <c r="N4" s="421"/>
      <c r="O4" s="421"/>
      <c r="P4" s="422"/>
      <c r="Q4" s="727" t="s">
        <v>226</v>
      </c>
      <c r="R4" s="473"/>
      <c r="S4" s="474"/>
      <c r="U4" s="35"/>
      <c r="V4" s="35"/>
      <c r="W4" s="35"/>
      <c r="X4" s="35"/>
      <c r="Y4" s="35"/>
      <c r="Z4" s="35"/>
      <c r="AA4" s="35"/>
      <c r="AB4" s="35"/>
      <c r="AC4" s="35"/>
      <c r="AD4" s="35"/>
      <c r="AE4" s="35"/>
      <c r="AF4" s="35"/>
      <c r="AG4" s="35"/>
      <c r="AH4" s="35"/>
      <c r="AI4" s="35"/>
    </row>
    <row r="5" spans="1:35" x14ac:dyDescent="0.25">
      <c r="A5" s="720" t="s">
        <v>227</v>
      </c>
      <c r="B5" s="391"/>
      <c r="C5" s="391"/>
      <c r="D5" s="391"/>
      <c r="E5" s="391"/>
      <c r="F5" s="391"/>
      <c r="G5" s="391"/>
      <c r="H5" s="391"/>
      <c r="I5" s="391"/>
      <c r="J5" s="391"/>
      <c r="K5" s="391"/>
      <c r="L5" s="391"/>
      <c r="M5" s="391"/>
      <c r="N5" s="391"/>
      <c r="O5" s="391"/>
      <c r="P5" s="391"/>
      <c r="Q5" s="391"/>
      <c r="R5" s="391"/>
      <c r="S5" s="414"/>
      <c r="U5" s="35"/>
      <c r="V5" s="35"/>
      <c r="W5" s="35"/>
      <c r="X5" s="35"/>
      <c r="Y5" s="35"/>
      <c r="Z5" s="35"/>
      <c r="AA5" s="35"/>
      <c r="AB5" s="35"/>
      <c r="AC5" s="35"/>
      <c r="AD5" s="35"/>
      <c r="AE5" s="35"/>
      <c r="AF5" s="35"/>
      <c r="AG5" s="35"/>
      <c r="AH5" s="35"/>
      <c r="AI5" s="35"/>
    </row>
    <row r="6" spans="1:35" x14ac:dyDescent="0.25">
      <c r="A6" s="728" t="s">
        <v>228</v>
      </c>
      <c r="B6" s="421"/>
      <c r="C6" s="421"/>
      <c r="D6" s="421"/>
      <c r="E6" s="421"/>
      <c r="F6" s="421"/>
      <c r="G6" s="421"/>
      <c r="H6" s="421"/>
      <c r="I6" s="421"/>
      <c r="J6" s="421"/>
      <c r="K6" s="421"/>
      <c r="L6" s="422"/>
      <c r="M6" s="729" t="s">
        <v>229</v>
      </c>
      <c r="N6" s="421"/>
      <c r="O6" s="421"/>
      <c r="P6" s="421"/>
      <c r="Q6" s="421"/>
      <c r="R6" s="421"/>
      <c r="S6" s="431"/>
      <c r="U6" s="35"/>
      <c r="V6" s="35"/>
      <c r="W6" s="35"/>
      <c r="X6" s="35"/>
      <c r="Y6" s="35"/>
      <c r="Z6" s="35"/>
      <c r="AA6" s="35"/>
      <c r="AB6" s="35"/>
      <c r="AC6" s="35"/>
      <c r="AD6" s="35"/>
      <c r="AE6" s="35"/>
      <c r="AF6" s="35"/>
      <c r="AG6" s="35"/>
      <c r="AH6" s="35"/>
      <c r="AI6" s="35"/>
    </row>
    <row r="7" spans="1:35" x14ac:dyDescent="0.25">
      <c r="A7" s="730" t="s">
        <v>230</v>
      </c>
      <c r="B7" s="712" t="s">
        <v>231</v>
      </c>
      <c r="C7" s="712" t="s">
        <v>36</v>
      </c>
      <c r="D7" s="712" t="s">
        <v>232</v>
      </c>
      <c r="E7" s="712" t="s">
        <v>233</v>
      </c>
      <c r="F7" s="712" t="s">
        <v>234</v>
      </c>
      <c r="G7" s="716" t="s">
        <v>235</v>
      </c>
      <c r="H7" s="391"/>
      <c r="I7" s="391"/>
      <c r="J7" s="391"/>
      <c r="K7" s="392"/>
      <c r="L7" s="712" t="s">
        <v>236</v>
      </c>
      <c r="M7" s="716" t="s">
        <v>237</v>
      </c>
      <c r="N7" s="391"/>
      <c r="O7" s="391"/>
      <c r="P7" s="392"/>
      <c r="Q7" s="705" t="s">
        <v>39</v>
      </c>
      <c r="R7" s="455"/>
      <c r="S7" s="706" t="s">
        <v>55</v>
      </c>
      <c r="U7" s="36"/>
      <c r="V7" s="36"/>
      <c r="W7" s="36"/>
      <c r="X7" s="36"/>
      <c r="Y7" s="36"/>
      <c r="Z7" s="36"/>
      <c r="AA7" s="36"/>
      <c r="AB7" s="36"/>
      <c r="AC7" s="232"/>
      <c r="AD7" s="232"/>
      <c r="AE7" s="232"/>
      <c r="AF7" s="232"/>
      <c r="AG7" s="34"/>
      <c r="AH7" s="36"/>
      <c r="AI7" s="36"/>
    </row>
    <row r="8" spans="1:35" ht="39" thickBot="1" x14ac:dyDescent="0.3">
      <c r="A8" s="568"/>
      <c r="B8" s="589"/>
      <c r="C8" s="589"/>
      <c r="D8" s="589"/>
      <c r="E8" s="589"/>
      <c r="F8" s="589"/>
      <c r="G8" s="230">
        <v>2020</v>
      </c>
      <c r="H8" s="230">
        <v>2021</v>
      </c>
      <c r="I8" s="230">
        <v>2022</v>
      </c>
      <c r="J8" s="230">
        <v>2023</v>
      </c>
      <c r="K8" s="230">
        <v>2024</v>
      </c>
      <c r="L8" s="589"/>
      <c r="M8" s="230" t="s">
        <v>26</v>
      </c>
      <c r="N8" s="230" t="s">
        <v>27</v>
      </c>
      <c r="O8" s="230" t="s">
        <v>238</v>
      </c>
      <c r="P8" s="229" t="s">
        <v>239</v>
      </c>
      <c r="Q8" s="37" t="s">
        <v>240</v>
      </c>
      <c r="R8" s="38" t="s">
        <v>241</v>
      </c>
      <c r="S8" s="707"/>
      <c r="U8" s="36"/>
      <c r="V8" s="36"/>
      <c r="W8" s="36"/>
      <c r="X8" s="36"/>
      <c r="Y8" s="36"/>
      <c r="Z8" s="36"/>
      <c r="AA8" s="36"/>
      <c r="AB8" s="36"/>
      <c r="AC8" s="232" t="s">
        <v>242</v>
      </c>
      <c r="AD8" s="232" t="s">
        <v>243</v>
      </c>
      <c r="AE8" s="232" t="s">
        <v>244</v>
      </c>
      <c r="AF8" s="232" t="s">
        <v>245</v>
      </c>
      <c r="AG8" s="34"/>
      <c r="AH8" s="36"/>
      <c r="AI8" s="36"/>
    </row>
    <row r="9" spans="1:35" ht="110.25" customHeight="1" thickBot="1" x14ac:dyDescent="0.3">
      <c r="A9" s="39"/>
      <c r="B9" s="40"/>
      <c r="C9" s="41" t="s">
        <v>246</v>
      </c>
      <c r="D9" s="42" t="s">
        <v>247</v>
      </c>
      <c r="E9" s="40" t="s">
        <v>248</v>
      </c>
      <c r="F9" s="43">
        <f t="shared" ref="F9:F10" si="0">+G9+H9+I9+J9+K9</f>
        <v>26100</v>
      </c>
      <c r="G9" s="44">
        <v>2000</v>
      </c>
      <c r="H9" s="44">
        <v>7000</v>
      </c>
      <c r="I9" s="44">
        <v>7000</v>
      </c>
      <c r="J9" s="44">
        <v>7000</v>
      </c>
      <c r="K9" s="44">
        <v>3100</v>
      </c>
      <c r="L9" s="42" t="s">
        <v>249</v>
      </c>
      <c r="M9" s="145">
        <v>1500</v>
      </c>
      <c r="N9" s="45">
        <v>2673</v>
      </c>
      <c r="O9" s="45">
        <f>+'Meta 1'!J30+'Meta 1'!K30+'Meta 1'!L30</f>
        <v>2575</v>
      </c>
      <c r="P9" s="45">
        <f>+'Meta 1'!M30+'Meta 1'!N30+'Meta 1'!O30</f>
        <v>789</v>
      </c>
      <c r="Q9" s="46">
        <f>SUM(M9:P9)</f>
        <v>7537</v>
      </c>
      <c r="R9" s="333">
        <f>Q9/H9</f>
        <v>1.0767142857142857</v>
      </c>
      <c r="S9" s="236" t="s">
        <v>250</v>
      </c>
      <c r="U9" s="47" t="s">
        <v>251</v>
      </c>
      <c r="V9" s="168">
        <v>2000</v>
      </c>
      <c r="W9" s="169">
        <v>7000</v>
      </c>
      <c r="X9" s="49">
        <v>7000</v>
      </c>
      <c r="Y9" s="49">
        <v>7000</v>
      </c>
      <c r="Z9" s="50">
        <v>3100</v>
      </c>
      <c r="AA9" s="47">
        <f t="shared" ref="AA9:AA13" si="1">SUM(V9:Z9)</f>
        <v>26100</v>
      </c>
      <c r="AB9" s="35"/>
      <c r="AC9" s="170">
        <f>+M9/$H$9</f>
        <v>0.21428571428571427</v>
      </c>
      <c r="AD9" s="170">
        <f>+N9/$H$9</f>
        <v>0.38185714285714284</v>
      </c>
      <c r="AE9" s="170">
        <f t="shared" ref="AE9" si="2">+O9/$H$9</f>
        <v>0.36785714285714288</v>
      </c>
      <c r="AF9" s="331">
        <f>+P9/$H$9</f>
        <v>0.11271428571428571</v>
      </c>
      <c r="AG9" s="34"/>
      <c r="AH9" s="35"/>
      <c r="AI9" s="35"/>
    </row>
    <row r="10" spans="1:35" ht="110.25" customHeight="1" x14ac:dyDescent="0.25">
      <c r="A10" s="717"/>
      <c r="B10" s="718"/>
      <c r="C10" s="719" t="s">
        <v>252</v>
      </c>
      <c r="D10" s="715" t="s">
        <v>253</v>
      </c>
      <c r="E10" s="718" t="s">
        <v>248</v>
      </c>
      <c r="F10" s="713">
        <f t="shared" si="0"/>
        <v>100</v>
      </c>
      <c r="G10" s="714">
        <v>18</v>
      </c>
      <c r="H10" s="714">
        <v>25</v>
      </c>
      <c r="I10" s="714">
        <v>25</v>
      </c>
      <c r="J10" s="714">
        <v>22</v>
      </c>
      <c r="K10" s="714">
        <v>10</v>
      </c>
      <c r="L10" s="715" t="s">
        <v>254</v>
      </c>
      <c r="M10" s="701">
        <f>+AC12</f>
        <v>2.0000000000000004</v>
      </c>
      <c r="N10" s="701">
        <f>+AD12</f>
        <v>4.0217391304347831</v>
      </c>
      <c r="O10" s="701">
        <f>+AE12</f>
        <v>9.8879598662207364</v>
      </c>
      <c r="P10" s="701">
        <f>AF12</f>
        <v>9.4749163879598672</v>
      </c>
      <c r="Q10" s="703">
        <f>SUM(M10:P11)</f>
        <v>25.384615384615387</v>
      </c>
      <c r="R10" s="710">
        <f>Q10/H10</f>
        <v>1.0153846153846156</v>
      </c>
      <c r="S10" s="708" t="s">
        <v>335</v>
      </c>
      <c r="U10" s="47" t="s">
        <v>255</v>
      </c>
      <c r="V10" s="168">
        <v>15</v>
      </c>
      <c r="W10" s="169">
        <v>31</v>
      </c>
      <c r="X10" s="49">
        <v>31</v>
      </c>
      <c r="Y10" s="49">
        <v>23</v>
      </c>
      <c r="Z10" s="50">
        <v>0</v>
      </c>
      <c r="AA10" s="47">
        <f t="shared" si="1"/>
        <v>100</v>
      </c>
      <c r="AB10" s="35"/>
      <c r="AC10" s="174">
        <f>(0*100)/13</f>
        <v>0</v>
      </c>
      <c r="AD10" s="174">
        <f>(0*100)/13</f>
        <v>0</v>
      </c>
      <c r="AE10" s="174">
        <f>(2*100)/13</f>
        <v>15.384615384615385</v>
      </c>
      <c r="AF10" s="332">
        <f>(2*100)/13</f>
        <v>15.384615384615385</v>
      </c>
      <c r="AG10" s="51"/>
      <c r="AH10" s="58"/>
      <c r="AI10" s="35"/>
    </row>
    <row r="11" spans="1:35" ht="110.25" customHeight="1" thickBot="1" x14ac:dyDescent="0.3">
      <c r="A11" s="569"/>
      <c r="B11" s="704"/>
      <c r="C11" s="704"/>
      <c r="D11" s="704"/>
      <c r="E11" s="704"/>
      <c r="F11" s="704"/>
      <c r="G11" s="704"/>
      <c r="H11" s="704"/>
      <c r="I11" s="704"/>
      <c r="J11" s="704"/>
      <c r="K11" s="704"/>
      <c r="L11" s="704"/>
      <c r="M11" s="702"/>
      <c r="N11" s="702"/>
      <c r="O11" s="702"/>
      <c r="P11" s="702"/>
      <c r="Q11" s="704"/>
      <c r="R11" s="711"/>
      <c r="S11" s="709"/>
      <c r="U11" s="52" t="s">
        <v>256</v>
      </c>
      <c r="V11" s="171">
        <v>20</v>
      </c>
      <c r="W11" s="172">
        <v>20</v>
      </c>
      <c r="X11" s="54">
        <v>20</v>
      </c>
      <c r="Y11" s="54">
        <v>20</v>
      </c>
      <c r="Z11" s="55">
        <v>20</v>
      </c>
      <c r="AA11" s="52">
        <f t="shared" si="1"/>
        <v>100</v>
      </c>
      <c r="AB11" s="35"/>
      <c r="AC11" s="174">
        <f>(('Meta 3'!D30+'Meta 3'!E30+'Meta 3'!F30)*20)/0.2</f>
        <v>4.0000000000000009</v>
      </c>
      <c r="AD11" s="174">
        <f>(('Meta 3'!G30+'Meta 3'!H30+'Meta 3'!I30)*20)/0.2</f>
        <v>8.0434782608695663</v>
      </c>
      <c r="AE11" s="174">
        <f>(('Meta 3'!J30+'Meta 3'!K30+'Meta 3'!L30)*20)/0.2</f>
        <v>4.3913043478260869</v>
      </c>
      <c r="AF11" s="332">
        <f>(('Meta 3'!M30+'Meta 3'!N30+'Meta 3'!O30)*20)/0.2</f>
        <v>3.5652173913043486</v>
      </c>
      <c r="AG11" s="35"/>
      <c r="AH11" s="35"/>
      <c r="AI11" s="35"/>
    </row>
    <row r="12" spans="1:35" x14ac:dyDescent="0.25">
      <c r="A12" s="35"/>
      <c r="B12" s="35"/>
      <c r="C12" s="35"/>
      <c r="D12" s="35"/>
      <c r="E12" s="35"/>
      <c r="F12" s="35"/>
      <c r="G12" s="35"/>
      <c r="H12" s="35"/>
      <c r="I12" s="35"/>
      <c r="J12" s="35"/>
      <c r="K12" s="35"/>
      <c r="L12" s="35"/>
      <c r="M12" s="35"/>
      <c r="N12" s="35"/>
      <c r="O12" s="35"/>
      <c r="P12" s="35"/>
      <c r="Q12" s="56"/>
      <c r="R12" s="35"/>
      <c r="S12" s="35"/>
      <c r="U12" s="47" t="s">
        <v>257</v>
      </c>
      <c r="V12" s="168">
        <f t="shared" ref="V12:Z12" si="3">AVERAGE(V10:V11)</f>
        <v>17.5</v>
      </c>
      <c r="W12" s="169">
        <f t="shared" si="3"/>
        <v>25.5</v>
      </c>
      <c r="X12" s="49">
        <f t="shared" si="3"/>
        <v>25.5</v>
      </c>
      <c r="Y12" s="49">
        <f t="shared" si="3"/>
        <v>21.5</v>
      </c>
      <c r="Z12" s="50">
        <f t="shared" si="3"/>
        <v>10</v>
      </c>
      <c r="AA12" s="47">
        <f t="shared" si="1"/>
        <v>100</v>
      </c>
      <c r="AB12" s="35"/>
      <c r="AC12" s="173">
        <f>AVERAGE(AC10,AC11)</f>
        <v>2.0000000000000004</v>
      </c>
      <c r="AD12" s="173">
        <f>AVERAGE(AD10,AD11)</f>
        <v>4.0217391304347831</v>
      </c>
      <c r="AE12" s="173">
        <f>AVERAGE(AE10,AE11)</f>
        <v>9.8879598662207364</v>
      </c>
      <c r="AF12" s="173">
        <f>AVERAGE(AF10,AF11)</f>
        <v>9.4749163879598672</v>
      </c>
      <c r="AG12" s="362">
        <f>SUM(AC12:AF12)</f>
        <v>25.384615384615387</v>
      </c>
      <c r="AH12" s="35"/>
      <c r="AI12" s="35"/>
    </row>
    <row r="13" spans="1:35" x14ac:dyDescent="0.25">
      <c r="A13" s="35"/>
      <c r="B13" s="35"/>
      <c r="C13" s="35"/>
      <c r="D13" s="35"/>
      <c r="E13" s="35"/>
      <c r="F13" s="35">
        <v>2020</v>
      </c>
      <c r="G13" s="35">
        <v>2021</v>
      </c>
      <c r="H13" s="35">
        <v>2022</v>
      </c>
      <c r="I13" s="35">
        <v>2023</v>
      </c>
      <c r="J13" s="35">
        <v>2024</v>
      </c>
      <c r="K13" s="35"/>
      <c r="L13" s="35"/>
      <c r="M13" s="35"/>
      <c r="N13" s="35"/>
      <c r="O13" s="57"/>
      <c r="P13" s="35"/>
      <c r="Q13" s="361"/>
      <c r="R13" s="35"/>
      <c r="S13" s="35"/>
      <c r="U13" s="52" t="s">
        <v>258</v>
      </c>
      <c r="V13" s="171">
        <v>18</v>
      </c>
      <c r="W13" s="172">
        <v>25</v>
      </c>
      <c r="X13" s="54">
        <v>25</v>
      </c>
      <c r="Y13" s="54">
        <v>22</v>
      </c>
      <c r="Z13" s="55">
        <v>10</v>
      </c>
      <c r="AA13" s="52">
        <f t="shared" si="1"/>
        <v>100</v>
      </c>
      <c r="AB13" s="35"/>
      <c r="AC13" s="35"/>
      <c r="AD13" s="35"/>
      <c r="AE13" s="35"/>
      <c r="AF13" s="35"/>
      <c r="AG13" s="35"/>
      <c r="AH13" s="35"/>
      <c r="AI13" s="35"/>
    </row>
    <row r="14" spans="1:35" x14ac:dyDescent="0.25">
      <c r="A14" s="35"/>
      <c r="B14" s="35"/>
      <c r="C14" s="35"/>
      <c r="D14" s="35"/>
      <c r="E14" s="47" t="s">
        <v>251</v>
      </c>
      <c r="F14" s="48">
        <v>2000</v>
      </c>
      <c r="G14" s="49">
        <v>7000</v>
      </c>
      <c r="H14" s="49">
        <v>7000</v>
      </c>
      <c r="I14" s="49">
        <v>7000</v>
      </c>
      <c r="J14" s="50">
        <v>3100</v>
      </c>
      <c r="K14" s="47">
        <f t="shared" ref="K14:K18" si="4">SUM(F14:J14)</f>
        <v>26100</v>
      </c>
      <c r="L14" s="35"/>
      <c r="M14" s="35"/>
      <c r="N14" s="35"/>
      <c r="O14" s="35"/>
      <c r="P14" s="35"/>
      <c r="Q14" s="56"/>
      <c r="R14" s="35"/>
      <c r="S14" s="35"/>
      <c r="U14" s="35"/>
      <c r="V14" s="35"/>
      <c r="W14" s="35"/>
      <c r="X14" s="35"/>
      <c r="Y14" s="35"/>
      <c r="Z14" s="35"/>
      <c r="AA14" s="35"/>
      <c r="AB14" s="35"/>
      <c r="AC14" s="35"/>
      <c r="AD14" s="35"/>
      <c r="AE14" s="35"/>
      <c r="AF14" s="35"/>
      <c r="AG14" s="35"/>
      <c r="AH14" s="35"/>
      <c r="AI14" s="35"/>
    </row>
    <row r="15" spans="1:35" x14ac:dyDescent="0.25">
      <c r="A15" s="35"/>
      <c r="B15" s="35"/>
      <c r="C15" s="35"/>
      <c r="D15" s="35"/>
      <c r="E15" s="47" t="s">
        <v>255</v>
      </c>
      <c r="F15" s="48">
        <v>15</v>
      </c>
      <c r="G15" s="49">
        <v>31</v>
      </c>
      <c r="H15" s="49">
        <v>31</v>
      </c>
      <c r="I15" s="49">
        <v>23</v>
      </c>
      <c r="J15" s="50">
        <v>0</v>
      </c>
      <c r="K15" s="47">
        <f t="shared" si="4"/>
        <v>100</v>
      </c>
      <c r="L15" s="35"/>
      <c r="M15" s="35"/>
      <c r="N15" s="35"/>
      <c r="O15" s="58"/>
      <c r="P15" s="35"/>
      <c r="Q15" s="56"/>
      <c r="R15" s="35"/>
      <c r="S15" s="35"/>
      <c r="U15" s="35"/>
      <c r="V15" s="35"/>
      <c r="W15" s="35"/>
      <c r="X15" s="35"/>
      <c r="Y15" s="35"/>
      <c r="Z15" s="35"/>
      <c r="AA15" s="35"/>
      <c r="AB15" s="35"/>
      <c r="AC15" s="35"/>
      <c r="AD15" s="35"/>
      <c r="AE15" s="35"/>
      <c r="AF15" s="35"/>
      <c r="AG15" s="35"/>
      <c r="AH15" s="35"/>
      <c r="AI15" s="35"/>
    </row>
    <row r="16" spans="1:35" x14ac:dyDescent="0.25">
      <c r="A16" s="35"/>
      <c r="B16" s="35"/>
      <c r="C16" s="35"/>
      <c r="D16" s="35"/>
      <c r="E16" s="52" t="s">
        <v>256</v>
      </c>
      <c r="F16" s="53">
        <v>20</v>
      </c>
      <c r="G16" s="54">
        <v>20</v>
      </c>
      <c r="H16" s="54">
        <v>20</v>
      </c>
      <c r="I16" s="54">
        <v>20</v>
      </c>
      <c r="J16" s="55">
        <v>20</v>
      </c>
      <c r="K16" s="52">
        <f t="shared" si="4"/>
        <v>100</v>
      </c>
      <c r="L16" s="35"/>
      <c r="M16" s="35"/>
      <c r="N16" s="35"/>
      <c r="O16" s="35"/>
      <c r="P16" s="35"/>
      <c r="Q16" s="56"/>
      <c r="R16" s="35"/>
      <c r="S16" s="35"/>
      <c r="U16" s="35"/>
      <c r="V16" s="35"/>
      <c r="W16" s="35"/>
      <c r="X16" s="35"/>
      <c r="Y16" s="35"/>
      <c r="Z16" s="35"/>
      <c r="AA16" s="35"/>
      <c r="AB16" s="35"/>
      <c r="AC16" s="35"/>
      <c r="AD16" s="35"/>
      <c r="AE16" s="35"/>
      <c r="AF16" s="35"/>
      <c r="AG16" s="35"/>
      <c r="AH16" s="35"/>
      <c r="AI16" s="35"/>
    </row>
    <row r="17" spans="1:35" x14ac:dyDescent="0.25">
      <c r="A17" s="35"/>
      <c r="B17" s="35"/>
      <c r="C17" s="35"/>
      <c r="D17" s="35"/>
      <c r="E17" s="47" t="s">
        <v>257</v>
      </c>
      <c r="F17" s="168">
        <f t="shared" ref="F17:J17" si="5">AVERAGE(F15:F16)</f>
        <v>17.5</v>
      </c>
      <c r="G17" s="49">
        <f t="shared" si="5"/>
        <v>25.5</v>
      </c>
      <c r="H17" s="49">
        <f t="shared" si="5"/>
        <v>25.5</v>
      </c>
      <c r="I17" s="49">
        <f t="shared" si="5"/>
        <v>21.5</v>
      </c>
      <c r="J17" s="50">
        <f t="shared" si="5"/>
        <v>10</v>
      </c>
      <c r="K17" s="47">
        <f t="shared" si="4"/>
        <v>100</v>
      </c>
      <c r="L17" s="35"/>
      <c r="M17" s="35"/>
      <c r="N17" s="35"/>
      <c r="O17" s="35"/>
      <c r="P17" s="35"/>
      <c r="Q17" s="56"/>
      <c r="R17" s="35"/>
      <c r="S17" s="35"/>
      <c r="U17" s="59"/>
      <c r="V17" s="59"/>
      <c r="W17" s="59"/>
      <c r="X17" s="59"/>
      <c r="Y17" s="59"/>
      <c r="Z17" s="59"/>
      <c r="AA17" s="35"/>
      <c r="AB17" s="35"/>
      <c r="AC17" s="35"/>
      <c r="AD17" s="35"/>
      <c r="AE17" s="35"/>
      <c r="AF17" s="35"/>
      <c r="AG17" s="35"/>
      <c r="AH17" s="35"/>
      <c r="AI17" s="35"/>
    </row>
    <row r="18" spans="1:35" x14ac:dyDescent="0.25">
      <c r="A18" s="35"/>
      <c r="B18" s="35"/>
      <c r="C18" s="35"/>
      <c r="D18" s="35"/>
      <c r="E18" s="52" t="s">
        <v>258</v>
      </c>
      <c r="F18" s="171">
        <v>18</v>
      </c>
      <c r="G18" s="54">
        <v>25</v>
      </c>
      <c r="H18" s="54">
        <v>25</v>
      </c>
      <c r="I18" s="54">
        <v>22</v>
      </c>
      <c r="J18" s="55">
        <v>10</v>
      </c>
      <c r="K18" s="52">
        <f t="shared" si="4"/>
        <v>100</v>
      </c>
      <c r="L18" s="35"/>
      <c r="M18" s="35"/>
      <c r="N18" s="35"/>
      <c r="O18" s="35"/>
      <c r="P18" s="35"/>
      <c r="Q18" s="56"/>
      <c r="R18" s="35"/>
      <c r="S18" s="35"/>
      <c r="U18" s="35"/>
      <c r="V18" s="35"/>
      <c r="W18" s="35"/>
      <c r="X18" s="35"/>
      <c r="Y18" s="35"/>
      <c r="Z18" s="35"/>
      <c r="AA18" s="35"/>
      <c r="AB18" s="35"/>
      <c r="AC18" s="35"/>
      <c r="AD18" s="35"/>
      <c r="AE18" s="35"/>
      <c r="AF18" s="35"/>
      <c r="AG18" s="34"/>
      <c r="AH18" s="35"/>
      <c r="AI18" s="35"/>
    </row>
    <row r="19" spans="1:35" x14ac:dyDescent="0.25">
      <c r="A19" s="35"/>
      <c r="B19" s="35"/>
      <c r="C19" s="35"/>
      <c r="D19" s="35"/>
      <c r="E19" s="35"/>
      <c r="F19" s="35"/>
      <c r="G19" s="35"/>
      <c r="H19" s="35"/>
      <c r="I19" s="35"/>
      <c r="J19" s="35"/>
      <c r="K19" s="35"/>
      <c r="L19" s="35"/>
      <c r="M19" s="35"/>
      <c r="N19" s="35"/>
      <c r="O19" s="35"/>
      <c r="P19" s="35"/>
      <c r="Q19" s="56"/>
      <c r="R19" s="35"/>
      <c r="S19" s="35"/>
      <c r="U19" s="35"/>
      <c r="V19" s="35"/>
      <c r="W19" s="35"/>
      <c r="X19" s="35"/>
      <c r="Y19" s="35"/>
      <c r="Z19" s="35"/>
      <c r="AA19" s="35"/>
      <c r="AB19" s="35"/>
      <c r="AC19" s="35"/>
      <c r="AD19" s="35"/>
      <c r="AE19" s="35"/>
      <c r="AF19" s="35"/>
      <c r="AG19" s="34"/>
      <c r="AH19" s="35"/>
      <c r="AI19" s="35"/>
    </row>
    <row r="21" spans="1:35" ht="15.75" customHeight="1" x14ac:dyDescent="0.25"/>
    <row r="22" spans="1:35" ht="15.75" customHeight="1" x14ac:dyDescent="0.25"/>
    <row r="23" spans="1:35" ht="15.75" customHeight="1" x14ac:dyDescent="0.25"/>
    <row r="24" spans="1:35" ht="15.75" customHeight="1" x14ac:dyDescent="0.25"/>
    <row r="25" spans="1:35" ht="15.75" customHeight="1" x14ac:dyDescent="0.25"/>
    <row r="26" spans="1:35" ht="15.75" customHeight="1" x14ac:dyDescent="0.25"/>
    <row r="27" spans="1:35" ht="15.75" customHeight="1" x14ac:dyDescent="0.25"/>
    <row r="28" spans="1:35" ht="15.75" customHeight="1" x14ac:dyDescent="0.25"/>
    <row r="29" spans="1:35" ht="15.75" customHeight="1" x14ac:dyDescent="0.25"/>
    <row r="30" spans="1:35" ht="15.75" customHeight="1" x14ac:dyDescent="0.25"/>
    <row r="31" spans="1:35" ht="15.75" customHeight="1" x14ac:dyDescent="0.25"/>
    <row r="32" spans="1:3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40">
    <mergeCell ref="A6:L6"/>
    <mergeCell ref="M6:S6"/>
    <mergeCell ref="A7:A8"/>
    <mergeCell ref="B7:B8"/>
    <mergeCell ref="C7:C8"/>
    <mergeCell ref="G7:K7"/>
    <mergeCell ref="A5:S5"/>
    <mergeCell ref="A1:P1"/>
    <mergeCell ref="Q1:S1"/>
    <mergeCell ref="A2:P2"/>
    <mergeCell ref="Q2:S2"/>
    <mergeCell ref="A3:P4"/>
    <mergeCell ref="Q3:S3"/>
    <mergeCell ref="Q4:S4"/>
    <mergeCell ref="A10:A11"/>
    <mergeCell ref="B10:B11"/>
    <mergeCell ref="C10:C11"/>
    <mergeCell ref="D10:D11"/>
    <mergeCell ref="E10:E11"/>
    <mergeCell ref="M10:M11"/>
    <mergeCell ref="N10:N11"/>
    <mergeCell ref="O10:O11"/>
    <mergeCell ref="R10:R11"/>
    <mergeCell ref="D7:D8"/>
    <mergeCell ref="E7:E8"/>
    <mergeCell ref="F10:F11"/>
    <mergeCell ref="F7:F8"/>
    <mergeCell ref="G10:G11"/>
    <mergeCell ref="H10:H11"/>
    <mergeCell ref="I10:I11"/>
    <mergeCell ref="J10:J11"/>
    <mergeCell ref="K10:K11"/>
    <mergeCell ref="L10:L11"/>
    <mergeCell ref="L7:L8"/>
    <mergeCell ref="M7:P7"/>
    <mergeCell ref="P10:P11"/>
    <mergeCell ref="Q10:Q11"/>
    <mergeCell ref="Q7:R7"/>
    <mergeCell ref="S7:S8"/>
    <mergeCell ref="S10:S11"/>
  </mergeCells>
  <pageMargins left="0.7" right="0.7" top="0.75" bottom="0.75" header="0" footer="0"/>
  <pageSetup scale="27" orientation="landscape" r:id="rId1"/>
  <colBreaks count="1" manualBreakCount="1">
    <brk id="19" max="17"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workbookViewId="0">
      <selection activeCell="C4" sqref="C4"/>
    </sheetView>
  </sheetViews>
  <sheetFormatPr baseColWidth="10" defaultColWidth="14.42578125" defaultRowHeight="15" customHeight="1" x14ac:dyDescent="0.25"/>
  <cols>
    <col min="1" max="1" width="36" customWidth="1"/>
    <col min="2" max="2" width="31.7109375" customWidth="1"/>
    <col min="3" max="3" width="20.7109375" customWidth="1"/>
    <col min="4" max="8" width="14.85546875" customWidth="1"/>
    <col min="9" max="9" width="15.28515625" customWidth="1"/>
    <col min="10" max="10" width="41.7109375" customWidth="1"/>
    <col min="11" max="11" width="51.85546875" customWidth="1"/>
    <col min="12" max="12" width="7.28515625" customWidth="1"/>
  </cols>
  <sheetData>
    <row r="1" spans="1:12" x14ac:dyDescent="0.25">
      <c r="A1" s="733" t="s">
        <v>259</v>
      </c>
      <c r="B1" s="734"/>
      <c r="C1" s="734"/>
      <c r="D1" s="734"/>
      <c r="E1" s="734"/>
      <c r="F1" s="734"/>
      <c r="G1" s="735"/>
      <c r="H1" s="72"/>
      <c r="I1" s="72"/>
      <c r="J1" s="72"/>
      <c r="K1" s="72"/>
      <c r="L1" s="72"/>
    </row>
    <row r="2" spans="1:12" x14ac:dyDescent="0.25">
      <c r="A2" s="340" t="s">
        <v>260</v>
      </c>
      <c r="B2" s="736" t="s">
        <v>261</v>
      </c>
      <c r="C2" s="736"/>
      <c r="D2" s="736"/>
      <c r="E2" s="736"/>
      <c r="F2" s="736"/>
      <c r="G2" s="737"/>
      <c r="H2" s="72"/>
      <c r="I2" s="72"/>
      <c r="J2" s="72"/>
      <c r="K2" s="72"/>
      <c r="L2" s="72"/>
    </row>
    <row r="3" spans="1:12" ht="40.5" customHeight="1" x14ac:dyDescent="0.25">
      <c r="A3" s="340" t="s">
        <v>262</v>
      </c>
      <c r="B3" s="336" t="s">
        <v>263</v>
      </c>
      <c r="C3" s="336" t="s">
        <v>264</v>
      </c>
      <c r="D3" s="337" t="s">
        <v>265</v>
      </c>
      <c r="E3" s="337" t="s">
        <v>266</v>
      </c>
      <c r="F3" s="337" t="s">
        <v>267</v>
      </c>
      <c r="G3" s="341" t="s">
        <v>268</v>
      </c>
      <c r="H3" s="72"/>
      <c r="I3" s="72"/>
      <c r="J3" s="72"/>
      <c r="K3" s="72"/>
      <c r="L3" s="72"/>
    </row>
    <row r="4" spans="1:12" ht="40.5" customHeight="1" x14ac:dyDescent="0.25">
      <c r="A4" s="342" t="s">
        <v>269</v>
      </c>
      <c r="B4" s="338">
        <v>104570000</v>
      </c>
      <c r="C4" s="339">
        <v>2363000000</v>
      </c>
      <c r="D4" s="338">
        <v>2523000000</v>
      </c>
      <c r="E4" s="338">
        <v>2491086000</v>
      </c>
      <c r="F4" s="338">
        <v>2219930000</v>
      </c>
      <c r="G4" s="343">
        <f>SUM(B4:F4)</f>
        <v>9701586000</v>
      </c>
      <c r="H4" s="72"/>
      <c r="I4" s="72"/>
      <c r="J4" s="72"/>
      <c r="K4" s="72"/>
      <c r="L4" s="72"/>
    </row>
    <row r="5" spans="1:12" ht="40.5" customHeight="1" x14ac:dyDescent="0.25">
      <c r="A5" s="342" t="s">
        <v>270</v>
      </c>
      <c r="B5" s="338">
        <v>120000000</v>
      </c>
      <c r="C5" s="339">
        <v>260000010</v>
      </c>
      <c r="D5" s="338">
        <v>728000000</v>
      </c>
      <c r="E5" s="338">
        <v>700000000</v>
      </c>
      <c r="F5" s="338">
        <v>0</v>
      </c>
      <c r="G5" s="343">
        <f>SUM(B5:F5)</f>
        <v>1808000010</v>
      </c>
      <c r="H5" s="72"/>
      <c r="I5" s="72"/>
      <c r="J5" s="72"/>
      <c r="K5" s="72"/>
      <c r="L5" s="72"/>
    </row>
    <row r="6" spans="1:12" ht="40.5" customHeight="1" x14ac:dyDescent="0.25">
      <c r="A6" s="342" t="s">
        <v>271</v>
      </c>
      <c r="B6" s="338">
        <v>97800000</v>
      </c>
      <c r="C6" s="339">
        <v>1367984990</v>
      </c>
      <c r="D6" s="338">
        <v>900000000</v>
      </c>
      <c r="E6" s="338">
        <v>725114000</v>
      </c>
      <c r="F6" s="338">
        <v>746870000</v>
      </c>
      <c r="G6" s="343">
        <f>SUM(B6:F6)</f>
        <v>3837768990</v>
      </c>
      <c r="H6" s="72"/>
      <c r="I6" s="72"/>
      <c r="J6" s="72"/>
      <c r="K6" s="72"/>
      <c r="L6" s="72"/>
    </row>
    <row r="7" spans="1:12" ht="40.5" customHeight="1" thickBot="1" x14ac:dyDescent="0.3">
      <c r="A7" s="344" t="s">
        <v>272</v>
      </c>
      <c r="B7" s="345">
        <v>322370000</v>
      </c>
      <c r="C7" s="345">
        <v>3990985000</v>
      </c>
      <c r="D7" s="345">
        <v>4151000000</v>
      </c>
      <c r="E7" s="345">
        <v>3916200000</v>
      </c>
      <c r="F7" s="345">
        <v>2966800000</v>
      </c>
      <c r="G7" s="346">
        <f>SUM(G4:G6)</f>
        <v>15347355000</v>
      </c>
      <c r="H7" s="72"/>
      <c r="I7" s="72"/>
      <c r="J7" s="72"/>
      <c r="K7" s="72"/>
      <c r="L7" s="72"/>
    </row>
    <row r="8" spans="1:12" ht="40.5" customHeight="1" thickBot="1" x14ac:dyDescent="0.3">
      <c r="A8" s="334"/>
      <c r="B8" s="335"/>
      <c r="C8" s="335"/>
      <c r="D8" s="335"/>
      <c r="E8" s="335"/>
      <c r="F8" s="335"/>
      <c r="G8" s="335"/>
      <c r="H8" s="72"/>
      <c r="I8" s="72"/>
      <c r="J8" s="72"/>
      <c r="K8" s="72"/>
      <c r="L8" s="72"/>
    </row>
    <row r="9" spans="1:12" ht="36" customHeight="1" thickBot="1" x14ac:dyDescent="0.3">
      <c r="A9" s="64" t="s">
        <v>273</v>
      </c>
      <c r="B9" s="65" t="s">
        <v>274</v>
      </c>
      <c r="C9" s="66" t="s">
        <v>275</v>
      </c>
      <c r="D9" s="67" t="s">
        <v>276</v>
      </c>
      <c r="E9" s="68" t="s">
        <v>277</v>
      </c>
      <c r="F9" s="68" t="s">
        <v>278</v>
      </c>
      <c r="G9" s="68" t="s">
        <v>279</v>
      </c>
      <c r="H9" s="69" t="s">
        <v>280</v>
      </c>
      <c r="I9" s="70" t="s">
        <v>52</v>
      </c>
      <c r="J9" s="71"/>
      <c r="K9" s="72"/>
      <c r="L9" s="72"/>
    </row>
    <row r="10" spans="1:12" ht="36" customHeight="1" x14ac:dyDescent="0.25">
      <c r="A10" s="739">
        <v>1</v>
      </c>
      <c r="B10" s="732" t="s">
        <v>281</v>
      </c>
      <c r="C10" s="73" t="s">
        <v>282</v>
      </c>
      <c r="D10" s="74">
        <v>2000</v>
      </c>
      <c r="E10" s="182">
        <v>7000</v>
      </c>
      <c r="F10" s="182">
        <v>7000</v>
      </c>
      <c r="G10" s="182">
        <v>7000</v>
      </c>
      <c r="H10" s="75">
        <v>3100</v>
      </c>
      <c r="I10" s="76">
        <f t="shared" ref="I10:I13" si="0">SUM(D10:H10)</f>
        <v>26100</v>
      </c>
      <c r="J10" s="231" t="s">
        <v>283</v>
      </c>
      <c r="K10" s="72"/>
      <c r="L10" s="72"/>
    </row>
    <row r="11" spans="1:12" ht="36" customHeight="1" x14ac:dyDescent="0.25">
      <c r="A11" s="447"/>
      <c r="B11" s="472"/>
      <c r="C11" s="77" t="s">
        <v>284</v>
      </c>
      <c r="D11" s="183" t="s">
        <v>285</v>
      </c>
      <c r="E11" s="183">
        <f>+Ponderación2021!C2</f>
        <v>2363000000</v>
      </c>
      <c r="F11" s="183" t="s">
        <v>285</v>
      </c>
      <c r="G11" s="183" t="s">
        <v>285</v>
      </c>
      <c r="H11" s="183" t="s">
        <v>285</v>
      </c>
      <c r="I11" s="78">
        <f t="shared" si="0"/>
        <v>2363000000</v>
      </c>
      <c r="J11" s="184" t="s">
        <v>286</v>
      </c>
      <c r="K11" s="72"/>
      <c r="L11" s="72"/>
    </row>
    <row r="12" spans="1:12" ht="36" customHeight="1" x14ac:dyDescent="0.25">
      <c r="A12" s="731">
        <v>2</v>
      </c>
      <c r="B12" s="732" t="s">
        <v>121</v>
      </c>
      <c r="C12" s="79" t="s">
        <v>282</v>
      </c>
      <c r="D12" s="185">
        <v>1</v>
      </c>
      <c r="E12" s="80">
        <v>4</v>
      </c>
      <c r="F12" s="80">
        <v>4</v>
      </c>
      <c r="G12" s="80">
        <v>4</v>
      </c>
      <c r="H12" s="186">
        <v>0</v>
      </c>
      <c r="I12" s="81">
        <f t="shared" si="0"/>
        <v>13</v>
      </c>
      <c r="J12" s="231" t="s">
        <v>287</v>
      </c>
      <c r="K12" s="72"/>
      <c r="L12" s="72"/>
    </row>
    <row r="13" spans="1:12" ht="36" customHeight="1" x14ac:dyDescent="0.25">
      <c r="A13" s="447"/>
      <c r="B13" s="472"/>
      <c r="C13" s="77" t="s">
        <v>284</v>
      </c>
      <c r="D13" s="183" t="s">
        <v>285</v>
      </c>
      <c r="E13" s="183">
        <f>+Ponderación2021!C3</f>
        <v>727850000</v>
      </c>
      <c r="F13" s="183" t="s">
        <v>285</v>
      </c>
      <c r="G13" s="183" t="s">
        <v>285</v>
      </c>
      <c r="H13" s="183" t="s">
        <v>285</v>
      </c>
      <c r="I13" s="78">
        <f t="shared" si="0"/>
        <v>727850000</v>
      </c>
      <c r="J13" s="82"/>
      <c r="K13" s="72"/>
      <c r="L13" s="72"/>
    </row>
    <row r="14" spans="1:12" ht="36" customHeight="1" x14ac:dyDescent="0.25">
      <c r="A14" s="731">
        <v>3</v>
      </c>
      <c r="B14" s="732" t="s">
        <v>288</v>
      </c>
      <c r="C14" s="79" t="s">
        <v>289</v>
      </c>
      <c r="D14" s="185">
        <v>1</v>
      </c>
      <c r="E14" s="80">
        <v>1</v>
      </c>
      <c r="F14" s="80">
        <v>1</v>
      </c>
      <c r="G14" s="80">
        <v>1</v>
      </c>
      <c r="H14" s="186">
        <v>1</v>
      </c>
      <c r="I14" s="81">
        <v>1</v>
      </c>
      <c r="J14" s="231" t="s">
        <v>290</v>
      </c>
      <c r="K14" s="72"/>
      <c r="L14" s="83"/>
    </row>
    <row r="15" spans="1:12" ht="27.75" customHeight="1" thickBot="1" x14ac:dyDescent="0.3">
      <c r="A15" s="569"/>
      <c r="B15" s="472"/>
      <c r="C15" s="84" t="s">
        <v>284</v>
      </c>
      <c r="D15" s="187" t="s">
        <v>285</v>
      </c>
      <c r="E15" s="187">
        <f>+Ponderación2021!C4</f>
        <v>900135000</v>
      </c>
      <c r="F15" s="187" t="s">
        <v>285</v>
      </c>
      <c r="G15" s="187" t="s">
        <v>285</v>
      </c>
      <c r="H15" s="187" t="s">
        <v>285</v>
      </c>
      <c r="I15" s="85">
        <f t="shared" ref="I15:I16" si="1">SUM(D15:H15)</f>
        <v>900135000</v>
      </c>
      <c r="J15" s="82"/>
      <c r="K15" s="72"/>
      <c r="L15" s="72"/>
    </row>
    <row r="16" spans="1:12" ht="36" customHeight="1" thickBot="1" x14ac:dyDescent="0.3">
      <c r="A16" s="738" t="s">
        <v>52</v>
      </c>
      <c r="B16" s="375"/>
      <c r="C16" s="376"/>
      <c r="D16" s="86" t="e">
        <f t="shared" ref="D16:H16" si="2">D11+D13+D15</f>
        <v>#VALUE!</v>
      </c>
      <c r="E16" s="87">
        <f t="shared" si="2"/>
        <v>3990985000</v>
      </c>
      <c r="F16" s="87" t="e">
        <f t="shared" si="2"/>
        <v>#VALUE!</v>
      </c>
      <c r="G16" s="87" t="e">
        <f t="shared" si="2"/>
        <v>#VALUE!</v>
      </c>
      <c r="H16" s="88" t="e">
        <f t="shared" si="2"/>
        <v>#VALUE!</v>
      </c>
      <c r="I16" s="89" t="e">
        <f t="shared" si="1"/>
        <v>#VALUE!</v>
      </c>
      <c r="J16" s="72"/>
      <c r="K16" s="72"/>
      <c r="L16" s="72"/>
    </row>
    <row r="17" spans="1:12" ht="36" customHeight="1" thickBot="1" x14ac:dyDescent="0.3">
      <c r="A17" s="72"/>
      <c r="B17" s="72"/>
      <c r="C17" s="72"/>
      <c r="D17" s="184" t="s">
        <v>291</v>
      </c>
      <c r="E17" s="72"/>
      <c r="F17" s="72"/>
      <c r="G17" s="72"/>
      <c r="H17" s="72"/>
      <c r="I17" s="72"/>
      <c r="J17" s="72"/>
      <c r="K17" s="72"/>
      <c r="L17" s="72"/>
    </row>
    <row r="18" spans="1:12" ht="33" customHeight="1" x14ac:dyDescent="0.25">
      <c r="A18" s="90" t="s">
        <v>292</v>
      </c>
      <c r="B18" s="68" t="s">
        <v>293</v>
      </c>
      <c r="C18" s="68" t="s">
        <v>294</v>
      </c>
      <c r="D18" s="68" t="s">
        <v>277</v>
      </c>
      <c r="E18" s="68" t="s">
        <v>278</v>
      </c>
      <c r="F18" s="68" t="s">
        <v>279</v>
      </c>
      <c r="G18" s="69" t="s">
        <v>280</v>
      </c>
      <c r="H18" s="70" t="s">
        <v>295</v>
      </c>
      <c r="I18" s="72"/>
      <c r="J18" s="72"/>
      <c r="K18" s="72"/>
      <c r="L18" s="72"/>
    </row>
    <row r="19" spans="1:12" ht="12.75" customHeight="1" x14ac:dyDescent="0.25">
      <c r="A19" s="188" t="s">
        <v>285</v>
      </c>
      <c r="B19" s="188" t="s">
        <v>285</v>
      </c>
      <c r="C19" s="189" t="s">
        <v>285</v>
      </c>
      <c r="D19" s="189" t="s">
        <v>285</v>
      </c>
      <c r="E19" s="189" t="s">
        <v>285</v>
      </c>
      <c r="F19" s="189" t="s">
        <v>285</v>
      </c>
      <c r="G19" s="91" t="s">
        <v>285</v>
      </c>
      <c r="H19" s="92" t="s">
        <v>285</v>
      </c>
      <c r="I19" s="72"/>
      <c r="J19" s="72"/>
      <c r="K19" s="93"/>
      <c r="L19" s="72"/>
    </row>
    <row r="20" spans="1:12" ht="12.75" customHeight="1" x14ac:dyDescent="0.25">
      <c r="A20" s="94" t="s">
        <v>285</v>
      </c>
      <c r="B20" s="94" t="s">
        <v>285</v>
      </c>
      <c r="C20" s="95" t="s">
        <v>285</v>
      </c>
      <c r="D20" s="95" t="s">
        <v>285</v>
      </c>
      <c r="E20" s="95" t="s">
        <v>285</v>
      </c>
      <c r="F20" s="95" t="s">
        <v>285</v>
      </c>
      <c r="G20" s="190" t="s">
        <v>285</v>
      </c>
      <c r="H20" s="96" t="s">
        <v>285</v>
      </c>
      <c r="I20" s="72"/>
      <c r="J20" s="72"/>
      <c r="K20" s="72"/>
      <c r="L20" s="72"/>
    </row>
    <row r="21" spans="1:12" ht="12.75" customHeight="1" x14ac:dyDescent="0.25">
      <c r="A21" s="94" t="s">
        <v>285</v>
      </c>
      <c r="B21" s="94" t="s">
        <v>285</v>
      </c>
      <c r="C21" s="95" t="s">
        <v>285</v>
      </c>
      <c r="D21" s="95" t="s">
        <v>285</v>
      </c>
      <c r="E21" s="95" t="s">
        <v>285</v>
      </c>
      <c r="F21" s="95" t="s">
        <v>285</v>
      </c>
      <c r="G21" s="190" t="s">
        <v>285</v>
      </c>
      <c r="H21" s="96" t="s">
        <v>285</v>
      </c>
      <c r="I21" s="72"/>
      <c r="J21" s="72"/>
      <c r="K21" s="72"/>
      <c r="L21" s="72"/>
    </row>
    <row r="22" spans="1:12" ht="12.75" customHeight="1" x14ac:dyDescent="0.25">
      <c r="A22" s="191">
        <v>31366</v>
      </c>
      <c r="B22" s="191" t="s">
        <v>296</v>
      </c>
      <c r="C22" s="192" t="s">
        <v>285</v>
      </c>
      <c r="D22" s="192" t="s">
        <v>285</v>
      </c>
      <c r="E22" s="192" t="s">
        <v>285</v>
      </c>
      <c r="F22" s="192" t="s">
        <v>285</v>
      </c>
      <c r="G22" s="193" t="s">
        <v>285</v>
      </c>
      <c r="H22" s="97" t="s">
        <v>285</v>
      </c>
      <c r="I22" s="72"/>
      <c r="J22" s="72"/>
      <c r="K22" s="72"/>
      <c r="L22" s="72"/>
    </row>
    <row r="23" spans="1:12" ht="12.75" customHeight="1" x14ac:dyDescent="0.25">
      <c r="A23" s="742" t="s">
        <v>52</v>
      </c>
      <c r="B23" s="396"/>
      <c r="C23" s="98">
        <f t="shared" ref="C23:H23" si="3">SUM(C19:C22)</f>
        <v>0</v>
      </c>
      <c r="D23" s="98">
        <f t="shared" si="3"/>
        <v>0</v>
      </c>
      <c r="E23" s="98">
        <f t="shared" si="3"/>
        <v>0</v>
      </c>
      <c r="F23" s="98">
        <f t="shared" si="3"/>
        <v>0</v>
      </c>
      <c r="G23" s="99">
        <f t="shared" si="3"/>
        <v>0</v>
      </c>
      <c r="H23" s="100">
        <f t="shared" si="3"/>
        <v>0</v>
      </c>
      <c r="I23" s="72"/>
      <c r="J23" s="72"/>
      <c r="K23" s="72"/>
      <c r="L23" s="72"/>
    </row>
    <row r="24" spans="1:12" ht="12.75" customHeight="1" x14ac:dyDescent="0.25">
      <c r="A24" s="72"/>
      <c r="B24" s="72"/>
      <c r="C24" s="72"/>
      <c r="D24" s="72"/>
      <c r="E24" s="72"/>
      <c r="F24" s="72"/>
      <c r="G24" s="72"/>
      <c r="H24" s="72"/>
      <c r="I24" s="72"/>
      <c r="J24" s="72"/>
      <c r="K24" s="72"/>
      <c r="L24" s="72"/>
    </row>
    <row r="25" spans="1:12" ht="12.75" customHeight="1" x14ac:dyDescent="0.25">
      <c r="A25" s="72"/>
      <c r="B25" s="72"/>
      <c r="C25" s="72"/>
      <c r="D25" s="72"/>
      <c r="E25" s="72"/>
      <c r="F25" s="72"/>
      <c r="G25" s="72"/>
      <c r="H25" s="72"/>
      <c r="I25" s="72"/>
      <c r="J25" s="72"/>
      <c r="K25" s="72"/>
      <c r="L25" s="72"/>
    </row>
    <row r="26" spans="1:12" ht="25.5" customHeight="1" x14ac:dyDescent="0.25">
      <c r="A26" s="743" t="s">
        <v>297</v>
      </c>
      <c r="B26" s="741"/>
      <c r="C26" s="72"/>
      <c r="D26" s="72"/>
      <c r="E26" s="72"/>
      <c r="F26" s="72"/>
      <c r="G26" s="72"/>
      <c r="H26" s="72"/>
      <c r="I26" s="72"/>
      <c r="J26" s="72"/>
      <c r="K26" s="72"/>
      <c r="L26" s="72"/>
    </row>
    <row r="27" spans="1:12" ht="40.5" customHeight="1" x14ac:dyDescent="0.25">
      <c r="A27" s="744" t="s">
        <v>298</v>
      </c>
      <c r="B27" s="741"/>
      <c r="C27" s="72"/>
      <c r="D27" s="72"/>
      <c r="E27" s="72"/>
      <c r="F27" s="72"/>
      <c r="G27" s="72"/>
      <c r="H27" s="72"/>
      <c r="I27" s="72"/>
      <c r="J27" s="72"/>
      <c r="K27" s="72"/>
      <c r="L27" s="72"/>
    </row>
    <row r="28" spans="1:12" ht="40.5" customHeight="1" x14ac:dyDescent="0.25">
      <c r="A28" s="740" t="s">
        <v>299</v>
      </c>
      <c r="B28" s="741"/>
      <c r="C28" s="72"/>
      <c r="D28" s="72"/>
      <c r="E28" s="72"/>
      <c r="F28" s="72"/>
      <c r="G28" s="72"/>
      <c r="H28" s="72"/>
      <c r="I28" s="72"/>
      <c r="J28" s="72"/>
      <c r="K28" s="72"/>
      <c r="L28" s="72"/>
    </row>
    <row r="29" spans="1:12" ht="40.5" customHeight="1" x14ac:dyDescent="0.25">
      <c r="A29" s="744" t="s">
        <v>300</v>
      </c>
      <c r="B29" s="741"/>
      <c r="C29" s="72"/>
      <c r="D29" s="72"/>
      <c r="E29" s="72"/>
      <c r="F29" s="72"/>
      <c r="G29" s="72"/>
      <c r="H29" s="72"/>
      <c r="I29" s="72"/>
      <c r="J29" s="72"/>
      <c r="K29" s="72"/>
      <c r="L29" s="72"/>
    </row>
    <row r="30" spans="1:12" ht="40.5" customHeight="1" x14ac:dyDescent="0.25">
      <c r="A30" s="740" t="s">
        <v>301</v>
      </c>
      <c r="B30" s="741"/>
      <c r="C30" s="72"/>
      <c r="D30" s="72"/>
      <c r="E30" s="72"/>
      <c r="F30" s="72"/>
      <c r="G30" s="72"/>
      <c r="H30" s="72"/>
      <c r="I30" s="72"/>
      <c r="J30" s="72"/>
      <c r="K30" s="72"/>
      <c r="L30" s="72"/>
    </row>
    <row r="31" spans="1:12" ht="40.5" customHeight="1" x14ac:dyDescent="0.25">
      <c r="A31" s="744" t="s">
        <v>302</v>
      </c>
      <c r="B31" s="741"/>
      <c r="C31" s="72"/>
      <c r="D31" s="72"/>
      <c r="E31" s="72"/>
      <c r="F31" s="72"/>
      <c r="G31" s="72"/>
      <c r="H31" s="72"/>
      <c r="I31" s="72"/>
      <c r="J31" s="72"/>
      <c r="K31" s="72"/>
      <c r="L31" s="72"/>
    </row>
    <row r="32" spans="1:12" ht="40.5" customHeight="1" x14ac:dyDescent="0.25">
      <c r="A32" s="740" t="s">
        <v>303</v>
      </c>
      <c r="B32" s="741"/>
      <c r="C32" s="72"/>
      <c r="D32" s="72"/>
      <c r="E32" s="72"/>
      <c r="F32" s="72"/>
      <c r="G32" s="72"/>
      <c r="H32" s="72"/>
      <c r="I32" s="72"/>
      <c r="J32" s="72"/>
      <c r="K32" s="72"/>
      <c r="L32" s="72"/>
    </row>
    <row r="33" spans="1:12" ht="40.5" customHeight="1" x14ac:dyDescent="0.25">
      <c r="A33" s="740" t="s">
        <v>304</v>
      </c>
      <c r="B33" s="741"/>
      <c r="C33" s="72"/>
      <c r="D33" s="72"/>
      <c r="E33" s="72"/>
      <c r="F33" s="72"/>
      <c r="G33" s="72"/>
      <c r="H33" s="72"/>
      <c r="I33" s="72"/>
      <c r="J33" s="72"/>
      <c r="K33" s="72"/>
      <c r="L33" s="72"/>
    </row>
    <row r="34" spans="1:12" ht="40.5" customHeight="1" x14ac:dyDescent="0.25">
      <c r="A34" s="744" t="s">
        <v>305</v>
      </c>
      <c r="B34" s="741"/>
      <c r="C34" s="72"/>
      <c r="D34" s="72"/>
      <c r="E34" s="72"/>
      <c r="F34" s="72"/>
      <c r="G34" s="72"/>
      <c r="H34" s="72"/>
      <c r="I34" s="72"/>
      <c r="J34" s="72"/>
      <c r="K34" s="72"/>
      <c r="L34" s="72"/>
    </row>
    <row r="35" spans="1:12" ht="40.5" customHeight="1" x14ac:dyDescent="0.25">
      <c r="A35" s="740" t="s">
        <v>306</v>
      </c>
      <c r="B35" s="741"/>
      <c r="C35" s="72"/>
      <c r="D35" s="72"/>
      <c r="E35" s="72"/>
      <c r="F35" s="72"/>
      <c r="G35" s="72"/>
      <c r="H35" s="72"/>
      <c r="I35" s="72"/>
      <c r="J35" s="72"/>
      <c r="K35" s="72"/>
      <c r="L35" s="72"/>
    </row>
    <row r="36" spans="1:12" ht="40.5" customHeight="1" x14ac:dyDescent="0.25">
      <c r="A36" s="72"/>
      <c r="B36" s="72"/>
      <c r="C36" s="72"/>
      <c r="D36" s="72"/>
      <c r="E36" s="72"/>
      <c r="F36" s="72"/>
      <c r="G36" s="72"/>
      <c r="H36" s="72"/>
      <c r="I36" s="72"/>
      <c r="J36" s="72"/>
      <c r="K36" s="72"/>
      <c r="L36" s="72"/>
    </row>
    <row r="37" spans="1:12" ht="40.5" customHeight="1" x14ac:dyDescent="0.25">
      <c r="A37" s="72"/>
      <c r="B37" s="72"/>
      <c r="C37" s="72"/>
      <c r="D37" s="72"/>
      <c r="E37" s="72"/>
      <c r="F37" s="72"/>
      <c r="G37" s="72"/>
      <c r="H37" s="72"/>
      <c r="I37" s="72"/>
      <c r="J37" s="72"/>
      <c r="K37" s="72"/>
      <c r="L37" s="72"/>
    </row>
    <row r="38" spans="1:12" ht="40.5" customHeight="1" x14ac:dyDescent="0.25">
      <c r="A38" s="72"/>
      <c r="B38" s="72"/>
      <c r="C38" s="72"/>
      <c r="D38" s="72"/>
      <c r="E38" s="72"/>
      <c r="F38" s="72"/>
      <c r="G38" s="72"/>
      <c r="H38" s="72"/>
      <c r="I38" s="72"/>
      <c r="J38" s="72"/>
      <c r="K38" s="72"/>
      <c r="L38" s="72"/>
    </row>
    <row r="39" spans="1:12" ht="40.5" customHeight="1" x14ac:dyDescent="0.25">
      <c r="A39" s="72"/>
      <c r="B39" s="72"/>
      <c r="C39" s="72"/>
      <c r="D39" s="72"/>
      <c r="E39" s="72"/>
      <c r="F39" s="72"/>
      <c r="G39" s="72"/>
      <c r="H39" s="72"/>
      <c r="I39" s="72"/>
      <c r="J39" s="72"/>
      <c r="K39" s="72"/>
      <c r="L39" s="72"/>
    </row>
    <row r="40" spans="1:12" ht="40.5" customHeight="1" x14ac:dyDescent="0.25">
      <c r="A40" s="72"/>
      <c r="B40" s="72"/>
      <c r="C40" s="72"/>
      <c r="D40" s="72"/>
      <c r="E40" s="72"/>
      <c r="F40" s="72"/>
      <c r="G40" s="72"/>
      <c r="H40" s="72"/>
      <c r="I40" s="72"/>
      <c r="J40" s="72"/>
      <c r="K40" s="72"/>
      <c r="L40" s="72"/>
    </row>
    <row r="41" spans="1:12" ht="12.75" customHeight="1" x14ac:dyDescent="0.25">
      <c r="A41" s="72"/>
      <c r="B41" s="72"/>
      <c r="C41" s="72"/>
      <c r="D41" s="72"/>
      <c r="E41" s="72"/>
      <c r="F41" s="72"/>
      <c r="G41" s="72"/>
      <c r="H41" s="72"/>
      <c r="I41" s="72"/>
      <c r="J41" s="72"/>
      <c r="K41" s="72"/>
      <c r="L41" s="72"/>
    </row>
    <row r="42" spans="1:12" ht="12.75" customHeight="1" x14ac:dyDescent="0.25">
      <c r="A42" s="72"/>
      <c r="B42" s="72"/>
      <c r="C42" s="72"/>
      <c r="D42" s="72"/>
      <c r="E42" s="72"/>
      <c r="F42" s="72"/>
      <c r="G42" s="72"/>
      <c r="H42" s="72"/>
      <c r="I42" s="72"/>
      <c r="J42" s="72"/>
      <c r="K42" s="72"/>
      <c r="L42" s="72"/>
    </row>
    <row r="43" spans="1:12" ht="12.75" customHeight="1" x14ac:dyDescent="0.25">
      <c r="A43" s="72"/>
      <c r="B43" s="72"/>
      <c r="C43" s="72"/>
      <c r="D43" s="72"/>
      <c r="E43" s="72"/>
      <c r="F43" s="72"/>
      <c r="G43" s="72"/>
      <c r="H43" s="72"/>
      <c r="I43" s="72"/>
      <c r="J43" s="72"/>
      <c r="K43" s="72"/>
      <c r="L43" s="72"/>
    </row>
    <row r="44" spans="1:12" ht="12.75" customHeight="1" x14ac:dyDescent="0.25">
      <c r="A44" s="72"/>
      <c r="B44" s="72"/>
      <c r="C44" s="72"/>
      <c r="D44" s="72"/>
      <c r="E44" s="72"/>
      <c r="F44" s="72"/>
      <c r="G44" s="72"/>
      <c r="H44" s="72"/>
      <c r="I44" s="72"/>
      <c r="J44" s="72"/>
      <c r="K44" s="72"/>
      <c r="L44" s="72"/>
    </row>
    <row r="45" spans="1:12" ht="12.75" customHeight="1" x14ac:dyDescent="0.25">
      <c r="A45" s="72"/>
      <c r="B45" s="72"/>
      <c r="C45" s="72"/>
      <c r="D45" s="72"/>
      <c r="E45" s="72"/>
      <c r="F45" s="72"/>
      <c r="G45" s="72"/>
      <c r="H45" s="72"/>
      <c r="I45" s="72"/>
      <c r="J45" s="72"/>
      <c r="K45" s="72"/>
      <c r="L45" s="72"/>
    </row>
    <row r="46" spans="1:12" ht="12.75" customHeight="1" x14ac:dyDescent="0.25">
      <c r="A46" s="72"/>
      <c r="B46" s="72"/>
      <c r="C46" s="72"/>
      <c r="D46" s="72"/>
      <c r="E46" s="72"/>
      <c r="F46" s="72"/>
      <c r="G46" s="72"/>
      <c r="H46" s="72"/>
      <c r="I46" s="72"/>
      <c r="J46" s="72"/>
      <c r="K46" s="72"/>
      <c r="L46" s="72"/>
    </row>
    <row r="47" spans="1:12" ht="12.75" customHeight="1" x14ac:dyDescent="0.25">
      <c r="A47" s="72"/>
      <c r="B47" s="72"/>
      <c r="C47" s="72"/>
      <c r="D47" s="72"/>
      <c r="E47" s="72"/>
      <c r="F47" s="72"/>
      <c r="G47" s="72"/>
      <c r="H47" s="72"/>
      <c r="I47" s="72"/>
      <c r="J47" s="72"/>
      <c r="K47" s="72"/>
      <c r="L47" s="72"/>
    </row>
    <row r="48" spans="1:12" ht="12.75" customHeight="1" x14ac:dyDescent="0.25">
      <c r="A48" s="72"/>
      <c r="B48" s="72"/>
      <c r="C48" s="72"/>
      <c r="D48" s="72"/>
      <c r="E48" s="72"/>
      <c r="F48" s="72"/>
      <c r="G48" s="72"/>
      <c r="H48" s="72"/>
      <c r="I48" s="72"/>
      <c r="J48" s="72"/>
      <c r="K48" s="72"/>
      <c r="L48" s="72"/>
    </row>
    <row r="49" spans="1:12" ht="12.75" customHeight="1" x14ac:dyDescent="0.25">
      <c r="A49" s="72"/>
      <c r="B49" s="72"/>
      <c r="C49" s="72"/>
      <c r="D49" s="72"/>
      <c r="E49" s="72"/>
      <c r="F49" s="72"/>
      <c r="G49" s="72"/>
      <c r="H49" s="72"/>
      <c r="I49" s="72"/>
      <c r="J49" s="72"/>
      <c r="K49" s="72"/>
      <c r="L49" s="72"/>
    </row>
    <row r="50" spans="1:12" ht="12.75" customHeight="1" x14ac:dyDescent="0.25">
      <c r="A50" s="72"/>
      <c r="B50" s="72"/>
      <c r="C50" s="72"/>
      <c r="D50" s="72"/>
      <c r="E50" s="72"/>
      <c r="F50" s="72"/>
      <c r="G50" s="72"/>
      <c r="H50" s="72"/>
      <c r="I50" s="72"/>
      <c r="J50" s="72"/>
      <c r="K50" s="72"/>
      <c r="L50" s="72"/>
    </row>
    <row r="51" spans="1:12" ht="12.75" customHeight="1" x14ac:dyDescent="0.25">
      <c r="A51" s="72"/>
      <c r="B51" s="72"/>
      <c r="C51" s="72"/>
      <c r="D51" s="72"/>
      <c r="E51" s="72"/>
      <c r="F51" s="72"/>
      <c r="G51" s="72"/>
      <c r="H51" s="72"/>
      <c r="I51" s="72"/>
      <c r="J51" s="72"/>
      <c r="K51" s="72"/>
      <c r="L51" s="72"/>
    </row>
    <row r="52" spans="1:12" ht="12.75" customHeight="1" x14ac:dyDescent="0.25">
      <c r="A52" s="72"/>
      <c r="B52" s="72"/>
      <c r="C52" s="72"/>
      <c r="D52" s="72"/>
      <c r="E52" s="72"/>
      <c r="F52" s="72"/>
      <c r="G52" s="72"/>
      <c r="H52" s="72"/>
      <c r="I52" s="72"/>
      <c r="J52" s="72"/>
      <c r="K52" s="72"/>
      <c r="L52" s="72"/>
    </row>
    <row r="53" spans="1:12" ht="12.75" customHeight="1" x14ac:dyDescent="0.25">
      <c r="A53" s="72"/>
      <c r="B53" s="72"/>
      <c r="C53" s="72"/>
      <c r="D53" s="72"/>
      <c r="E53" s="72"/>
      <c r="F53" s="72"/>
      <c r="G53" s="72"/>
      <c r="H53" s="72"/>
      <c r="I53" s="72"/>
      <c r="J53" s="72"/>
      <c r="K53" s="72"/>
      <c r="L53" s="72"/>
    </row>
    <row r="54" spans="1:12" ht="12.75" customHeight="1" x14ac:dyDescent="0.25">
      <c r="A54" s="72"/>
      <c r="B54" s="72"/>
      <c r="C54" s="72"/>
      <c r="D54" s="72"/>
      <c r="E54" s="72"/>
      <c r="F54" s="72"/>
      <c r="G54" s="72"/>
      <c r="H54" s="72"/>
      <c r="I54" s="72"/>
      <c r="J54" s="72"/>
      <c r="K54" s="72"/>
      <c r="L54" s="72"/>
    </row>
    <row r="55" spans="1:12" ht="12.75" customHeight="1" x14ac:dyDescent="0.25">
      <c r="A55" s="72"/>
      <c r="B55" s="72"/>
      <c r="C55" s="72"/>
      <c r="D55" s="72"/>
      <c r="E55" s="72"/>
      <c r="F55" s="72"/>
      <c r="G55" s="72"/>
      <c r="H55" s="72"/>
      <c r="I55" s="72"/>
      <c r="J55" s="72"/>
      <c r="K55" s="72"/>
      <c r="L55" s="72"/>
    </row>
    <row r="56" spans="1:12" ht="12.75" customHeight="1" x14ac:dyDescent="0.25">
      <c r="A56" s="72"/>
      <c r="B56" s="72"/>
      <c r="C56" s="72"/>
      <c r="D56" s="72"/>
      <c r="E56" s="72"/>
      <c r="F56" s="72"/>
      <c r="G56" s="72"/>
      <c r="H56" s="72"/>
      <c r="I56" s="72"/>
      <c r="J56" s="72"/>
      <c r="K56" s="72"/>
      <c r="L56" s="72"/>
    </row>
    <row r="57" spans="1:12" ht="12.75" customHeight="1" x14ac:dyDescent="0.25">
      <c r="A57" s="72"/>
      <c r="B57" s="72"/>
      <c r="C57" s="72"/>
      <c r="D57" s="72"/>
      <c r="E57" s="72"/>
      <c r="F57" s="72"/>
      <c r="G57" s="72"/>
      <c r="H57" s="72"/>
      <c r="I57" s="72"/>
      <c r="J57" s="72"/>
      <c r="K57" s="72"/>
      <c r="L57" s="72"/>
    </row>
    <row r="58" spans="1:12" ht="12.75" customHeight="1" x14ac:dyDescent="0.25">
      <c r="A58" s="72"/>
      <c r="B58" s="72"/>
      <c r="C58" s="72"/>
      <c r="D58" s="72"/>
      <c r="E58" s="72"/>
      <c r="F58" s="72"/>
      <c r="G58" s="72"/>
      <c r="H58" s="72"/>
      <c r="I58" s="72"/>
      <c r="J58" s="72"/>
      <c r="K58" s="72"/>
      <c r="L58" s="72"/>
    </row>
    <row r="59" spans="1:12" ht="12.75" customHeight="1" x14ac:dyDescent="0.25">
      <c r="A59" s="72"/>
      <c r="B59" s="72"/>
      <c r="C59" s="72"/>
      <c r="D59" s="72"/>
      <c r="E59" s="72"/>
      <c r="F59" s="72"/>
      <c r="G59" s="72"/>
      <c r="H59" s="72"/>
      <c r="I59" s="72"/>
      <c r="J59" s="72"/>
      <c r="K59" s="72"/>
      <c r="L59" s="72"/>
    </row>
    <row r="60" spans="1:12" ht="12.75" customHeight="1" x14ac:dyDescent="0.25">
      <c r="A60" s="72"/>
      <c r="B60" s="72"/>
      <c r="C60" s="72"/>
      <c r="D60" s="72"/>
      <c r="E60" s="72"/>
      <c r="F60" s="72"/>
      <c r="G60" s="72"/>
      <c r="H60" s="72"/>
      <c r="I60" s="72"/>
      <c r="J60" s="72"/>
      <c r="K60" s="72"/>
      <c r="L60" s="72"/>
    </row>
    <row r="61" spans="1:12" ht="12.75" customHeight="1" x14ac:dyDescent="0.25">
      <c r="A61" s="72"/>
      <c r="B61" s="72"/>
      <c r="C61" s="72"/>
      <c r="D61" s="72"/>
      <c r="E61" s="72"/>
      <c r="F61" s="72"/>
      <c r="G61" s="72"/>
      <c r="H61" s="72"/>
      <c r="I61" s="72"/>
      <c r="J61" s="72"/>
      <c r="K61" s="72"/>
      <c r="L61" s="72"/>
    </row>
    <row r="62" spans="1:12" ht="12.75" customHeight="1" x14ac:dyDescent="0.25">
      <c r="A62" s="72"/>
      <c r="B62" s="72"/>
      <c r="C62" s="72"/>
      <c r="D62" s="72"/>
      <c r="E62" s="72"/>
      <c r="F62" s="72"/>
      <c r="G62" s="72"/>
      <c r="H62" s="72"/>
      <c r="I62" s="72"/>
      <c r="J62" s="72"/>
      <c r="K62" s="72"/>
      <c r="L62" s="72"/>
    </row>
    <row r="63" spans="1:12" ht="12.75" customHeight="1" x14ac:dyDescent="0.25">
      <c r="A63" s="72"/>
      <c r="B63" s="72"/>
      <c r="C63" s="72"/>
      <c r="D63" s="72"/>
      <c r="E63" s="72"/>
      <c r="F63" s="72"/>
      <c r="G63" s="72"/>
      <c r="H63" s="72"/>
      <c r="I63" s="72"/>
      <c r="J63" s="72"/>
      <c r="K63" s="72"/>
      <c r="L63" s="72"/>
    </row>
    <row r="64" spans="1:12" ht="12.75" customHeight="1" x14ac:dyDescent="0.25">
      <c r="A64" s="72"/>
      <c r="B64" s="72"/>
      <c r="C64" s="72"/>
      <c r="D64" s="72"/>
      <c r="E64" s="72"/>
      <c r="F64" s="72"/>
      <c r="G64" s="72"/>
      <c r="H64" s="72"/>
      <c r="I64" s="72"/>
      <c r="J64" s="72"/>
      <c r="K64" s="72"/>
      <c r="L64" s="72"/>
    </row>
    <row r="65" spans="1:12" ht="12.75" customHeight="1" x14ac:dyDescent="0.25">
      <c r="A65" s="72"/>
      <c r="B65" s="72"/>
      <c r="C65" s="72"/>
      <c r="D65" s="72"/>
      <c r="E65" s="72"/>
      <c r="F65" s="72"/>
      <c r="G65" s="72"/>
      <c r="H65" s="72"/>
      <c r="I65" s="72"/>
      <c r="J65" s="72"/>
      <c r="K65" s="72"/>
      <c r="L65" s="72"/>
    </row>
    <row r="66" spans="1:12" ht="12.75" customHeight="1" x14ac:dyDescent="0.25">
      <c r="A66" s="72"/>
      <c r="B66" s="72"/>
      <c r="C66" s="72"/>
      <c r="D66" s="72"/>
      <c r="E66" s="72"/>
      <c r="F66" s="72"/>
      <c r="G66" s="72"/>
      <c r="H66" s="72"/>
      <c r="I66" s="72"/>
      <c r="J66" s="72"/>
      <c r="K66" s="72"/>
      <c r="L66" s="72"/>
    </row>
    <row r="67" spans="1:12" ht="12.75" customHeight="1" x14ac:dyDescent="0.25">
      <c r="A67" s="72"/>
      <c r="B67" s="72"/>
      <c r="C67" s="72"/>
      <c r="D67" s="72"/>
      <c r="E67" s="72"/>
      <c r="F67" s="72"/>
      <c r="G67" s="72"/>
      <c r="H67" s="72"/>
      <c r="I67" s="72"/>
      <c r="J67" s="72"/>
      <c r="K67" s="72"/>
      <c r="L67" s="72"/>
    </row>
    <row r="68" spans="1:12" ht="12.75" customHeight="1" x14ac:dyDescent="0.25">
      <c r="A68" s="72"/>
      <c r="B68" s="72"/>
      <c r="C68" s="72"/>
      <c r="D68" s="72"/>
      <c r="E68" s="72"/>
      <c r="F68" s="72"/>
      <c r="G68" s="72"/>
      <c r="H68" s="72"/>
      <c r="I68" s="72"/>
      <c r="J68" s="72"/>
      <c r="K68" s="72"/>
      <c r="L68" s="72"/>
    </row>
    <row r="69" spans="1:12" ht="12.75" customHeight="1" x14ac:dyDescent="0.25">
      <c r="A69" s="72"/>
      <c r="B69" s="72"/>
      <c r="C69" s="72"/>
      <c r="D69" s="72"/>
      <c r="E69" s="72"/>
      <c r="F69" s="72"/>
      <c r="G69" s="72"/>
      <c r="H69" s="72"/>
      <c r="I69" s="72"/>
      <c r="J69" s="72"/>
      <c r="K69" s="72"/>
      <c r="L69" s="72"/>
    </row>
    <row r="70" spans="1:12" ht="12.75" customHeight="1" x14ac:dyDescent="0.25">
      <c r="A70" s="72"/>
      <c r="B70" s="72"/>
      <c r="C70" s="72"/>
      <c r="D70" s="72"/>
      <c r="E70" s="72"/>
      <c r="F70" s="72"/>
      <c r="G70" s="72"/>
      <c r="H70" s="72"/>
      <c r="I70" s="72"/>
      <c r="J70" s="72"/>
      <c r="K70" s="72"/>
      <c r="L70" s="72"/>
    </row>
    <row r="71" spans="1:12" ht="12.75" customHeight="1" x14ac:dyDescent="0.25">
      <c r="A71" s="72"/>
      <c r="B71" s="72"/>
      <c r="C71" s="72"/>
      <c r="D71" s="72"/>
      <c r="E71" s="72"/>
      <c r="F71" s="72"/>
      <c r="G71" s="72"/>
      <c r="H71" s="72"/>
      <c r="I71" s="72"/>
      <c r="J71" s="72"/>
      <c r="K71" s="72"/>
      <c r="L71" s="72"/>
    </row>
    <row r="72" spans="1:12" ht="12.75" customHeight="1" x14ac:dyDescent="0.25">
      <c r="A72" s="72"/>
      <c r="B72" s="72"/>
      <c r="C72" s="72"/>
      <c r="D72" s="72"/>
      <c r="E72" s="72"/>
      <c r="F72" s="72"/>
      <c r="G72" s="72"/>
      <c r="H72" s="72"/>
      <c r="I72" s="72"/>
      <c r="J72" s="72"/>
      <c r="K72" s="72"/>
      <c r="L72" s="72"/>
    </row>
    <row r="73" spans="1:12" ht="12.75" customHeight="1" x14ac:dyDescent="0.25">
      <c r="A73" s="72"/>
      <c r="B73" s="72"/>
      <c r="C73" s="72"/>
      <c r="D73" s="72"/>
      <c r="E73" s="72"/>
      <c r="F73" s="72"/>
      <c r="G73" s="72"/>
      <c r="H73" s="72"/>
      <c r="I73" s="72"/>
      <c r="J73" s="72"/>
      <c r="K73" s="72"/>
      <c r="L73" s="72"/>
    </row>
    <row r="74" spans="1:12" ht="12.75" customHeight="1" x14ac:dyDescent="0.25">
      <c r="A74" s="72"/>
      <c r="B74" s="72"/>
      <c r="C74" s="72"/>
      <c r="D74" s="72"/>
      <c r="E74" s="72"/>
      <c r="F74" s="72"/>
      <c r="G74" s="72"/>
      <c r="H74" s="72"/>
      <c r="I74" s="72"/>
      <c r="J74" s="72"/>
      <c r="K74" s="72"/>
      <c r="L74" s="72"/>
    </row>
    <row r="75" spans="1:12" ht="12.75" customHeight="1" x14ac:dyDescent="0.25">
      <c r="A75" s="72"/>
      <c r="B75" s="72"/>
      <c r="C75" s="72"/>
      <c r="D75" s="72"/>
      <c r="E75" s="72"/>
      <c r="F75" s="72"/>
      <c r="G75" s="72"/>
      <c r="H75" s="72"/>
      <c r="I75" s="72"/>
      <c r="J75" s="72"/>
      <c r="K75" s="72"/>
      <c r="L75" s="72"/>
    </row>
    <row r="76" spans="1:12" ht="12.75" customHeight="1" x14ac:dyDescent="0.25">
      <c r="A76" s="72"/>
      <c r="B76" s="72"/>
      <c r="C76" s="72"/>
      <c r="D76" s="72"/>
      <c r="E76" s="72"/>
      <c r="F76" s="72"/>
      <c r="G76" s="72"/>
      <c r="H76" s="72"/>
      <c r="I76" s="72"/>
      <c r="J76" s="72"/>
      <c r="K76" s="72"/>
      <c r="L76" s="72"/>
    </row>
    <row r="77" spans="1:12" ht="12.75" customHeight="1" x14ac:dyDescent="0.25">
      <c r="A77" s="72"/>
      <c r="B77" s="72"/>
      <c r="C77" s="72"/>
      <c r="D77" s="72"/>
      <c r="E77" s="72"/>
      <c r="F77" s="72"/>
      <c r="G77" s="72"/>
      <c r="H77" s="72"/>
      <c r="I77" s="72"/>
      <c r="J77" s="72"/>
      <c r="K77" s="72"/>
      <c r="L77" s="72"/>
    </row>
    <row r="78" spans="1:12" ht="12.75" customHeight="1" x14ac:dyDescent="0.25">
      <c r="A78" s="72"/>
      <c r="B78" s="72"/>
      <c r="C78" s="72"/>
      <c r="D78" s="72"/>
      <c r="E78" s="72"/>
      <c r="F78" s="72"/>
      <c r="G78" s="72"/>
      <c r="H78" s="72"/>
      <c r="I78" s="72"/>
      <c r="J78" s="72"/>
      <c r="K78" s="72"/>
      <c r="L78" s="72"/>
    </row>
    <row r="79" spans="1:12" ht="12.75" customHeight="1" x14ac:dyDescent="0.25">
      <c r="A79" s="72"/>
      <c r="B79" s="72"/>
      <c r="C79" s="72"/>
      <c r="D79" s="72"/>
      <c r="E79" s="72"/>
      <c r="F79" s="72"/>
      <c r="G79" s="72"/>
      <c r="H79" s="72"/>
      <c r="I79" s="72"/>
      <c r="J79" s="72"/>
      <c r="K79" s="72"/>
      <c r="L79" s="72"/>
    </row>
    <row r="80" spans="1:12" ht="12.75" customHeight="1" x14ac:dyDescent="0.25">
      <c r="A80" s="72"/>
      <c r="B80" s="72"/>
      <c r="C80" s="72"/>
      <c r="D80" s="72"/>
      <c r="E80" s="72"/>
      <c r="F80" s="72"/>
      <c r="G80" s="72"/>
      <c r="H80" s="72"/>
      <c r="I80" s="72"/>
      <c r="J80" s="72"/>
      <c r="K80" s="72"/>
      <c r="L80" s="72"/>
    </row>
    <row r="81" spans="1:12" ht="12.75" customHeight="1" x14ac:dyDescent="0.25">
      <c r="A81" s="72"/>
      <c r="B81" s="72"/>
      <c r="C81" s="72"/>
      <c r="D81" s="72"/>
      <c r="E81" s="72"/>
      <c r="F81" s="72"/>
      <c r="G81" s="72"/>
      <c r="H81" s="72"/>
      <c r="I81" s="72"/>
      <c r="J81" s="72"/>
      <c r="K81" s="72"/>
      <c r="L81" s="72"/>
    </row>
    <row r="82" spans="1:12" ht="12.75" customHeight="1" x14ac:dyDescent="0.25">
      <c r="A82" s="72"/>
      <c r="B82" s="72"/>
      <c r="C82" s="72"/>
      <c r="D82" s="72"/>
      <c r="E82" s="72"/>
      <c r="F82" s="72"/>
      <c r="G82" s="72"/>
      <c r="H82" s="72"/>
      <c r="I82" s="72"/>
      <c r="J82" s="72"/>
      <c r="K82" s="72"/>
      <c r="L82" s="72"/>
    </row>
    <row r="83" spans="1:12" ht="12.75" customHeight="1" x14ac:dyDescent="0.25">
      <c r="A83" s="72"/>
      <c r="B83" s="72"/>
      <c r="C83" s="72"/>
      <c r="D83" s="72"/>
      <c r="E83" s="72"/>
      <c r="F83" s="72"/>
      <c r="G83" s="72"/>
      <c r="H83" s="72"/>
      <c r="I83" s="72"/>
      <c r="J83" s="72"/>
      <c r="K83" s="72"/>
      <c r="L83" s="72"/>
    </row>
    <row r="84" spans="1:12" ht="12.75" customHeight="1" x14ac:dyDescent="0.25">
      <c r="A84" s="72"/>
      <c r="B84" s="72"/>
      <c r="C84" s="72"/>
      <c r="D84" s="72"/>
      <c r="E84" s="72"/>
      <c r="F84" s="72"/>
      <c r="G84" s="72"/>
      <c r="H84" s="72"/>
      <c r="I84" s="72"/>
      <c r="J84" s="72"/>
      <c r="K84" s="72"/>
      <c r="L84" s="72"/>
    </row>
    <row r="85" spans="1:12" ht="12.75" customHeight="1" x14ac:dyDescent="0.25">
      <c r="A85" s="72"/>
      <c r="B85" s="72"/>
      <c r="C85" s="72"/>
      <c r="D85" s="72"/>
      <c r="E85" s="72"/>
      <c r="F85" s="72"/>
      <c r="G85" s="72"/>
      <c r="H85" s="72"/>
      <c r="I85" s="72"/>
      <c r="J85" s="72"/>
      <c r="K85" s="72"/>
      <c r="L85" s="72"/>
    </row>
    <row r="86" spans="1:12" ht="12.75" customHeight="1" x14ac:dyDescent="0.25">
      <c r="A86" s="72"/>
      <c r="B86" s="72"/>
      <c r="C86" s="72"/>
      <c r="D86" s="72"/>
      <c r="E86" s="72"/>
      <c r="F86" s="72"/>
      <c r="G86" s="72"/>
      <c r="H86" s="72"/>
      <c r="I86" s="72"/>
      <c r="J86" s="72"/>
      <c r="K86" s="72"/>
      <c r="L86" s="72"/>
    </row>
    <row r="87" spans="1:12" ht="12.75" customHeight="1" x14ac:dyDescent="0.25">
      <c r="A87" s="72"/>
      <c r="B87" s="72"/>
      <c r="C87" s="72"/>
      <c r="D87" s="72"/>
      <c r="E87" s="72"/>
      <c r="F87" s="72"/>
      <c r="G87" s="72"/>
      <c r="H87" s="72"/>
      <c r="I87" s="72"/>
      <c r="J87" s="72"/>
      <c r="K87" s="72"/>
      <c r="L87" s="72"/>
    </row>
    <row r="88" spans="1:12" ht="12.75" customHeight="1" x14ac:dyDescent="0.25">
      <c r="A88" s="72"/>
      <c r="B88" s="72"/>
      <c r="C88" s="72"/>
      <c r="D88" s="72"/>
      <c r="E88" s="72"/>
      <c r="F88" s="72"/>
      <c r="G88" s="72"/>
      <c r="H88" s="72"/>
      <c r="I88" s="72"/>
      <c r="J88" s="72"/>
      <c r="K88" s="72"/>
      <c r="L88" s="72"/>
    </row>
    <row r="89" spans="1:12" ht="12.75" customHeight="1" x14ac:dyDescent="0.25">
      <c r="A89" s="72"/>
      <c r="B89" s="72"/>
      <c r="C89" s="72"/>
      <c r="D89" s="72"/>
      <c r="E89" s="72"/>
      <c r="F89" s="72"/>
      <c r="G89" s="72"/>
      <c r="H89" s="72"/>
      <c r="I89" s="72"/>
      <c r="J89" s="72"/>
      <c r="K89" s="72"/>
      <c r="L89" s="72"/>
    </row>
    <row r="90" spans="1:12" ht="12.75" customHeight="1" x14ac:dyDescent="0.25">
      <c r="A90" s="72"/>
      <c r="B90" s="72"/>
      <c r="C90" s="72"/>
      <c r="D90" s="72"/>
      <c r="E90" s="72"/>
      <c r="F90" s="72"/>
      <c r="G90" s="72"/>
      <c r="H90" s="72"/>
      <c r="I90" s="72"/>
      <c r="J90" s="72"/>
      <c r="K90" s="72"/>
      <c r="L90" s="72"/>
    </row>
    <row r="91" spans="1:12" ht="12.75" customHeight="1" x14ac:dyDescent="0.25">
      <c r="A91" s="72"/>
      <c r="B91" s="72"/>
      <c r="C91" s="72"/>
      <c r="D91" s="72"/>
      <c r="E91" s="72"/>
      <c r="F91" s="72"/>
      <c r="G91" s="72"/>
      <c r="H91" s="72"/>
      <c r="I91" s="72"/>
      <c r="J91" s="72"/>
      <c r="K91" s="72"/>
      <c r="L91" s="72"/>
    </row>
    <row r="92" spans="1:12" ht="12.75" customHeight="1" x14ac:dyDescent="0.25">
      <c r="A92" s="72"/>
      <c r="B92" s="72"/>
      <c r="C92" s="72"/>
      <c r="D92" s="72"/>
      <c r="E92" s="72"/>
      <c r="F92" s="72"/>
      <c r="G92" s="72"/>
      <c r="H92" s="72"/>
      <c r="I92" s="72"/>
      <c r="J92" s="72"/>
      <c r="K92" s="72"/>
      <c r="L92" s="72"/>
    </row>
    <row r="93" spans="1:12" ht="12.75" customHeight="1" x14ac:dyDescent="0.25">
      <c r="A93" s="72"/>
      <c r="B93" s="72"/>
      <c r="C93" s="72"/>
      <c r="D93" s="72"/>
      <c r="E93" s="72"/>
      <c r="F93" s="72"/>
      <c r="G93" s="72"/>
      <c r="H93" s="72"/>
      <c r="I93" s="72"/>
      <c r="J93" s="72"/>
      <c r="K93" s="72"/>
      <c r="L93" s="72"/>
    </row>
    <row r="94" spans="1:12" ht="12.75" customHeight="1" x14ac:dyDescent="0.25">
      <c r="A94" s="72"/>
      <c r="B94" s="72"/>
      <c r="C94" s="72"/>
      <c r="D94" s="72"/>
      <c r="E94" s="72"/>
      <c r="F94" s="72"/>
      <c r="G94" s="72"/>
      <c r="H94" s="72"/>
      <c r="I94" s="72"/>
      <c r="J94" s="72"/>
      <c r="K94" s="72"/>
      <c r="L94" s="72"/>
    </row>
    <row r="95" spans="1:12" ht="12.75" customHeight="1" x14ac:dyDescent="0.25">
      <c r="A95" s="72"/>
      <c r="B95" s="72"/>
      <c r="C95" s="72"/>
      <c r="D95" s="72"/>
      <c r="E95" s="72"/>
      <c r="F95" s="72"/>
      <c r="G95" s="72"/>
      <c r="H95" s="72"/>
      <c r="I95" s="72"/>
      <c r="J95" s="72"/>
      <c r="K95" s="72"/>
      <c r="L95" s="72"/>
    </row>
    <row r="96" spans="1:12" ht="12.75" customHeight="1" x14ac:dyDescent="0.25">
      <c r="A96" s="72"/>
      <c r="B96" s="72"/>
      <c r="C96" s="72"/>
      <c r="D96" s="72"/>
      <c r="E96" s="72"/>
      <c r="F96" s="72"/>
      <c r="G96" s="72"/>
      <c r="H96" s="72"/>
      <c r="I96" s="72"/>
      <c r="J96" s="72"/>
      <c r="K96" s="72"/>
      <c r="L96" s="72"/>
    </row>
    <row r="97" spans="1:12" ht="12.75" customHeight="1" x14ac:dyDescent="0.25">
      <c r="A97" s="72"/>
      <c r="B97" s="72"/>
      <c r="C97" s="72"/>
      <c r="D97" s="72"/>
      <c r="E97" s="72"/>
      <c r="F97" s="72"/>
      <c r="G97" s="72"/>
      <c r="H97" s="72"/>
      <c r="I97" s="72"/>
      <c r="J97" s="72"/>
      <c r="K97" s="72"/>
      <c r="L97" s="72"/>
    </row>
    <row r="98" spans="1:12" ht="12.75" customHeight="1" x14ac:dyDescent="0.25">
      <c r="A98" s="72"/>
      <c r="B98" s="72"/>
      <c r="C98" s="72"/>
      <c r="D98" s="72"/>
      <c r="E98" s="72"/>
      <c r="F98" s="72"/>
      <c r="G98" s="72"/>
      <c r="H98" s="72"/>
      <c r="I98" s="72"/>
      <c r="J98" s="72"/>
      <c r="K98" s="72"/>
      <c r="L98" s="72"/>
    </row>
    <row r="99" spans="1:12" ht="12.75" customHeight="1" x14ac:dyDescent="0.25">
      <c r="A99" s="72"/>
      <c r="B99" s="72"/>
      <c r="C99" s="72"/>
      <c r="D99" s="72"/>
      <c r="E99" s="72"/>
      <c r="F99" s="72"/>
      <c r="G99" s="72"/>
      <c r="H99" s="72"/>
      <c r="I99" s="72"/>
      <c r="J99" s="72"/>
      <c r="K99" s="72"/>
      <c r="L99" s="72"/>
    </row>
    <row r="100" spans="1:12" ht="12.75" customHeight="1" x14ac:dyDescent="0.25">
      <c r="A100" s="72"/>
      <c r="B100" s="72"/>
      <c r="C100" s="72"/>
      <c r="D100" s="72"/>
      <c r="E100" s="72"/>
      <c r="F100" s="72"/>
      <c r="G100" s="72"/>
      <c r="H100" s="72"/>
      <c r="I100" s="72"/>
      <c r="J100" s="72"/>
      <c r="K100" s="72"/>
      <c r="L100" s="72"/>
    </row>
  </sheetData>
  <mergeCells count="20">
    <mergeCell ref="A35:B35"/>
    <mergeCell ref="A23:B23"/>
    <mergeCell ref="A26:B26"/>
    <mergeCell ref="A27:B27"/>
    <mergeCell ref="A28:B28"/>
    <mergeCell ref="A29:B29"/>
    <mergeCell ref="A34:B34"/>
    <mergeCell ref="A30:B30"/>
    <mergeCell ref="A31:B31"/>
    <mergeCell ref="A32:B32"/>
    <mergeCell ref="A33:B33"/>
    <mergeCell ref="A14:A15"/>
    <mergeCell ref="B14:B15"/>
    <mergeCell ref="A1:G1"/>
    <mergeCell ref="B2:G2"/>
    <mergeCell ref="A16:C16"/>
    <mergeCell ref="A10:A11"/>
    <mergeCell ref="B10:B11"/>
    <mergeCell ref="A12:A13"/>
    <mergeCell ref="B12:B1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
  <sheetViews>
    <sheetView workbookViewId="0"/>
  </sheetViews>
  <sheetFormatPr baseColWidth="10" defaultColWidth="14.42578125" defaultRowHeight="15" customHeight="1" x14ac:dyDescent="0.25"/>
  <cols>
    <col min="1" max="11"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heetViews>
  <sheetFormatPr baseColWidth="10" defaultColWidth="14.42578125" defaultRowHeight="15" customHeight="1" x14ac:dyDescent="0.25"/>
  <cols>
    <col min="1" max="2" width="10.7109375" customWidth="1"/>
    <col min="3" max="3" width="6.85546875" customWidth="1"/>
    <col min="4" max="4" width="8.85546875" customWidth="1"/>
    <col min="5" max="5" width="10.85546875" customWidth="1"/>
    <col min="6" max="14" width="10.7109375" customWidth="1"/>
  </cols>
  <sheetData>
    <row r="1" spans="1:14" x14ac:dyDescent="0.25">
      <c r="B1" t="s">
        <v>307</v>
      </c>
      <c r="C1" s="749" t="s">
        <v>308</v>
      </c>
      <c r="D1" s="421"/>
      <c r="E1" s="421"/>
      <c r="F1" s="421"/>
      <c r="G1" s="750" t="s">
        <v>309</v>
      </c>
      <c r="H1" s="369"/>
      <c r="I1" s="369"/>
      <c r="J1" s="370"/>
      <c r="K1" s="748" t="s">
        <v>310</v>
      </c>
      <c r="L1" s="741"/>
      <c r="M1" s="741"/>
      <c r="N1" s="741"/>
    </row>
    <row r="2" spans="1:14" x14ac:dyDescent="0.25">
      <c r="C2" s="233"/>
      <c r="D2" s="233"/>
      <c r="E2" s="233"/>
      <c r="F2" s="233" t="s">
        <v>311</v>
      </c>
      <c r="G2" s="101"/>
      <c r="H2" s="233"/>
      <c r="I2" s="233"/>
      <c r="J2" s="102" t="s">
        <v>311</v>
      </c>
      <c r="K2" s="233"/>
      <c r="L2" s="233"/>
      <c r="M2" s="233"/>
      <c r="N2" s="233" t="s">
        <v>311</v>
      </c>
    </row>
    <row r="3" spans="1:14" x14ac:dyDescent="0.25">
      <c r="A3" s="746" t="s">
        <v>312</v>
      </c>
      <c r="B3" s="103">
        <v>1</v>
      </c>
      <c r="C3" s="104">
        <v>0.05</v>
      </c>
      <c r="D3" s="104">
        <v>0.05</v>
      </c>
      <c r="E3" s="104">
        <v>0.1</v>
      </c>
      <c r="F3" s="105">
        <f t="shared" ref="F3:F7" si="0">(C3+D3+E3)</f>
        <v>0.2</v>
      </c>
      <c r="G3" s="106">
        <v>0.1</v>
      </c>
      <c r="H3" s="104">
        <v>0.1</v>
      </c>
      <c r="I3" s="104">
        <v>0.1</v>
      </c>
      <c r="J3" s="107">
        <f t="shared" ref="J3:J7" si="1">(G3+H3+I3)</f>
        <v>0.30000000000000004</v>
      </c>
      <c r="K3" s="19">
        <v>0.1</v>
      </c>
      <c r="L3" s="19">
        <v>0.1</v>
      </c>
      <c r="M3" s="19">
        <v>0.1</v>
      </c>
      <c r="N3" s="176">
        <f t="shared" ref="N3:N4" si="2">K3+L3+M3</f>
        <v>0.30000000000000004</v>
      </c>
    </row>
    <row r="4" spans="1:14" x14ac:dyDescent="0.25">
      <c r="A4" s="571"/>
      <c r="B4" s="103">
        <v>2</v>
      </c>
      <c r="C4" s="104">
        <v>0.05</v>
      </c>
      <c r="D4" s="104">
        <v>0.05</v>
      </c>
      <c r="E4" s="104">
        <v>0.1</v>
      </c>
      <c r="F4" s="105">
        <f t="shared" si="0"/>
        <v>0.2</v>
      </c>
      <c r="G4" s="106">
        <v>0.1</v>
      </c>
      <c r="H4" s="104">
        <v>0.1</v>
      </c>
      <c r="I4" s="104">
        <v>0.1</v>
      </c>
      <c r="J4" s="107">
        <f t="shared" si="1"/>
        <v>0.30000000000000004</v>
      </c>
      <c r="K4" s="19">
        <v>0.1</v>
      </c>
      <c r="L4" s="19">
        <v>0.1</v>
      </c>
      <c r="M4" s="19">
        <v>0.1</v>
      </c>
      <c r="N4" s="176">
        <f t="shared" si="2"/>
        <v>0.30000000000000004</v>
      </c>
    </row>
    <row r="5" spans="1:14" x14ac:dyDescent="0.25">
      <c r="A5" s="571"/>
      <c r="B5" s="103">
        <v>3</v>
      </c>
      <c r="C5" s="104">
        <v>0.05</v>
      </c>
      <c r="D5" s="104">
        <v>0.05</v>
      </c>
      <c r="E5" s="104">
        <v>0.1</v>
      </c>
      <c r="F5" s="105">
        <f t="shared" si="0"/>
        <v>0.2</v>
      </c>
      <c r="G5" s="106">
        <v>0.1</v>
      </c>
      <c r="H5" s="104">
        <v>0.1</v>
      </c>
      <c r="I5" s="104">
        <v>0.1</v>
      </c>
      <c r="J5" s="107">
        <f t="shared" si="1"/>
        <v>0.30000000000000004</v>
      </c>
      <c r="K5" s="108"/>
      <c r="L5" s="103"/>
      <c r="M5" s="103"/>
      <c r="N5" s="103"/>
    </row>
    <row r="6" spans="1:14" x14ac:dyDescent="0.25">
      <c r="A6" s="571"/>
      <c r="B6" s="103">
        <v>4</v>
      </c>
      <c r="C6" s="104">
        <v>0.1</v>
      </c>
      <c r="D6" s="104">
        <v>0.1</v>
      </c>
      <c r="E6" s="104">
        <v>0.2</v>
      </c>
      <c r="F6" s="105">
        <f t="shared" si="0"/>
        <v>0.4</v>
      </c>
      <c r="G6" s="106">
        <v>0</v>
      </c>
      <c r="H6" s="104">
        <v>0</v>
      </c>
      <c r="I6" s="104">
        <v>0.1</v>
      </c>
      <c r="J6" s="107">
        <f t="shared" si="1"/>
        <v>0.1</v>
      </c>
      <c r="K6" s="108"/>
      <c r="L6" s="103"/>
      <c r="M6" s="103"/>
      <c r="N6" s="103"/>
    </row>
    <row r="7" spans="1:14" x14ac:dyDescent="0.25">
      <c r="A7" s="571"/>
      <c r="B7" s="103">
        <v>5</v>
      </c>
      <c r="C7" s="104">
        <v>0</v>
      </c>
      <c r="D7" s="104">
        <v>0</v>
      </c>
      <c r="E7" s="104">
        <v>0</v>
      </c>
      <c r="F7" s="105">
        <f t="shared" si="0"/>
        <v>0</v>
      </c>
      <c r="G7" s="106">
        <v>0</v>
      </c>
      <c r="H7" s="104">
        <v>0</v>
      </c>
      <c r="I7" s="104">
        <v>0</v>
      </c>
      <c r="J7" s="107">
        <f t="shared" si="1"/>
        <v>0</v>
      </c>
      <c r="K7" s="108"/>
      <c r="L7" s="103"/>
      <c r="M7" s="103"/>
      <c r="N7" s="103"/>
    </row>
    <row r="8" spans="1:14" x14ac:dyDescent="0.25">
      <c r="A8" s="746" t="s">
        <v>313</v>
      </c>
      <c r="B8" s="109">
        <v>6</v>
      </c>
      <c r="C8" s="110">
        <v>0.1</v>
      </c>
      <c r="D8" s="110">
        <v>0.1</v>
      </c>
      <c r="E8" s="110">
        <v>0.1</v>
      </c>
      <c r="F8" s="111">
        <f>C8+D8+E8</f>
        <v>0.30000000000000004</v>
      </c>
      <c r="G8" s="112"/>
      <c r="H8" s="109"/>
      <c r="I8" s="109"/>
      <c r="J8" s="113"/>
      <c r="K8" s="114"/>
      <c r="L8" s="109"/>
      <c r="M8" s="109"/>
      <c r="N8" s="109"/>
    </row>
    <row r="9" spans="1:14" x14ac:dyDescent="0.25">
      <c r="A9" s="571"/>
      <c r="B9" s="109">
        <v>7</v>
      </c>
      <c r="C9" s="109"/>
      <c r="D9" s="109"/>
      <c r="E9" s="109"/>
      <c r="F9" s="115"/>
      <c r="G9" s="116"/>
      <c r="H9" s="109"/>
      <c r="I9" s="109"/>
      <c r="J9" s="113"/>
      <c r="K9" s="114"/>
      <c r="L9" s="109"/>
      <c r="M9" s="109"/>
      <c r="N9" s="109"/>
    </row>
    <row r="10" spans="1:14" x14ac:dyDescent="0.25">
      <c r="A10" s="571"/>
      <c r="B10" s="109">
        <v>8</v>
      </c>
      <c r="C10" s="109"/>
      <c r="D10" s="109"/>
      <c r="E10" s="109"/>
      <c r="F10" s="115"/>
      <c r="G10" s="116"/>
      <c r="H10" s="109"/>
      <c r="I10" s="109"/>
      <c r="J10" s="113"/>
      <c r="K10" s="114"/>
      <c r="L10" s="109"/>
      <c r="M10" s="109"/>
      <c r="N10" s="109"/>
    </row>
    <row r="11" spans="1:14" x14ac:dyDescent="0.25">
      <c r="A11" s="571"/>
      <c r="B11" s="109">
        <v>9</v>
      </c>
      <c r="C11" s="109"/>
      <c r="D11" s="109"/>
      <c r="E11" s="109"/>
      <c r="F11" s="115"/>
      <c r="G11" s="116"/>
      <c r="H11" s="109"/>
      <c r="I11" s="109"/>
      <c r="J11" s="113"/>
      <c r="K11" s="114"/>
      <c r="L11" s="109"/>
      <c r="M11" s="109"/>
      <c r="N11" s="109"/>
    </row>
    <row r="12" spans="1:14" x14ac:dyDescent="0.25">
      <c r="A12" s="746" t="s">
        <v>314</v>
      </c>
      <c r="B12" s="117">
        <v>10</v>
      </c>
      <c r="C12" s="117"/>
      <c r="D12" s="117"/>
      <c r="E12" s="117"/>
      <c r="F12" s="118"/>
      <c r="G12" s="119"/>
      <c r="H12" s="117"/>
      <c r="I12" s="117"/>
      <c r="J12" s="120"/>
      <c r="K12" s="121"/>
      <c r="L12" s="117"/>
      <c r="M12" s="117"/>
      <c r="N12" s="117"/>
    </row>
    <row r="13" spans="1:14" x14ac:dyDescent="0.25">
      <c r="A13" s="571"/>
      <c r="B13" s="117">
        <v>11</v>
      </c>
      <c r="C13" s="117"/>
      <c r="D13" s="117"/>
      <c r="E13" s="117"/>
      <c r="F13" s="118"/>
      <c r="G13" s="119"/>
      <c r="H13" s="117"/>
      <c r="I13" s="117"/>
      <c r="J13" s="120"/>
      <c r="K13" s="121"/>
      <c r="L13" s="117"/>
      <c r="M13" s="117"/>
      <c r="N13" s="117"/>
    </row>
    <row r="14" spans="1:14" x14ac:dyDescent="0.25">
      <c r="A14" s="571"/>
      <c r="B14" s="117">
        <v>12</v>
      </c>
      <c r="C14" s="117"/>
      <c r="D14" s="117"/>
      <c r="E14" s="117"/>
      <c r="F14" s="118"/>
      <c r="G14" s="119"/>
      <c r="H14" s="117"/>
      <c r="I14" s="117"/>
      <c r="J14" s="120"/>
      <c r="K14" s="121"/>
      <c r="L14" s="117"/>
      <c r="M14" s="117"/>
      <c r="N14" s="117"/>
    </row>
    <row r="15" spans="1:14" x14ac:dyDescent="0.25">
      <c r="A15" s="571"/>
      <c r="B15" s="117">
        <v>13</v>
      </c>
      <c r="C15" s="117"/>
      <c r="D15" s="117"/>
      <c r="E15" s="117"/>
      <c r="F15" s="118"/>
      <c r="G15" s="119"/>
      <c r="H15" s="117"/>
      <c r="I15" s="117"/>
      <c r="J15" s="120"/>
      <c r="K15" s="121"/>
      <c r="L15" s="117"/>
      <c r="M15" s="117"/>
      <c r="N15" s="117"/>
    </row>
    <row r="16" spans="1:14" x14ac:dyDescent="0.25">
      <c r="A16" s="746" t="s">
        <v>315</v>
      </c>
      <c r="B16" s="122">
        <v>14</v>
      </c>
      <c r="C16" s="122"/>
      <c r="D16" s="122"/>
      <c r="E16" s="122"/>
      <c r="F16" s="123"/>
      <c r="G16" s="124"/>
      <c r="H16" s="122"/>
      <c r="I16" s="122"/>
      <c r="J16" s="125"/>
      <c r="K16" s="126"/>
      <c r="L16" s="122"/>
      <c r="M16" s="122"/>
      <c r="N16" s="122"/>
    </row>
    <row r="17" spans="1:14" x14ac:dyDescent="0.25">
      <c r="A17" s="571"/>
      <c r="B17" s="122">
        <v>15</v>
      </c>
      <c r="C17" s="122"/>
      <c r="D17" s="122"/>
      <c r="E17" s="122"/>
      <c r="F17" s="123"/>
      <c r="G17" s="124"/>
      <c r="H17" s="122"/>
      <c r="I17" s="122"/>
      <c r="J17" s="125"/>
      <c r="K17" s="126"/>
      <c r="L17" s="122"/>
      <c r="M17" s="122"/>
      <c r="N17" s="122"/>
    </row>
    <row r="18" spans="1:14" x14ac:dyDescent="0.25">
      <c r="A18" s="571"/>
      <c r="B18" s="122">
        <v>16</v>
      </c>
      <c r="C18" s="122"/>
      <c r="D18" s="122"/>
      <c r="E18" s="122"/>
      <c r="F18" s="123"/>
      <c r="G18" s="124"/>
      <c r="H18" s="122"/>
      <c r="I18" s="122"/>
      <c r="J18" s="125"/>
      <c r="K18" s="126"/>
      <c r="L18" s="122"/>
      <c r="M18" s="122"/>
      <c r="N18" s="122"/>
    </row>
    <row r="19" spans="1:14" x14ac:dyDescent="0.25">
      <c r="A19" s="746" t="s">
        <v>316</v>
      </c>
      <c r="B19" s="127">
        <v>17</v>
      </c>
      <c r="C19" s="127"/>
      <c r="D19" s="127"/>
      <c r="E19" s="127"/>
      <c r="F19" s="128"/>
      <c r="G19" s="129"/>
      <c r="H19" s="127"/>
      <c r="I19" s="127"/>
      <c r="J19" s="130"/>
      <c r="K19" s="131"/>
      <c r="L19" s="127"/>
      <c r="M19" s="127"/>
      <c r="N19" s="127"/>
    </row>
    <row r="20" spans="1:14" x14ac:dyDescent="0.25">
      <c r="A20" s="571"/>
      <c r="B20" s="127">
        <v>18</v>
      </c>
      <c r="C20" s="127"/>
      <c r="D20" s="127"/>
      <c r="E20" s="127"/>
      <c r="F20" s="128"/>
      <c r="G20" s="129"/>
      <c r="H20" s="127"/>
      <c r="I20" s="127"/>
      <c r="J20" s="130"/>
      <c r="K20" s="131"/>
      <c r="L20" s="127"/>
      <c r="M20" s="127"/>
      <c r="N20" s="127"/>
    </row>
    <row r="21" spans="1:14" ht="15.75" customHeight="1" x14ac:dyDescent="0.25">
      <c r="A21" s="571"/>
      <c r="B21" s="127">
        <v>19</v>
      </c>
      <c r="C21" s="127"/>
      <c r="D21" s="127"/>
      <c r="E21" s="127"/>
      <c r="F21" s="128"/>
      <c r="G21" s="129"/>
      <c r="H21" s="127"/>
      <c r="I21" s="127"/>
      <c r="J21" s="130"/>
      <c r="K21" s="131"/>
      <c r="L21" s="127"/>
      <c r="M21" s="127"/>
      <c r="N21" s="127"/>
    </row>
    <row r="22" spans="1:14" ht="15.75" customHeight="1" x14ac:dyDescent="0.25">
      <c r="A22" s="571"/>
      <c r="B22" s="127">
        <v>20</v>
      </c>
      <c r="C22" s="127"/>
      <c r="D22" s="127"/>
      <c r="E22" s="127"/>
      <c r="F22" s="128"/>
      <c r="G22" s="129"/>
      <c r="H22" s="127"/>
      <c r="I22" s="127"/>
      <c r="J22" s="130"/>
      <c r="K22" s="131"/>
      <c r="L22" s="127"/>
      <c r="M22" s="127"/>
      <c r="N22" s="127"/>
    </row>
    <row r="23" spans="1:14" ht="15.75" customHeight="1" x14ac:dyDescent="0.25">
      <c r="A23" s="746" t="s">
        <v>317</v>
      </c>
      <c r="B23" s="132">
        <v>21</v>
      </c>
      <c r="C23" s="132"/>
      <c r="D23" s="132"/>
      <c r="E23" s="132"/>
      <c r="F23" s="133"/>
      <c r="G23" s="134"/>
      <c r="H23" s="132"/>
      <c r="I23" s="132"/>
      <c r="J23" s="135"/>
      <c r="K23" s="136"/>
      <c r="L23" s="132"/>
      <c r="M23" s="132"/>
      <c r="N23" s="132"/>
    </row>
    <row r="24" spans="1:14" ht="15.75" customHeight="1" x14ac:dyDescent="0.25">
      <c r="A24" s="571"/>
      <c r="B24" s="132">
        <v>22</v>
      </c>
      <c r="C24" s="132"/>
      <c r="D24" s="132"/>
      <c r="E24" s="132"/>
      <c r="F24" s="133"/>
      <c r="G24" s="134"/>
      <c r="H24" s="132"/>
      <c r="I24" s="132"/>
      <c r="J24" s="135"/>
      <c r="K24" s="136"/>
      <c r="L24" s="132"/>
      <c r="M24" s="132"/>
      <c r="N24" s="132"/>
    </row>
    <row r="25" spans="1:14" ht="15.75" customHeight="1" x14ac:dyDescent="0.25">
      <c r="A25" s="571"/>
      <c r="B25" s="132">
        <v>23</v>
      </c>
      <c r="C25" s="132"/>
      <c r="D25" s="132"/>
      <c r="E25" s="132"/>
      <c r="F25" s="133"/>
      <c r="G25" s="134"/>
      <c r="H25" s="132"/>
      <c r="I25" s="132"/>
      <c r="J25" s="135"/>
      <c r="K25" s="136"/>
      <c r="L25" s="132"/>
      <c r="M25" s="132"/>
      <c r="N25" s="132"/>
    </row>
    <row r="26" spans="1:14" ht="15.75" customHeight="1" x14ac:dyDescent="0.25">
      <c r="A26" s="571"/>
      <c r="B26" s="132">
        <v>24</v>
      </c>
      <c r="C26" s="132"/>
      <c r="D26" s="132"/>
      <c r="E26" s="132"/>
      <c r="F26" s="133"/>
      <c r="G26" s="134"/>
      <c r="H26" s="132"/>
      <c r="I26" s="132"/>
      <c r="J26" s="135"/>
      <c r="K26" s="136"/>
      <c r="L26" s="132"/>
      <c r="M26" s="132"/>
      <c r="N26" s="132"/>
    </row>
    <row r="27" spans="1:14" ht="15.75" customHeight="1" x14ac:dyDescent="0.25">
      <c r="A27" s="746" t="s">
        <v>318</v>
      </c>
      <c r="B27" s="109">
        <v>25</v>
      </c>
      <c r="C27" s="109"/>
      <c r="D27" s="109"/>
      <c r="E27" s="109"/>
      <c r="F27" s="109"/>
      <c r="G27" s="109"/>
      <c r="H27" s="109"/>
      <c r="I27" s="109"/>
      <c r="J27" s="109"/>
      <c r="K27" s="109"/>
      <c r="L27" s="109"/>
      <c r="M27" s="109"/>
      <c r="N27" s="109"/>
    </row>
    <row r="28" spans="1:14" ht="15.75" customHeight="1" x14ac:dyDescent="0.25">
      <c r="A28" s="571"/>
      <c r="B28" s="109">
        <v>26</v>
      </c>
      <c r="C28" s="109"/>
      <c r="D28" s="109"/>
      <c r="E28" s="109"/>
      <c r="F28" s="109"/>
      <c r="G28" s="109"/>
      <c r="H28" s="109"/>
      <c r="I28" s="109"/>
      <c r="J28" s="109"/>
      <c r="K28" s="109"/>
      <c r="L28" s="109"/>
      <c r="M28" s="109"/>
      <c r="N28" s="109"/>
    </row>
    <row r="29" spans="1:14" ht="15.75" customHeight="1" x14ac:dyDescent="0.25">
      <c r="A29" s="571"/>
      <c r="B29" s="109">
        <v>27</v>
      </c>
      <c r="C29" s="109"/>
      <c r="D29" s="109"/>
      <c r="E29" s="109"/>
      <c r="F29" s="109"/>
      <c r="G29" s="109"/>
      <c r="H29" s="109"/>
      <c r="I29" s="109"/>
      <c r="J29" s="109"/>
      <c r="K29" s="109"/>
      <c r="L29" s="109"/>
      <c r="M29" s="109"/>
      <c r="N29" s="109"/>
    </row>
    <row r="30" spans="1:14" ht="15.75" customHeight="1" x14ac:dyDescent="0.25">
      <c r="A30" s="571"/>
      <c r="B30" s="109">
        <v>28</v>
      </c>
      <c r="C30" s="109"/>
      <c r="D30" s="109"/>
      <c r="E30" s="109"/>
      <c r="F30" s="109"/>
      <c r="G30" s="109"/>
      <c r="H30" s="109"/>
      <c r="I30" s="109"/>
      <c r="J30" s="109"/>
      <c r="K30" s="109"/>
      <c r="L30" s="109"/>
      <c r="M30" s="109"/>
      <c r="N30" s="109"/>
    </row>
    <row r="31" spans="1:14" ht="15.75" customHeight="1" x14ac:dyDescent="0.25">
      <c r="A31" s="571"/>
      <c r="B31" s="109">
        <v>29</v>
      </c>
      <c r="C31" s="109"/>
      <c r="D31" s="109"/>
      <c r="E31" s="109"/>
      <c r="F31" s="109"/>
      <c r="G31" s="109"/>
      <c r="H31" s="109"/>
      <c r="I31" s="109"/>
      <c r="J31" s="109"/>
      <c r="K31" s="109"/>
      <c r="L31" s="109"/>
      <c r="M31" s="109"/>
      <c r="N31" s="109"/>
    </row>
    <row r="32" spans="1:14" ht="15.75" customHeight="1" x14ac:dyDescent="0.25">
      <c r="A32" s="746" t="s">
        <v>319</v>
      </c>
      <c r="B32" s="137">
        <v>30</v>
      </c>
      <c r="C32" s="137"/>
      <c r="D32" s="137"/>
      <c r="E32" s="137"/>
      <c r="F32" s="137"/>
      <c r="G32" s="137"/>
      <c r="H32" s="137"/>
      <c r="I32" s="137"/>
      <c r="J32" s="137"/>
      <c r="K32" s="137"/>
      <c r="L32" s="137"/>
      <c r="M32" s="137"/>
      <c r="N32" s="137"/>
    </row>
    <row r="33" spans="1:14" ht="15.75" customHeight="1" x14ac:dyDescent="0.25">
      <c r="A33" s="571"/>
      <c r="B33" s="137">
        <v>31</v>
      </c>
      <c r="C33" s="137"/>
      <c r="D33" s="137"/>
      <c r="E33" s="137"/>
      <c r="F33" s="137"/>
      <c r="G33" s="137"/>
      <c r="H33" s="137"/>
      <c r="I33" s="137"/>
      <c r="J33" s="137"/>
      <c r="K33" s="137"/>
      <c r="L33" s="137"/>
      <c r="M33" s="137"/>
      <c r="N33" s="137"/>
    </row>
    <row r="34" spans="1:14" ht="15.75" customHeight="1" x14ac:dyDescent="0.25">
      <c r="A34" s="571"/>
      <c r="B34" s="137">
        <v>32</v>
      </c>
      <c r="C34" s="137"/>
      <c r="D34" s="137"/>
      <c r="E34" s="137"/>
      <c r="F34" s="137"/>
      <c r="G34" s="137"/>
      <c r="H34" s="137"/>
      <c r="I34" s="137"/>
      <c r="J34" s="137"/>
      <c r="K34" s="137"/>
      <c r="L34" s="137"/>
      <c r="M34" s="137"/>
      <c r="N34" s="137"/>
    </row>
    <row r="35" spans="1:14" ht="15.75" customHeight="1" x14ac:dyDescent="0.25">
      <c r="A35" s="746" t="s">
        <v>320</v>
      </c>
      <c r="B35" s="138">
        <v>33</v>
      </c>
      <c r="C35" s="117"/>
      <c r="D35" s="117"/>
      <c r="E35" s="117"/>
      <c r="F35" s="117"/>
      <c r="G35" s="117"/>
      <c r="H35" s="117"/>
      <c r="I35" s="117"/>
      <c r="J35" s="117"/>
      <c r="K35" s="117"/>
      <c r="L35" s="117"/>
      <c r="M35" s="117"/>
      <c r="N35" s="117"/>
    </row>
    <row r="36" spans="1:14" ht="15.75" customHeight="1" x14ac:dyDescent="0.25">
      <c r="A36" s="571"/>
      <c r="B36" s="117">
        <v>34</v>
      </c>
      <c r="C36" s="117"/>
      <c r="D36" s="117"/>
      <c r="E36" s="117"/>
      <c r="F36" s="117"/>
      <c r="G36" s="117"/>
      <c r="H36" s="117"/>
      <c r="I36" s="117"/>
      <c r="J36" s="117"/>
      <c r="K36" s="117"/>
      <c r="L36" s="117"/>
      <c r="M36" s="117"/>
      <c r="N36" s="117"/>
    </row>
    <row r="37" spans="1:14" ht="15.75" customHeight="1" x14ac:dyDescent="0.25">
      <c r="A37" s="571"/>
      <c r="B37" s="139">
        <v>35</v>
      </c>
      <c r="C37" s="117"/>
      <c r="D37" s="117"/>
      <c r="E37" s="117"/>
      <c r="F37" s="117"/>
      <c r="G37" s="117"/>
      <c r="H37" s="117"/>
      <c r="I37" s="117"/>
      <c r="J37" s="117"/>
      <c r="K37" s="117"/>
      <c r="L37" s="117"/>
      <c r="M37" s="117"/>
      <c r="N37" s="117"/>
    </row>
    <row r="38" spans="1:14" ht="15.75" customHeight="1" x14ac:dyDescent="0.25">
      <c r="A38" s="746" t="s">
        <v>321</v>
      </c>
      <c r="B38" s="140">
        <v>36</v>
      </c>
      <c r="C38" s="140"/>
      <c r="D38" s="140"/>
      <c r="E38" s="140"/>
      <c r="F38" s="140"/>
      <c r="G38" s="140"/>
      <c r="H38" s="140"/>
      <c r="I38" s="140"/>
      <c r="J38" s="140"/>
      <c r="K38" s="140"/>
      <c r="L38" s="140"/>
      <c r="M38" s="140"/>
      <c r="N38" s="140"/>
    </row>
    <row r="39" spans="1:14" ht="15.75" customHeight="1" x14ac:dyDescent="0.25">
      <c r="A39" s="571"/>
      <c r="B39" s="140">
        <v>37</v>
      </c>
      <c r="C39" s="140"/>
      <c r="D39" s="140"/>
      <c r="E39" s="140"/>
      <c r="F39" s="140"/>
      <c r="G39" s="140"/>
      <c r="H39" s="140"/>
      <c r="I39" s="140"/>
      <c r="J39" s="140"/>
      <c r="K39" s="140"/>
      <c r="L39" s="140"/>
      <c r="M39" s="140"/>
      <c r="N39" s="140"/>
    </row>
    <row r="40" spans="1:14" ht="15.75" customHeight="1" x14ac:dyDescent="0.25">
      <c r="A40" s="571"/>
      <c r="B40" s="140">
        <v>38</v>
      </c>
      <c r="C40" s="140"/>
      <c r="D40" s="140"/>
      <c r="E40" s="140"/>
      <c r="F40" s="140"/>
      <c r="G40" s="140"/>
      <c r="H40" s="140"/>
      <c r="I40" s="140"/>
      <c r="J40" s="140"/>
      <c r="K40" s="140"/>
      <c r="L40" s="140"/>
      <c r="M40" s="140"/>
      <c r="N40" s="140"/>
    </row>
    <row r="41" spans="1:14" ht="15.75" customHeight="1" x14ac:dyDescent="0.25">
      <c r="A41" s="747" t="s">
        <v>322</v>
      </c>
      <c r="B41" s="141">
        <v>39</v>
      </c>
      <c r="C41" s="142"/>
      <c r="D41" s="142"/>
      <c r="E41" s="142"/>
      <c r="F41" s="142"/>
      <c r="G41" s="142"/>
      <c r="H41" s="142"/>
      <c r="I41" s="142"/>
      <c r="J41" s="142"/>
      <c r="K41" s="142"/>
      <c r="L41" s="142"/>
      <c r="M41" s="142"/>
      <c r="N41" s="142"/>
    </row>
    <row r="42" spans="1:14" ht="15.75" customHeight="1" x14ac:dyDescent="0.25">
      <c r="A42" s="571"/>
      <c r="B42" s="142">
        <v>40</v>
      </c>
      <c r="C42" s="142"/>
      <c r="D42" s="142"/>
      <c r="E42" s="142"/>
      <c r="F42" s="142"/>
      <c r="G42" s="142"/>
      <c r="H42" s="142"/>
      <c r="I42" s="142"/>
      <c r="J42" s="142"/>
      <c r="K42" s="142"/>
      <c r="L42" s="142"/>
      <c r="M42" s="142"/>
      <c r="N42" s="142"/>
    </row>
    <row r="43" spans="1:14" ht="15.75" customHeight="1" x14ac:dyDescent="0.25">
      <c r="A43" s="571"/>
      <c r="B43" s="142">
        <v>41</v>
      </c>
      <c r="C43" s="142"/>
      <c r="D43" s="142"/>
      <c r="E43" s="142"/>
      <c r="F43" s="142"/>
      <c r="G43" s="142"/>
      <c r="H43" s="142"/>
      <c r="I43" s="142"/>
      <c r="J43" s="142"/>
      <c r="K43" s="142"/>
      <c r="L43" s="142"/>
      <c r="M43" s="142"/>
      <c r="N43" s="142"/>
    </row>
    <row r="44" spans="1:14" ht="15.75" customHeight="1" x14ac:dyDescent="0.25">
      <c r="A44" s="571"/>
      <c r="B44" s="143">
        <v>42</v>
      </c>
      <c r="C44" s="142"/>
      <c r="D44" s="142"/>
      <c r="E44" s="142"/>
      <c r="F44" s="142"/>
      <c r="G44" s="142"/>
      <c r="H44" s="142"/>
      <c r="I44" s="142"/>
      <c r="J44" s="142"/>
      <c r="K44" s="142"/>
      <c r="L44" s="142"/>
      <c r="M44" s="142"/>
      <c r="N44" s="142"/>
    </row>
    <row r="45" spans="1:14" ht="15.75" customHeight="1" x14ac:dyDescent="0.25">
      <c r="A45" s="745" t="s">
        <v>323</v>
      </c>
      <c r="B45" s="144">
        <v>43</v>
      </c>
      <c r="C45" s="144"/>
      <c r="D45" s="144"/>
      <c r="E45" s="144"/>
      <c r="F45" s="144"/>
      <c r="G45" s="144"/>
      <c r="H45" s="144"/>
      <c r="I45" s="144"/>
      <c r="J45" s="144"/>
      <c r="K45" s="144"/>
      <c r="L45" s="144"/>
      <c r="M45" s="144"/>
      <c r="N45" s="144"/>
    </row>
    <row r="46" spans="1:14" ht="15.75" customHeight="1" x14ac:dyDescent="0.25">
      <c r="A46" s="472"/>
      <c r="B46" s="144">
        <v>44</v>
      </c>
      <c r="C46" s="144"/>
      <c r="D46" s="144"/>
      <c r="E46" s="144"/>
      <c r="F46" s="144"/>
      <c r="G46" s="144"/>
      <c r="H46" s="144"/>
      <c r="I46" s="144"/>
      <c r="J46" s="144"/>
      <c r="K46" s="144"/>
      <c r="L46" s="144"/>
      <c r="M46" s="144"/>
      <c r="N46" s="144"/>
    </row>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sheetData>
  <mergeCells count="15">
    <mergeCell ref="A45:A46"/>
    <mergeCell ref="A35:A37"/>
    <mergeCell ref="A38:A40"/>
    <mergeCell ref="A41:A44"/>
    <mergeCell ref="K1:N1"/>
    <mergeCell ref="A3:A7"/>
    <mergeCell ref="A8:A11"/>
    <mergeCell ref="A12:A15"/>
    <mergeCell ref="A16:A18"/>
    <mergeCell ref="A19:A22"/>
    <mergeCell ref="C1:F1"/>
    <mergeCell ref="G1:J1"/>
    <mergeCell ref="A23:A26"/>
    <mergeCell ref="A27:A31"/>
    <mergeCell ref="A32:A3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workbookViewId="0">
      <selection activeCell="A2" sqref="A2:D5"/>
    </sheetView>
  </sheetViews>
  <sheetFormatPr baseColWidth="10" defaultColWidth="14.42578125" defaultRowHeight="15" customHeight="1" x14ac:dyDescent="0.25"/>
  <cols>
    <col min="1" max="1" width="39.140625" customWidth="1"/>
    <col min="2" max="2" width="31" customWidth="1"/>
    <col min="3" max="3" width="16.85546875" customWidth="1"/>
    <col min="4" max="4" width="18.42578125" customWidth="1"/>
    <col min="5" max="5" width="20" customWidth="1"/>
    <col min="6" max="6" width="19" customWidth="1"/>
    <col min="7" max="11" width="10.7109375" customWidth="1"/>
  </cols>
  <sheetData>
    <row r="1" spans="1:4" x14ac:dyDescent="0.25">
      <c r="A1" s="751" t="s">
        <v>324</v>
      </c>
      <c r="B1" s="391"/>
      <c r="C1" s="391"/>
      <c r="D1" s="392"/>
    </row>
    <row r="2" spans="1:4" ht="126" customHeight="1" x14ac:dyDescent="0.25">
      <c r="A2" s="178" t="s">
        <v>251</v>
      </c>
      <c r="B2" s="179" t="s">
        <v>325</v>
      </c>
      <c r="C2" s="180">
        <v>2363000000</v>
      </c>
      <c r="D2" s="181">
        <f>C2*100/C5</f>
        <v>59.208441023957747</v>
      </c>
    </row>
    <row r="3" spans="1:4" ht="75" x14ac:dyDescent="0.25">
      <c r="A3" s="60" t="s">
        <v>255</v>
      </c>
      <c r="B3" s="61" t="s">
        <v>121</v>
      </c>
      <c r="C3" s="180">
        <v>727850000</v>
      </c>
      <c r="D3" s="181">
        <f>C3*100/C5</f>
        <v>18.237352433045977</v>
      </c>
    </row>
    <row r="4" spans="1:4" ht="105" x14ac:dyDescent="0.25">
      <c r="A4" s="60" t="s">
        <v>256</v>
      </c>
      <c r="B4" s="61" t="s">
        <v>288</v>
      </c>
      <c r="C4" s="180">
        <v>900135000</v>
      </c>
      <c r="D4" s="181">
        <f>C4*100/C5</f>
        <v>22.554206542996276</v>
      </c>
    </row>
    <row r="5" spans="1:4" x14ac:dyDescent="0.25">
      <c r="A5" s="752"/>
      <c r="B5" s="392"/>
      <c r="C5" s="62">
        <f t="shared" ref="C5:D5" si="0">SUM(C2:C4)</f>
        <v>3990985000</v>
      </c>
      <c r="D5" s="63">
        <f t="shared" si="0"/>
        <v>100</v>
      </c>
    </row>
    <row r="13" spans="1:4" ht="15" customHeight="1" x14ac:dyDescent="0.25">
      <c r="C13">
        <v>782</v>
      </c>
    </row>
    <row r="15" spans="1:4" ht="15" customHeight="1" x14ac:dyDescent="0.25">
      <c r="C15">
        <v>847</v>
      </c>
    </row>
    <row r="16" spans="1:4" ht="15" customHeight="1" x14ac:dyDescent="0.25">
      <c r="C16">
        <f>C13+C15</f>
        <v>1629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
    <mergeCell ref="A1:D1"/>
    <mergeCell ref="A5:B5"/>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12" sqref="B12"/>
    </sheetView>
  </sheetViews>
  <sheetFormatPr baseColWidth="10" defaultRowHeight="15" x14ac:dyDescent="0.25"/>
  <cols>
    <col min="1" max="1" width="77.85546875" customWidth="1"/>
    <col min="2" max="2" width="43.28515625" customWidth="1"/>
  </cols>
  <sheetData>
    <row r="1" spans="1:3" x14ac:dyDescent="0.25">
      <c r="A1" s="358" t="s">
        <v>338</v>
      </c>
      <c r="B1" s="358" t="s">
        <v>347</v>
      </c>
      <c r="C1" s="358">
        <v>2706</v>
      </c>
    </row>
    <row r="2" spans="1:3" x14ac:dyDescent="0.25">
      <c r="A2" s="358" t="s">
        <v>339</v>
      </c>
      <c r="B2" s="358" t="s">
        <v>348</v>
      </c>
      <c r="C2" s="358">
        <v>3549</v>
      </c>
    </row>
    <row r="3" spans="1:3" x14ac:dyDescent="0.25">
      <c r="A3" s="358" t="s">
        <v>340</v>
      </c>
      <c r="B3" s="358" t="s">
        <v>349</v>
      </c>
      <c r="C3" s="358">
        <v>562</v>
      </c>
    </row>
    <row r="4" spans="1:3" x14ac:dyDescent="0.25">
      <c r="A4" s="358" t="s">
        <v>341</v>
      </c>
      <c r="B4" s="358" t="s">
        <v>350</v>
      </c>
      <c r="C4" s="358">
        <v>180</v>
      </c>
    </row>
    <row r="5" spans="1:3" x14ac:dyDescent="0.25">
      <c r="A5" s="358" t="s">
        <v>342</v>
      </c>
      <c r="B5" s="358" t="s">
        <v>351</v>
      </c>
      <c r="C5" s="358">
        <v>81</v>
      </c>
    </row>
    <row r="6" spans="1:3" x14ac:dyDescent="0.25">
      <c r="A6" s="358" t="s">
        <v>343</v>
      </c>
      <c r="B6" s="358" t="s">
        <v>352</v>
      </c>
      <c r="C6" s="358">
        <v>108</v>
      </c>
    </row>
    <row r="7" spans="1:3" x14ac:dyDescent="0.25">
      <c r="A7" s="358" t="s">
        <v>344</v>
      </c>
      <c r="B7" s="358" t="s">
        <v>353</v>
      </c>
      <c r="C7" s="358">
        <v>87</v>
      </c>
    </row>
    <row r="8" spans="1:3" x14ac:dyDescent="0.25">
      <c r="A8" s="358" t="s">
        <v>345</v>
      </c>
      <c r="B8" s="358" t="s">
        <v>354</v>
      </c>
      <c r="C8" s="358">
        <v>253</v>
      </c>
    </row>
    <row r="9" spans="1:3" x14ac:dyDescent="0.25">
      <c r="A9" s="358" t="s">
        <v>346</v>
      </c>
      <c r="B9" s="358" t="s">
        <v>355</v>
      </c>
      <c r="C9" s="358">
        <v>11</v>
      </c>
    </row>
    <row r="10" spans="1:3" x14ac:dyDescent="0.25">
      <c r="C10" s="359">
        <f>SUM(C1:C9)</f>
        <v>7537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2" ma:contentTypeDescription="Crear nuevo documento." ma:contentTypeScope="" ma:versionID="e013c7e57815f256aaad5821667141e1">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d34ad0cc427686f87280340442c9e9b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861EF2-4C17-4B48-A68C-67DC11961EBB}">
  <ds:schemaRefs>
    <ds:schemaRef ds:uri="http://schemas.microsoft.com/office/2006/metadata/properties"/>
    <ds:schemaRef ds:uri="http://schemas.microsoft.com/office/2006/documentManagement/types"/>
    <ds:schemaRef ds:uri="f5e60779-6af5-4dde-a1c8-ebb5582c629e"/>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bfb5676e-0d71-42df-8fc5-13002709b90b"/>
    <ds:schemaRef ds:uri="http://purl.org/dc/dcmitype/"/>
  </ds:schemaRefs>
</ds:datastoreItem>
</file>

<file path=customXml/itemProps2.xml><?xml version="1.0" encoding="utf-8"?>
<ds:datastoreItem xmlns:ds="http://schemas.openxmlformats.org/officeDocument/2006/customXml" ds:itemID="{4E2BF240-2392-4E5A-A852-47B3CB6DC5F1}">
  <ds:schemaRefs>
    <ds:schemaRef ds:uri="http://schemas.microsoft.com/sharepoint/v3/contenttype/forms"/>
  </ds:schemaRefs>
</ds:datastoreItem>
</file>

<file path=customXml/itemProps3.xml><?xml version="1.0" encoding="utf-8"?>
<ds:datastoreItem xmlns:ds="http://schemas.openxmlformats.org/officeDocument/2006/customXml" ds:itemID="{74D0502A-7893-4EC5-818F-D1ED23A9CE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Meta 1</vt:lpstr>
      <vt:lpstr>Meta 2</vt:lpstr>
      <vt:lpstr>Meta 3</vt:lpstr>
      <vt:lpstr>Seg.PDD</vt:lpstr>
      <vt:lpstr>Cuatrienio</vt:lpstr>
      <vt:lpstr>Hoja13</vt:lpstr>
      <vt:lpstr>Hoja1</vt:lpstr>
      <vt:lpstr>Ponderación2021</vt:lpstr>
      <vt:lpstr>Hoja2</vt:lpstr>
      <vt:lpstr>'Meta 1'!Área_de_impresión</vt:lpstr>
      <vt:lpstr>'Meta 2'!Área_de_impresión</vt:lpstr>
      <vt:lpstr>'Meta 3'!Área_de_impresión</vt:lpstr>
      <vt:lpstr>Seg.PDD!Área_de_impresión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Luz Angela Andrade</cp:lastModifiedBy>
  <cp:revision/>
  <cp:lastPrinted>2022-05-13T21:33:09Z</cp:lastPrinted>
  <dcterms:created xsi:type="dcterms:W3CDTF">2011-04-26T22:16:52Z</dcterms:created>
  <dcterms:modified xsi:type="dcterms:W3CDTF">2023-10-03T12:53:39Z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ies>
</file>