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crios_sdmujer_gov_co/Documents/SDMUJER/3. SDLMUJER/1. PLAN DE ACCIÓN/0. 2023/9. Septiembre/"/>
    </mc:Choice>
  </mc:AlternateContent>
  <xr:revisionPtr revIDLastSave="16" documentId="8_{B8277230-2763-4A0A-AD77-5B3A89BB8947}" xr6:coauthVersionLast="47" xr6:coauthVersionMax="47" xr10:uidLastSave="{D99A2ABF-BA0D-4AA0-A978-2E440DEAE961}"/>
  <bookViews>
    <workbookView xWindow="-120" yWindow="-120" windowWidth="20730" windowHeight="11160" tabRatio="874" firstSheet="2" activeTab="6" xr2:uid="{00000000-000D-0000-FFFF-FFFF00000000}"/>
  </bookViews>
  <sheets>
    <sheet name="RESERVA" sheetId="1" state="hidden" r:id="rId1"/>
    <sheet name="VIGENCIA" sheetId="2" state="hidden" r:id="rId2"/>
    <sheet name="Metas 1 PA proyectotras" sheetId="17" r:id="rId3"/>
    <sheet name="Metas 2 PA proyecto " sheetId="18" r:id="rId4"/>
    <sheet name="Metas 3 PA proyecto" sheetId="16" r:id="rId5"/>
    <sheet name="Meta 1..n" sheetId="7" state="hidden" r:id="rId6"/>
    <sheet name="Metas 4 PA proyecto" sheetId="19" r:id="rId7"/>
    <sheet name="Indicadores PA" sheetId="8" r:id="rId8"/>
    <sheet name="Territorialización PA" sheetId="9" state="hidden"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proyectotras'!$A$1:$AD$43</definedName>
    <definedName name="_xlnm.Print_Area" localSheetId="3">'Metas 2 PA proyecto '!$A$1:$AD$41</definedName>
    <definedName name="_xlnm.Print_Area" localSheetId="4">'Metas 3 PA proyecto'!$A$1:$AD$39</definedName>
    <definedName name="_xlnm.Print_Area" localSheetId="6">'Metas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17" l="1"/>
  <c r="O26" i="17"/>
  <c r="AG22" i="17"/>
  <c r="AF22" i="18"/>
  <c r="AE22" i="17"/>
  <c r="AF23" i="18"/>
  <c r="AE23" i="17" l="1"/>
  <c r="L35" i="16" l="1"/>
  <c r="L35" i="17" l="1"/>
  <c r="K25" i="17" l="1"/>
  <c r="AM23" i="19" l="1"/>
  <c r="AO23" i="19"/>
  <c r="K35" i="18"/>
  <c r="K35" i="16"/>
  <c r="K35" i="17" l="1"/>
  <c r="AV14" i="8" l="1"/>
  <c r="AV13" i="8"/>
  <c r="O22" i="16"/>
  <c r="O23" i="16"/>
  <c r="O25" i="16"/>
  <c r="O25" i="17"/>
  <c r="J35" i="19"/>
  <c r="J35" i="16" l="1"/>
  <c r="J35" i="17" l="1"/>
  <c r="J35" i="18"/>
  <c r="AU17" i="8" l="1"/>
  <c r="AU16" i="8"/>
  <c r="I35" i="19" l="1"/>
  <c r="I35" i="16" l="1"/>
  <c r="I35" i="18" l="1"/>
  <c r="I35" i="17" l="1"/>
  <c r="AC25" i="17" l="1"/>
  <c r="O23" i="19"/>
  <c r="O24" i="19"/>
  <c r="O25" i="19"/>
  <c r="O23" i="18"/>
  <c r="O24" i="18"/>
  <c r="O25" i="18"/>
  <c r="AC23" i="19"/>
  <c r="AC24" i="19"/>
  <c r="AC25" i="19"/>
  <c r="S23" i="19"/>
  <c r="AC23" i="16"/>
  <c r="AC24" i="16"/>
  <c r="AC25" i="16"/>
  <c r="AC23" i="18"/>
  <c r="AC25" i="18"/>
  <c r="T23" i="18"/>
  <c r="AC23" i="17"/>
  <c r="AC24" i="17"/>
  <c r="H35" i="19"/>
  <c r="AG25" i="19" l="1"/>
  <c r="AD25" i="16"/>
  <c r="AG23" i="19"/>
  <c r="AI25" i="19"/>
  <c r="AI23" i="19"/>
  <c r="H35" i="16"/>
  <c r="H35" i="18" l="1"/>
  <c r="H35" i="17"/>
  <c r="F35" i="19"/>
  <c r="E35" i="19"/>
  <c r="G35" i="16"/>
  <c r="F35" i="16"/>
  <c r="E35" i="16"/>
  <c r="G35" i="18"/>
  <c r="D35" i="18"/>
  <c r="G35" i="17"/>
  <c r="F35" i="17"/>
  <c r="E35" i="17"/>
  <c r="AH14" i="8" l="1"/>
  <c r="AH13" i="8"/>
  <c r="AB24" i="19" l="1"/>
  <c r="AA24" i="19"/>
  <c r="Z24" i="19"/>
  <c r="Y24" i="19"/>
  <c r="X24" i="19"/>
  <c r="W24" i="19"/>
  <c r="V24" i="19"/>
  <c r="X22" i="19"/>
  <c r="P41" i="19"/>
  <c r="P40" i="19"/>
  <c r="P39" i="19"/>
  <c r="P38" i="19"/>
  <c r="B34" i="19"/>
  <c r="N34" i="19" s="1"/>
  <c r="P30" i="19"/>
  <c r="E24" i="19"/>
  <c r="AC22" i="19"/>
  <c r="O22" i="19"/>
  <c r="AB24" i="17"/>
  <c r="AA24" i="17"/>
  <c r="Z24" i="17"/>
  <c r="Y24" i="17"/>
  <c r="AB24" i="18"/>
  <c r="U24" i="18"/>
  <c r="P41" i="18"/>
  <c r="P40" i="18"/>
  <c r="P39" i="18"/>
  <c r="P38" i="18"/>
  <c r="B34" i="18"/>
  <c r="N34" i="18" s="1"/>
  <c r="P30" i="18"/>
  <c r="AA24" i="18"/>
  <c r="Z24" i="18"/>
  <c r="Y24" i="18"/>
  <c r="X24" i="18"/>
  <c r="W24" i="18"/>
  <c r="V24" i="18"/>
  <c r="T24" i="18"/>
  <c r="S24" i="18"/>
  <c r="R24" i="18"/>
  <c r="AC24" i="18" s="1"/>
  <c r="AD25" i="18" s="1"/>
  <c r="D24" i="18"/>
  <c r="AC22" i="18"/>
  <c r="O22" i="18"/>
  <c r="AD23" i="19" l="1"/>
  <c r="AD23" i="18"/>
  <c r="AD25" i="19"/>
  <c r="K34" i="19"/>
  <c r="D34" i="19"/>
  <c r="H34" i="19"/>
  <c r="L34" i="19"/>
  <c r="E34" i="19"/>
  <c r="I34" i="19"/>
  <c r="M34" i="19"/>
  <c r="G34" i="19"/>
  <c r="O34" i="19"/>
  <c r="F34" i="19"/>
  <c r="J34" i="19"/>
  <c r="G34" i="18"/>
  <c r="K34" i="18"/>
  <c r="O34" i="18"/>
  <c r="D34" i="18"/>
  <c r="H34" i="18"/>
  <c r="L34" i="18"/>
  <c r="E34" i="18"/>
  <c r="I34" i="18"/>
  <c r="M34" i="18"/>
  <c r="F34" i="18"/>
  <c r="J34" i="18"/>
  <c r="P35" i="19" l="1"/>
  <c r="P35" i="18"/>
  <c r="P43" i="17"/>
  <c r="P42" i="17"/>
  <c r="P41" i="17"/>
  <c r="P40" i="17"/>
  <c r="P39" i="17"/>
  <c r="P38" i="17"/>
  <c r="N34" i="17"/>
  <c r="J34" i="17"/>
  <c r="F34" i="17"/>
  <c r="B34" i="17"/>
  <c r="P30" i="17"/>
  <c r="O24" i="17"/>
  <c r="E24" i="17"/>
  <c r="R22" i="17"/>
  <c r="Q22" i="17"/>
  <c r="O22" i="17"/>
  <c r="AG24" i="19" l="1"/>
  <c r="AD25" i="17"/>
  <c r="AC22" i="17"/>
  <c r="G34" i="17"/>
  <c r="K34" i="17"/>
  <c r="O34" i="17"/>
  <c r="H34" i="17"/>
  <c r="L34" i="17"/>
  <c r="P35" i="17"/>
  <c r="E34" i="17"/>
  <c r="I34" i="17"/>
  <c r="M34" i="17"/>
  <c r="AD23" i="17" l="1"/>
  <c r="AU14" i="8"/>
  <c r="AU13" i="8"/>
  <c r="P39" i="16" l="1"/>
  <c r="P38" i="16"/>
  <c r="B34" i="16"/>
  <c r="P30" i="16"/>
  <c r="O24" i="16"/>
  <c r="AC22" i="16"/>
  <c r="AD23" i="16" l="1"/>
  <c r="AG22" i="19"/>
  <c r="AF23" i="16"/>
  <c r="F34" i="16"/>
  <c r="N34" i="16"/>
  <c r="J34" i="16"/>
  <c r="G34" i="16"/>
  <c r="K34" i="16"/>
  <c r="O34" i="16"/>
  <c r="H34" i="16"/>
  <c r="L34" i="16"/>
  <c r="E34" i="16"/>
  <c r="I34" i="16"/>
  <c r="M34" i="16"/>
  <c r="P35" i="16"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P39" i="7"/>
  <c r="P38" i="7"/>
  <c r="P37" i="7"/>
  <c r="P36" i="7"/>
  <c r="P35" i="7"/>
  <c r="P34" i="7"/>
  <c r="P33" i="7"/>
  <c r="P32" i="7"/>
  <c r="P29" i="7"/>
  <c r="P28" i="7"/>
  <c r="P24" i="7"/>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F7" i="1"/>
  <c r="C23" i="1" s="1"/>
  <c r="E7" i="1"/>
  <c r="F6" i="1"/>
  <c r="E6" i="1"/>
  <c r="E5" i="1"/>
  <c r="D4" i="1"/>
  <c r="G7" i="1" l="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30" i="1" s="1"/>
  <c r="F6" i="2"/>
  <c r="F7" i="2"/>
  <c r="D24" i="2"/>
  <c r="D30" i="2" s="1"/>
  <c r="F8" i="1"/>
  <c r="AC26" i="1"/>
  <c r="AC30" i="1" s="1"/>
  <c r="AC22" i="1"/>
  <c r="AC28" i="1" s="1"/>
  <c r="F18" i="2"/>
  <c r="C18" i="1"/>
  <c r="E26" i="1"/>
  <c r="E30" i="1" s="1"/>
  <c r="D26" i="2"/>
  <c r="C27" i="1" l="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534650E3-ACE4-488F-BAF1-9070BB7412F6}">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EC3AF3F9-DC04-47F7-A616-161FEB11CF77}">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51B06AF-7498-45E5-9C19-199A3D9FD753}">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CD833EA-7DEF-4E99-BB87-98931429AFF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9FBA70BD-256C-4FA1-91CE-96C061ADF27C}">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79447EC1-4478-4054-819F-DE3B4984C116}">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1F2A945-1A40-4CB9-BA37-C95DEB6F17BE}">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C8283B-5317-4B25-9F89-3415F79A1A62}">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2CDB34B-D99A-440D-ADA8-733E5249673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00C3758-7584-4849-BB15-F8C47B5EB065}">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2260BB1-E755-41DF-9639-8F93294BDEB1}">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303CCE8-BFC9-4A47-88CB-2477489B1CE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<sst xmlns="http://schemas.openxmlformats.org/spreadsheetml/2006/main" count="1576" uniqueCount="560">
  <si>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</si>
  <si>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</si>
  <si>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</si>
  <si>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</si>
  <si>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</si>
  <si>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</si>
  <si>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</si>
  <si>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</si>
  <si>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</si>
  <si>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</si>
  <si>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</si>
  <si>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</si>
  <si>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</si>
  <si>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</si>
  <si>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</si>
  <si>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</si>
  <si>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</si>
  <si>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</si>
  <si>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</si>
  <si>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</si>
  <si>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</si>
  <si>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</si>
  <si>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</si>
  <si>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</si>
  <si>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</si>
  <si>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</si>
  <si>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</si>
  <si>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</si>
  <si>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</si>
  <si>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</si>
  <si>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</si>
  <si>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</si>
  <si>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</si>
  <si>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</si>
  <si>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</si>
  <si>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</si>
  <si>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</si>
  <si>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</si>
  <si>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</si>
  <si>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</si>
  <si>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</si>
  <si>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JUL</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</si>
  <si>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</si>
  <si>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</si>
  <si>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</si>
  <si>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</si>
  <si>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</si>
  <si>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</si>
  <si>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</si>
  <si>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</si>
  <si>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</si>
  <si>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</si>
  <si>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</si>
  <si>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</si>
  <si>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</si>
  <si>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</si>
  <si>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</si>
  <si>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</si>
  <si>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</si>
  <si>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</si>
  <si>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</si>
  <si>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</si>
  <si>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</si>
  <si>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</si>
  <si>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</si>
  <si>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</si>
  <si>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</si>
  <si>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</si>
  <si>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</si>
  <si>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</si>
  <si>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</si>
  <si>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</si>
  <si>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</si>
  <si>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</si>
  <si>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</si>
  <si>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</si>
  <si>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</si>
  <si>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</si>
  <si>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</si>
  <si>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</si>
  <si>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</si>
  <si>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</si>
  <si>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</si>
  <si>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</si>
  <si>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</si>
  <si>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</si>
  <si>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</si>
  <si>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</si>
  <si>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</si>
  <si>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</si>
  <si>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</si>
  <si>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</si>
  <si>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</si>
  <si>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</si>
  <si>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</si>
  <si>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No se presentaron retrasos durante el periodo reportado.
Se dio trámite a la publicación de información y actualización de indicadores en la página web del OMEG. </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</si>
  <si>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</si>
  <si>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</si>
  <si>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</si>
  <si>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</si>
  <si>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</si>
  <si>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</si>
  <si>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</si>
  <si>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</si>
  <si>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</si>
  <si>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</si>
  <si>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</si>
  <si>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</si>
  <si>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</si>
  <si>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</si>
  <si>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</si>
  <si>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</si>
  <si>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</si>
  <si>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</si>
  <si>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</si>
  <si>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</si>
  <si>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</si>
  <si>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</si>
  <si>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</si>
  <si>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</si>
  <si>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</si>
  <si>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</si>
  <si>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</si>
  <si>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</si>
  <si>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</si>
  <si>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t>No se presentan retrasos acorde con la programación</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</si>
  <si>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</si>
  <si>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</si>
  <si>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</si>
  <si>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</si>
  <si>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</si>
  <si>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</si>
  <si>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</si>
  <si>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</si>
  <si>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</si>
  <si>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</si>
  <si>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</si>
  <si>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</si>
  <si>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</si>
  <si>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</si>
  <si>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</si>
  <si>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</si>
  <si>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</si>
  <si>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</si>
  <si>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</si>
  <si>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</si>
  <si>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</si>
  <si>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</si>
  <si>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X</t>
  </si>
  <si>
    <t>4 -  Producir y divulgar (16) estudios y/o investigaciones sobre los derechos de las mujeres con fuente de información OMEG</t>
  </si>
  <si>
    <t>SUMA TOTAL COMPROMISOS</t>
  </si>
  <si>
    <t>EJECUCION COMPROMISOS</t>
  </si>
  <si>
    <t>PROGRAMACION GIROS</t>
  </si>
  <si>
    <t>EJECUCION GIROS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</si>
  <si>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</si>
  <si>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</si>
  <si>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</si>
  <si>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</si>
  <si>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</si>
  <si>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</si>
  <si>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</si>
  <si>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</si>
  <si>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</si>
  <si>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</si>
  <si>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</si>
  <si>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</si>
  <si>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</si>
  <si>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</si>
  <si>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</si>
  <si>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</si>
  <si>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</si>
  <si>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</si>
  <si>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</si>
  <si>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</si>
  <si>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</si>
  <si>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</si>
  <si>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</si>
  <si>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</si>
  <si>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</si>
  <si>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</si>
  <si>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</si>
  <si>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</si>
  <si>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</si>
  <si>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</si>
  <si>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</si>
  <si>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</si>
  <si>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</si>
  <si>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</si>
  <si>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</si>
  <si>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</si>
  <si>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</si>
  <si>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</si>
  <si>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</si>
  <si>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</si>
  <si>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</si>
  <si>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</si>
  <si>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</si>
  <si>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</si>
  <si>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</si>
  <si>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</si>
  <si>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</si>
  <si>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</si>
  <si>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</si>
  <si>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</si>
  <si>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</si>
  <si>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</si>
  <si>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</si>
  <si>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</si>
  <si>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</si>
  <si>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</si>
  <si>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</si>
  <si>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</si>
  <si>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</si>
  <si>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</si>
  <si>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</si>
  <si>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</si>
  <si>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</si>
  <si>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</si>
  <si>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</si>
  <si>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</si>
  <si>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</si>
  <si>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</si>
  <si>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</si>
  <si>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</si>
  <si>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</si>
  <si>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</si>
  <si>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</si>
  <si>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Oriana La Rotta Amaya</t>
  </si>
  <si>
    <t>Nombre:</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</si>
  <si>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</si>
  <si>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</si>
  <si>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</si>
  <si>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</si>
  <si>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</si>
  <si>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</si>
  <si>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</si>
  <si>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</si>
  <si>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</si>
  <si>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</si>
  <si>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</si>
  <si>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</si>
  <si>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</si>
  <si>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</si>
  <si>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</si>
  <si>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</si>
  <si>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</si>
  <si>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</si>
  <si>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</si>
  <si>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</si>
  <si>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</si>
  <si>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</si>
  <si>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</si>
  <si>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</si>
  <si>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</si>
  <si>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</si>
  <si>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</si>
  <si>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</si>
  <si>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</si>
  <si>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</si>
  <si>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</si>
  <si>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</si>
  <si>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</si>
  <si>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</si>
  <si>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</si>
  <si>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</si>
  <si>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</si>
  <si>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</si>
  <si>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</si>
  <si>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</si>
  <si>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</si>
  <si>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</si>
  <si>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</si>
  <si>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</si>
  <si>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</si>
  <si>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</si>
  <si>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</si>
  <si>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</si>
  <si>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</si>
  <si>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</si>
  <si>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</si>
  <si>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</si>
  <si>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</si>
  <si>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</si>
  <si>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</si>
  <si>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</si>
  <si>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</si>
  <si>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</si>
  <si>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</si>
  <si>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</si>
  <si>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</si>
  <si>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</si>
  <si>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</si>
  <si>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</si>
  <si>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</si>
  <si>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</si>
  <si>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</si>
  <si>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</si>
  <si>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</si>
  <si>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</si>
  <si>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</si>
  <si>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</si>
  <si>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</si>
  <si>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</si>
  <si>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</si>
  <si>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</si>
  <si>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</si>
  <si>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</si>
  <si>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</si>
  <si>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</si>
  <si>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</si>
  <si>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</si>
  <si>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</si>
  <si>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</si>
  <si>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</si>
  <si>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</si>
  <si>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</si>
  <si>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</si>
  <si>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</si>
  <si>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</si>
  <si>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</si>
  <si>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</si>
  <si>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</si>
  <si>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</si>
  <si>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</si>
  <si>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</si>
  <si>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</si>
  <si>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</si>
  <si>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</si>
  <si>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</si>
  <si>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</si>
  <si>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</si>
  <si>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</si>
  <si>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</si>
  <si>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</si>
  <si>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</si>
  <si>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</si>
  <si>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</si>
  <si>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</si>
  <si>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</si>
  <si>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</si>
  <si>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</si>
  <si>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</si>
  <si>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</si>
  <si>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</si>
  <si>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</si>
  <si>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</si>
  <si>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</si>
  <si>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</si>
  <si>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</si>
  <si>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</si>
  <si>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</si>
  <si>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</si>
  <si>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</si>
  <si>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</si>
  <si>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</si>
  <si>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</si>
  <si>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</si>
  <si>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</si>
  <si>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</si>
  <si>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</si>
  <si>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</si>
  <si>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</si>
  <si>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</si>
  <si>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</si>
  <si>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</si>
  <si>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</si>
  <si>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</si>
  <si>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</si>
  <si>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</si>
  <si>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</si>
  <si>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</si>
  <si>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</si>
  <si>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</si>
  <si>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</si>
  <si>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</si>
  <si>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</si>
  <si>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</si>
  <si>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</si>
  <si>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</si>
  <si>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</si>
  <si>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</si>
  <si>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</si>
  <si>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</si>
  <si>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</si>
  <si>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</si>
  <si>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</si>
  <si>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</si>
  <si>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</si>
  <si>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</si>
  <si>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</si>
  <si>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</si>
  <si>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</si>
  <si>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</si>
  <si>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</si>
  <si>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</si>
  <si>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</si>
  <si>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</si>
  <si>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</si>
  <si>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</si>
  <si>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</si>
  <si>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</si>
  <si>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</si>
  <si>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</si>
  <si>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</si>
  <si>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</si>
  <si>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</si>
  <si>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</si>
  <si>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</si>
  <si>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</si>
  <si>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</si>
  <si>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</si>
  <si>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</si>
  <si>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</si>
  <si>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</si>
  <si>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</si>
  <si>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</si>
  <si>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</si>
  <si>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</si>
  <si>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</si>
  <si>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</si>
  <si>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</si>
  <si>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</si>
  <si>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</si>
  <si>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</si>
  <si>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</si>
  <si>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</si>
  <si>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</si>
  <si>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</si>
  <si>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</si>
  <si>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</si>
  <si>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</si>
  <si>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</si>
  <si>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</si>
  <si>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</si>
  <si>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</si>
  <si>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</si>
  <si>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</si>
  <si>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</si>
  <si>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</si>
  <si>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</si>
  <si>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</si>
  <si>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</si>
  <si>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</si>
  <si>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</si>
  <si>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</si>
  <si>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</si>
  <si>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</si>
  <si>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</si>
  <si>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</si>
  <si>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</si>
  <si>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</si>
  <si>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</si>
  <si>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</si>
  <si>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</si>
  <si>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</si>
  <si>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</si>
  <si>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</si>
  <si>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</si>
  <si>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</si>
  <si>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</si>
  <si>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</si>
  <si>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</si>
  <si>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</si>
  <si>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</si>
  <si>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</si>
  <si>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</si>
  <si>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</si>
  <si>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</si>
  <si>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</si>
  <si>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</si>
  <si>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</si>
  <si>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</si>
  <si>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</si>
  <si>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</si>
  <si>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</si>
  <si>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</si>
  <si>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</si>
  <si>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</si>
  <si>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</si>
  <si>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</si>
  <si>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</si>
  <si>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</si>
  <si>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</si>
  <si>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</si>
  <si>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</si>
  <si>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</si>
  <si>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</si>
  <si>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</si>
  <si>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</si>
  <si>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</si>
  <si>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</si>
  <si>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</si>
  <si>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</si>
  <si>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</si>
  <si>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</si>
  <si>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</si>
  <si>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</si>
  <si>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</si>
  <si>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</si>
  <si>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</si>
  <si>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</si>
  <si>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</si>
  <si>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</si>
  <si>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</si>
  <si>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</si>
  <si>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</si>
  <si>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</si>
  <si>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</si>
  <si>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</si>
  <si>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</si>
  <si>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</si>
  <si>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</si>
  <si>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</si>
  <si>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</si>
  <si>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</si>
  <si>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</si>
  <si>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</si>
  <si>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</si>
  <si>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</si>
  <si>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</si>
  <si>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</si>
  <si>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</si>
  <si>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</si>
  <si>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</si>
  <si>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</si>
  <si>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</si>
  <si>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</si>
  <si>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Uno de los principales logros, es contar con tres experiencias de investigación en articulación con actores externos, llevando a la práctica la estrategia metodológica de captura de información con enfoque de género y diferencial.
La primera experiencia es sin duda una muestra de la articulación intersectorial, en donde se conjugan los análisis de dos sectores (Protección y Bienestar Ambiental – SDMUJER) para ampliar el conocimiento y la comprensión sobre las violencias interrelacionadas (violencia intrafamiliar, Violencia Basada en Género y maltrato animal), y desde allí, brindar recomendaciones para establecer acciones que permitan prevenir el fenómeno. 
La segunda experiencia es una articulación con un actor externo privado (Change – SDMUJER) dando cuenta de como las situaciones socialmente relevantes como puede ser el Cuidado Comunitario podrían ser abordado por entidades Publico – privadas para ampliar el conocimiento sobre lo que pasa con las poblaciones en sus territorios.
Finalmente, la tercera experiencia es una tripe articulación intersectorial con un actor externo Regional, un actor privado y un actor local (PNUD - Bloomberg – SDMUJER) llevando a la práctica estrategias de captura de información con enfoque de género y diferencial.</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</si>
  <si>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 perfeccionado y puesto en marcha en el mes de agosto</t>
  </si>
  <si>
    <t xml:space="preserve">Como parte de la producción de estudios y/o investigaciones que den cuenta de los derechos de las mujeres con fuente información OMEG, durante el mes de agosto se dio lugar a la publicación de la segunda investigación programada para la vigencia, específicamente:
Actualización de la Caracterización de personas que realizan actividades sexualmente pagadas - ASP en Bogotá (Publicada el 29 de agosto de 2023) y puede ser consultada en la página web del OMEG en el siguiente link https://omeg.sdmujer.gov.co/phocadownload/2023/01%20Informe_Caracterizacion_ASP.pdf
Pese al cumplimiento de la meta, desde las necesidades de información y prioridades definidas por el nivel directivo de la entidad, se da continuidad a otras investigaciones que vienen en curso. Estas son:
1. Violencias de Género en Movilizaciones Sociales. Se cuenta con presentación y documento ajustado incorporando las observaciones por parte de los sectores involucrados. 
2. Evaluaciones de impacto Línea Purpura y Hospitales. Se cuenta con presentaciones de resultados y documento final de Estrategia de Hospitales a espera de la retroalimentación de los equipos que operativizan la estrategia. 
3. Diagnósticos Locales sobre la situación de derechos de las mujeres. Se cuenta con estructura documental, gestión de fuentes de información y procesamiento inicial de datos. Asimismo, producción del documento de ciudad en proceso de diagramación. 												</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</si>
  <si>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</si>
  <si>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t>Como parte de la producción de estudios y/o investigaciones que den cuenta de los derechos de las mujeres con fuente información OMEG, durante el mes de agosto se dio lugar a la publicación de la segunda investigación programada para la vigencia, específicamente:
Actualización de la Caracterización de personas que realizan actividades sexualmente pagadas - ASP en Bogotá (Publicada el 29 de agosto de 2023) y puede ser consultada en la página web del OMEG en el siguiente link https://omeg.sdmujer.gov.co/phocadownload/2023/01%20Informe_Caracterizacion_ASP.pdf</t>
  </si>
  <si>
    <t>Nombre:  Lesly Paola Niño</t>
  </si>
  <si>
    <t xml:space="preserve">Cargo: Profesional Universitario </t>
  </si>
  <si>
    <t>Nombre: Marcia Yasmin Castro Ramirez</t>
  </si>
  <si>
    <t xml:space="preserve">Cargo: Subsecretaria del Cuidado y Políticas de Igualdad (e) </t>
  </si>
  <si>
    <t>Se han venido teniendo reuniones con el equipo de visualización para generar alternativas para evitar retrasos en la publicación. Por el momento, una de las personas del equipo de tecnología del área asumió la labor de visualización para evitar los retrasos</t>
  </si>
  <si>
    <t>Hasta septiembre de 2023 se gestionó información con entes internos y externos por medio de 38 comunicaciones con la cual se actualizaron los indicadores con información disponible y para poder satisfacer las necesidades de infromación de actores internos y externos.</t>
  </si>
  <si>
    <r>
      <rPr>
        <b/>
        <sz val="11"/>
        <color rgb="FF000000"/>
        <rFont val="Times New Roman"/>
        <family val="1"/>
      </rPr>
      <t xml:space="preserve">Tercer trimestre: se han realizado 13 solicitudes en total. </t>
    </r>
    <r>
      <rPr>
        <sz val="11"/>
        <color rgb="FF000000"/>
        <rFont val="Times New Roman"/>
        <family val="1"/>
      </rPr>
      <t xml:space="preserve">
a.  Información de Medicina Legal en el tema de riesgo de feminicidio.
b. Información de Medicina Legal, Fiscalía General de la Nación y Policía Nacional en el tema de asesinatos de mujeres y feminicidios
c. Información de atenciones de los servicios de la SDMujer.
d. Información SIEDCO en el tema de violencias por medio de delitos de alto impacto. 
</t>
    </r>
    <r>
      <rPr>
        <b/>
        <sz val="11"/>
        <color indexed="8"/>
        <rFont val="Times New Roman"/>
        <family val="1"/>
      </rPr>
      <t>Anexos:</t>
    </r>
    <r>
      <rPr>
        <sz val="11"/>
        <color indexed="8"/>
        <rFont val="Times New Roman"/>
        <family val="1"/>
      </rPr>
      <t xml:space="preserve">
Anexos actividad 5</t>
    </r>
  </si>
  <si>
    <t xml:space="preserve">
*Julio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</si>
  <si>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*Septiembre (Anulación $1)-Detalle. Contrato 967-2022 Tecnophone 
*Julio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</si>
  <si>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r>
      <t xml:space="preserve">1, Como parte Adquisión de equipos y sistemas tecnológicos para el fortalecimiento de la infraestructura del OMEG, se cuenta al mes de agosto  de la presente vigencia con el siguiente estado en el avance de la contratación:
</t>
    </r>
    <r>
      <rPr>
        <b/>
        <sz val="11"/>
        <rFont val="Times New Roman"/>
        <family val="1"/>
      </rPr>
      <t xml:space="preserve">672 ORDEN DE COMPRA ARCGIS: </t>
    </r>
    <r>
      <rPr>
        <sz val="11"/>
        <rFont val="Times New Roman"/>
        <family val="1"/>
      </rPr>
      <t xml:space="preserve">Contratado y pendiente de ejecución de la Orden de compra en el mes de diciembre de 2023. Respecto al LOTE 1   PRODUCTOS POWER BI: Contratado y pendiente de ejecución de la Orden de compra en el mes de diciembre de 2023 . El 11 de septiembre de 2023 se realizó la revisión seguimiento y trámite del acta de inicio orden de compra 114426 contrato No 999-2023 
</t>
    </r>
    <r>
      <rPr>
        <b/>
        <sz val="11"/>
        <rFont val="Times New Roman"/>
        <family val="1"/>
      </rPr>
      <t>673 PROVEEDOR EXCLUSIVO -</t>
    </r>
    <r>
      <rPr>
        <sz val="11"/>
        <rFont val="Times New Roman"/>
        <family val="1"/>
      </rPr>
      <t xml:space="preserve">El 01 de septiembre de 2023 se realizó el seguimiento a la remisión de documentos por parte del proveedor exclusivo, El 19 de septiembre de 2023 se reenvió al proveedor la solicitud de ajustes y radicación documentos, posteriormente el 29 de septiembre de 2023 se realizó el trámite del EP NVIVO PC 673 con obligación 4 modificada y se remitió para firma de OAP. 
</t>
    </r>
    <r>
      <rPr>
        <b/>
        <sz val="11"/>
        <rFont val="Times New Roman"/>
        <family val="1"/>
      </rPr>
      <t>675 PROVEEDOR EXCLUSIVO -</t>
    </r>
    <r>
      <rPr>
        <sz val="11"/>
        <rFont val="Times New Roman"/>
        <family val="1"/>
      </rPr>
      <t xml:space="preserve"> Licencimiento SPSS para datos cuantitativos.El 25 de septiembre de 2023 se realizó la solicitud de cotización actualizada para la adquisición del licenciamiento IBM 
</t>
    </r>
    <r>
      <rPr>
        <b/>
        <sz val="11"/>
        <rFont val="Times New Roman"/>
        <family val="1"/>
      </rPr>
      <t>Anexos:</t>
    </r>
    <r>
      <rPr>
        <sz val="11"/>
        <rFont val="Times New Roman"/>
        <family val="1"/>
      </rPr>
      <t xml:space="preserve">
a. Evidencias Proceso 673
</t>
    </r>
    <r>
      <rPr>
        <b/>
        <sz val="11"/>
        <rFont val="Times New Roman"/>
        <family val="1"/>
      </rPr>
      <t>2. INFOCUIDADO:</t>
    </r>
    <r>
      <rPr>
        <sz val="11"/>
        <rFont val="Times New Roman"/>
        <family val="1"/>
      </rPr>
      <t xml:space="preserve"> Se operó el Sistema de Información de Cuidado con la integración de los servicios y personas atendidas por los 9 sectores que hacen parte del Sistema Distrital de Cuidado.
</t>
    </r>
    <r>
      <rPr>
        <b/>
        <sz val="11"/>
        <rFont val="Times New Roman"/>
        <family val="1"/>
      </rPr>
      <t>Anexos</t>
    </r>
    <r>
      <rPr>
        <sz val="11"/>
        <rFont val="Times New Roman"/>
        <family val="1"/>
      </rPr>
      <t xml:space="preserve">
a. Inventario Infocuidado corte agosto 2023.xlsx
b. Variables_Basicas_Infocuidado.xlsx
c. Inventario de Reuniones Infocuidado corte septiembre 2023.xlsx
d. Tablero de manzanas del cuidado corte septiembre 2023.xlsx
e. Tablero de buses del cuidado corte septiembre 2023.xlsx
f. PPT Comisión Intersectorial cuidado 09182023.pdf</t>
    </r>
  </si>
  <si>
    <r>
      <t xml:space="preserve">Como parte de la operación, actualización de usabilidad de la página del OMEG y publicación de información de interes para el mes de agosto se realizó la publicación de los  reporte de atenciones de la Secretaria de la Mujer teniendo como fuente de información el registro Simisional y las llamadas a la línea purpura. Especificamente:
1. Reporte de Atenciones Secretaría Distrital de la Mujer. Enero 1 a Agosto 31 de 2023. Publicado el 29 de septiembre de 2023 Link  https://omeg.sdmujer.gov.co/phocadownload/2023/RepAtenciones_AGO31.pdf
</t>
    </r>
    <r>
      <rPr>
        <b/>
        <sz val="11"/>
        <rFont val="Times New Roman"/>
        <family val="1"/>
      </rPr>
      <t xml:space="preserve">Anexos: </t>
    </r>
    <r>
      <rPr>
        <sz val="11"/>
        <rFont val="Times New Roman"/>
        <family val="1"/>
      </rPr>
      <t xml:space="preserve">
a. Reporte atenciones Enero 1 -Agosto 31 de 2023   
</t>
    </r>
  </si>
  <si>
    <r>
      <rPr>
        <b/>
        <sz val="11"/>
        <color rgb="FF000000"/>
        <rFont val="Times New Roman"/>
        <family val="1"/>
      </rPr>
      <t xml:space="preserve">INFOCUIDADO: </t>
    </r>
    <r>
      <rPr>
        <sz val="11"/>
        <color rgb="FF000000"/>
        <rFont val="Times New Roman"/>
        <family val="1"/>
      </rPr>
      <t xml:space="preserve">El Sistema de Información de Cuidado opera con los 9 sectores que hacen parte del Sistema Distrital de Cuidado. Se han integrado 274 bases de datos enviadas por las entidades y se han tenido 63 mesas técnicas con los diversos sectores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 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r>
  </si>
  <si>
    <t>Para el mes de septiembre se da continuidad a los procesos de intercambio de información con actores externos para garantizar la inclusión de los enfoques de género y diferencial en los procesos de captura de información en las entidades del distrito. 
De esta manera, se continuó avanzando en la elaboración de la investigación sobre violencias interrelacionadas (violencia intrafamiliar, VBG y maltrato animal) en articulación con el Observatorio de Proyección y Bienestar Ambiental – OBYPA, específicamente se avanzó en la producción del documento del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septiembre se sistematizo la información recolectada mediante entrevista a lideresas de organizaciones de cuidado comunitario.
Asimismo, se da cierre a la primera Fase del intercambio de información con Bloomberg-PNUD proyecto que busca evaluar el Sistema de Cuidado adelantado en la ciudad, en lógica de visibilizarlo como una experiencia exitosa en la región. Visitando 169 familias cuidadoras de las localidades de Kennedy, Bosa, Ciudad Bolívar. Se da apertura a la planeación de la segunda Fase.</t>
  </si>
  <si>
    <r>
      <t xml:space="preserve">Para el mes de septiembre se dio continuidad al intercambio de información con el Observatorio de Proyección y Bienestar Ambiental – OBYPA, realizando avances de la investigación sobre violencias interrelacionadas, en el periodo se da continuidad a la producción del documento de análisis y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septiembre se adelantó el trabajo de sistematización de información de las entrevistas realizadas a lideresas de organizaciones de cuidado comunitario.
Por otra parte, se avanzó en el intercambio de información con Bloomberg-PNUD proyecto que busca evaluar el Sistema de Cuidado adelantado en la ciudad, en lógica de visibilizarlo como una experiencia exitosa en la región. Durante el mes de septiembre, se dio por cerrada la primera Fase en donde se visitaron cerca de 169 familias cuidadoras de las localidades de Kennedy, Bosa y Ciudad Bolívar, y se da apertura a la planeación de la segunda Fase queriendo abarcar otras tres localidades por definir. 
</t>
    </r>
    <r>
      <rPr>
        <b/>
        <sz val="11"/>
        <color rgb="FF000000"/>
        <rFont val="Times New Roman"/>
        <family val="1"/>
      </rPr>
      <t xml:space="preserve">Anexos:
</t>
    </r>
    <r>
      <rPr>
        <sz val="11"/>
        <color rgb="FF000000"/>
        <rFont val="Times New Roman"/>
        <family val="1"/>
      </rPr>
      <t>1. OBYPA - Violencias Interrelacionadas	 
2. Change - Cuidado comunitario.	
3. Bloomberg/PNUD – Sistema de Cuidado</t>
    </r>
  </si>
  <si>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Durante este mes se integraron 22 bases de datos enviadas por las entidades y se tuvieron 7 mesas técnicas con los diversos sectores para la revisión y validación de la información. Se realizaron dos tableros de las personas atendidas y las atenciones en las manzanas y buses del cuidado para las mesas locales de cuidado. Y se realizó una presentación para la Comisión Intersectorial de Cuidado del 18 de septiembre del 2023.
</t>
    </r>
    <r>
      <rPr>
        <b/>
        <sz val="11"/>
        <color rgb="FF000000"/>
        <rFont val="Times New Roman"/>
        <family val="1"/>
      </rPr>
      <t>SIMISIONAL 2.0</t>
    </r>
    <r>
      <rPr>
        <sz val="11"/>
        <color rgb="FF000000"/>
        <rFont val="Times New Roman"/>
        <family val="1"/>
      </rPr>
      <t xml:space="preserve">: Durante el mes de septiembre se iniciaron las capacitaciones, luego de la implementación de ajustes de acuerdo a la categorización realizada en el mes de julio, se continuó con la migración de datos, se ajustaron los contenidos y guías metodológicas de los 4 primeros módulos del curso para el manejo del SIMISIONAL 2.0 en la plataforma Moodle y se realizaron reuniones técnicas con 3 dependencias para validar los ajustes realizados
</t>
    </r>
  </si>
  <si>
    <t xml:space="preserve">Durante el mes de septiembre de 2023 se llevaron a cabo las siguientes actividades como parte de la actualización del OMEG:
1. Se actualizó la información de la sección de violencias con la información de fuente SIEDCO y los datos de valoraciones por riesgo de feminicidio:  Anexos: Reporte información Medicinal legal corte agosto de 2023.pdf; Reporte información SIEDCO corte agosto de 2023
2. Se actualizó la información de la sección de atenciones con la información de SIMisional con corte a julio de 2023. Anexo: Reporte información SiMisional corte agosto 2023.pdf
Las actualizaciones se pueden consultar en el vínculo: https://omeg.sdmujer.gov.co/dataindicadores/index.html
3. De acuerdo al cronograma para el procesamiento y publicación de la información de indicadores laborales y de pobreza y teniendo en cuenta las modificaciones realizadas por la fuente de los datos, DANE, se llevaron a cabo las siguientes actividades:
a. Se construyeron los cuadros de salida desde el año 2017 de los principales indicadores de mercado laboral para la nación, el distrito capital y localidades para los años 2017 y 2021. Anexo: Poblaciones e indicadores laborales.xlsx; Fichas indicadores laborales.zip.
b. El día jueves 7 de septiembre se llevó a cabo una reunión con la persona encargada de la visualización del espacio en el OMEG para definir como se ha de mostrar la informaciín de pobreza y para hacer algunas modificaciones en la visualziación del resto de indicadores. Anexos: Reunión visualización pobreza 07092023.jpg; Modificaciones reunión 070923.pptx; Definiciones de la información presentada.docx.
c. Reunión con el equipo de analistas del OMEG para definir los indicadores de la sección de Salud a publicar como paso siguiente de la publicación de los indicadores laborales. Anexos: Acta de reunión  08092023.pdf.
</t>
  </si>
  <si>
    <r>
      <t xml:space="preserve">Para el mes de septiembre, no se cuenta con programación de la meta, no obstante, se reporta un avance relacionado con la planeación y preparación de las Mesas Mujer a implementarse en el mes de noviembre.
En este espacio, se prioriza la transferencia de conocimientos en el uso y apropiación de metodológicas de investigación cuantitativa, cualitativa y mixtas para la captura de información con enfoque de género, diferencial e interseccional en estudio y/o investigaciones que sean adelantadas por las entidades de la administración distrital.	
</t>
    </r>
    <r>
      <rPr>
        <b/>
        <sz val="11"/>
        <color rgb="FF000000"/>
        <rFont val="Times New Roman"/>
        <family val="1"/>
      </rPr>
      <t xml:space="preserve"> 
</t>
    </r>
    <r>
      <rPr>
        <sz val="11"/>
        <color rgb="FF000000"/>
        <rFont val="Times New Roman"/>
        <family val="1"/>
      </rPr>
      <t xml:space="preserve">Propuesta metodológica Mesas Mujer Bogotá 2023				</t>
    </r>
  </si>
  <si>
    <t>De acuerdo con el cronograma del proceso publicado en la paltaforma SECOP II, para el mes de septiembre se recibieron observaciones al proyecto de pliegos, las cuales fueron respondidas para posteriormente hacer las adendas correspondientes y publicar los pliegos definitivos. Posteriormente se recibieron en la fecha indicada en el cronograma, cinco (05)  ofertas de proveedores.</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</si>
  <si>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septiembre la publicación del proceso, la recepción de observaciones al proyecto de pliegos y la posterior publicación de los pliegos definitivos. Así mismo se recibieron cinco (05) ofertas para el proceso.</t>
  </si>
  <si>
    <r>
      <t xml:space="preserve">Para el mes de septiembre se recibieron observaciones a los pliegos por parte de un proponente. Esas observaciones fueron respondidas y se hicieron modificaciones al anexo técnico y el estudio previo del proceso para así publicar los documentos definitivos. Finalmente, se recibieron  cinco (05)  ofertas el día 29 de septiembre,  las cuales pasan a revisión de cumplimiento de requisitos establecidos en el  proceso.
</t>
    </r>
    <r>
      <rPr>
        <b/>
        <sz val="11"/>
        <color theme="1"/>
        <rFont val="Times New Roman"/>
        <family val="1"/>
      </rPr>
      <t xml:space="preserve">Anexos:
</t>
    </r>
    <r>
      <rPr>
        <sz val="11"/>
        <color theme="1"/>
        <rFont val="Times New Roman"/>
        <family val="1"/>
      </rPr>
      <t xml:space="preserve">a. Respuestas a observaciones.
b. Anexo técnico modificado.
c. Estudio previo modificado.
d. Captura de pantalla secop II con 5 propuestas allegadas. </t>
    </r>
  </si>
  <si>
    <r>
      <t xml:space="preserve">Pese al cumplimiento de la meta, desde las necesidades de información y prioridades definidas por el nivel directivo de la entidad, se da continuidad en el mes de septiembre a otras investigaciones que vienen en curso. Estas son:
a. </t>
    </r>
    <r>
      <rPr>
        <b/>
        <sz val="11"/>
        <rFont val="Times New Roman"/>
        <family val="1"/>
      </rPr>
      <t xml:space="preserve">Movilizaciones Sociales. </t>
    </r>
    <r>
      <rPr>
        <sz val="11"/>
        <rFont val="Times New Roman"/>
        <family val="1"/>
      </rPr>
      <t xml:space="preserve">
Investigación sobre violencias basadas en género – VBG en el marco de las Movilizaciones Sociales del 25 de noviembre. 
Se cuenta con presentación de resultados y documento final ajustado según observaciones de las directivas. En el mes de agosto luego de evaluar las observaciones de la mesa de técnica interinstitucional, se concluye que los datos proporcionados corresponden al año 2021 y se encuentran desactualizados con respecto a las acciones adelantadas por la administración distrital. Dado lo anterior, el documento quedará en etapa de producción y consulta interna, pero no será publicado.
b. </t>
    </r>
    <r>
      <rPr>
        <b/>
        <sz val="11"/>
        <rFont val="Times New Roman"/>
        <family val="1"/>
      </rPr>
      <t xml:space="preserve">Evaluaciones de Impacto servicio de Línea Purpura y Hospitales. </t>
    </r>
    <r>
      <rPr>
        <sz val="11"/>
        <rFont val="Times New Roman"/>
        <family val="1"/>
      </rPr>
      <t xml:space="preserve">
Se cuenta con presentaciones de resultados y documento final de Estrategia de Hospitales y Línea Purpura el cual fue retroalimentado por los equipos que operativizan la estrategia. En este sentido, se inicia en el mes la revisión de los ajustes e incorporación de los cambios y observaciones realizadas.
c. </t>
    </r>
    <r>
      <rPr>
        <b/>
        <sz val="11"/>
        <rFont val="Times New Roman"/>
        <family val="1"/>
      </rPr>
      <t>Diagnósticos Locales sobre la situación de derechos de las mujeres</t>
    </r>
    <r>
      <rPr>
        <sz val="11"/>
        <rFont val="Times New Roman"/>
        <family val="1"/>
      </rPr>
      <t xml:space="preserve">, denominado: Mujeres en las localidades y mujeres cuidadoras. Bogotá con enfoque territorial. Se cuenta con producción del documento global de ciudad diagramado. Y redacción inicial de los diagnósticos por localidades. 		
</t>
    </r>
    <r>
      <rPr>
        <b/>
        <sz val="11"/>
        <rFont val="Times New Roman"/>
        <family val="1"/>
      </rPr>
      <t xml:space="preserve">
Anexos: </t>
    </r>
    <r>
      <rPr>
        <sz val="11"/>
        <rFont val="Times New Roman"/>
        <family val="1"/>
      </rPr>
      <t xml:space="preserve">	
Documento final Diagnóstico Mujeres en las localidades y mujeres cuidadoras. Bogotá con enfoque territorial. Versión Diagramada		</t>
    </r>
  </si>
  <si>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</si>
  <si>
    <t xml:space="preserve">Como parte de los productos estadísticos se elaboraron los  reportes de atenciones de la Secretaria de la Mujer teniendo como fuente de información el registro Simisional y las llamadas a la línea purpura. Especificamente:
1.  Reporte atenciones Enero 1 a Agosto 31 de 2023.  Publicado el 29 de septiembre de 2023 link  https://omeg.sdmujer.gov.co/phocadownload/2023/RepAtenciones_AGO31.pdf.                                
2. Durante el mes de septiembre de 2023 se llevaron a cabo actividades como parte de la actualización del OMEG:  Se actualizó la información de la sección de violencias con la información de fuente SIEDCO y los datos de valoraciones por riesgo de feminicidio, igualmente la información de la sección de atenciones con la información de SIMisional con corte a julio de 2023.
Así mismo, se construyeron los cuadros de salida desde el año 2017 de los principales indicadores de mercado laboral para la nación, el distrito capital y localidades para los años 2017 y 2021.
</t>
  </si>
  <si>
    <t>Con corte al mes de septiembre se han venido generando los reportes de atenciones acumulados de 2023 de forma mensual como se planteo en el cronograma de la actual vigencia. Adicionalmente, el visualizador de indicadores se ha venido alimentando de la información externa e interna que llega al OMEG para proceder a la publicación en la página web.</t>
  </si>
  <si>
    <t>Aunque la entrega y la generación de información se ha venido entregando mensualmente, se han presentado retrasos con el trabajo de publicación de los indicadores en el visualizador del OMEG.</t>
  </si>
  <si>
    <r>
      <t xml:space="preserve">Se ha dado respuesta a la totalidad de solicitudes recibidas, brindando información relevante para la ciudadanía, academia y demás instituciones. En total se han recibido </t>
    </r>
    <r>
      <rPr>
        <b/>
        <sz val="11"/>
        <color rgb="FF000000"/>
        <rFont val="Times New Roman"/>
        <family val="1"/>
      </rPr>
      <t>99</t>
    </r>
    <r>
      <rPr>
        <sz val="11"/>
        <color rgb="FF000000"/>
        <rFont val="Times New Roman"/>
        <family val="1"/>
      </rPr>
      <t xml:space="preserve"> solicitudes en el tercer trimestre de 2023. 
El tipo de solicitudes recibidas se puede describir de la siguiente manera: 
Solicitud de información=50; SDQS= 10;Derecho de petición= 27; Proposición=4; Cruce=7; Traslado por competencia:4
</t>
    </r>
    <r>
      <rPr>
        <b/>
        <sz val="11"/>
        <color indexed="8"/>
        <rFont val="Times New Roman"/>
        <family val="1"/>
      </rPr>
      <t>Anexos:</t>
    </r>
    <r>
      <rPr>
        <sz val="11"/>
        <color indexed="8"/>
        <rFont val="Times New Roman"/>
        <family val="1"/>
      </rPr>
      <t xml:space="preserve">
Anexos actividad 4</t>
    </r>
  </si>
  <si>
    <t>Con corte a septiembre de 2023 se han recibido 305 requerimientos de los diferentes actores y actoras de la comunidad capitalina acerca de temas que tienen que ver con la realidad de las mujeres en la ciudad. Al mismo corte se han respondido 203 requerimientos para un 100% de cumplimiento.</t>
  </si>
  <si>
    <r>
      <t xml:space="preserve">Durante el mes de septiembre se iniciaron las capacitaciones, luego de la implementación de ajustes de acuerdo a la categorización realizada en el mes de julio, se continuó con la migración de datos, se ajustaron los contenidos y guías metodológicas de los 4 primeros módulos del curso para el manejo del SIMISIONAL 2.0 en la plataforma Moodle y se realizaron reuniones técnicas con 3 dependencias para validar los ajustes realizados.
</t>
    </r>
    <r>
      <rPr>
        <b/>
        <sz val="11"/>
        <color rgb="FF000000"/>
        <rFont val="Times New Roman"/>
        <family val="1"/>
      </rPr>
      <t xml:space="preserve">Anexos: </t>
    </r>
    <r>
      <rPr>
        <sz val="11"/>
        <color rgb="FF000000"/>
        <rFont val="Times New Roman"/>
        <family val="1"/>
      </rPr>
      <t xml:space="preserve">
a. Carpeta contenido SIMISIONAL 2.0
b. Carpeta de capacitaciones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</si>
</sst>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 numFmtId="180" formatCode="0.0"/>
    <numFmt numFmtId="181" formatCode="_-* #,##0_-;\-* #,##0_-;_-* &quot;-&quot;??_-;_-@_-"/>
  </numFmts>
  <fonts count="49" x14ac:knownFonts="1">
    <font>
      <sz val="11"/>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b/>
      <sz val="11"/>
      <name val="Arial Narrow"/>
      <family val="2"/>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b/>
      <sz val="11"/>
      <color theme="1"/>
      <name val="Times New Roman"/>
      <family val="1"/>
    </font>
    <font>
      <sz val="11"/>
      <name val="Calibri"/>
      <family val="2"/>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34">
    <xf numFmtId="0" fontId="0" fillId="0" borderId="0">
      <alignment vertical="center"/>
    </xf>
    <xf numFmtId="172" fontId="3" fillId="0" borderId="0">
      <alignment vertical="top"/>
      <protection locked="0"/>
    </xf>
    <xf numFmtId="9" fontId="3" fillId="0" borderId="0">
      <alignment vertical="top"/>
      <protection locked="0"/>
    </xf>
    <xf numFmtId="0" fontId="27" fillId="0" borderId="0">
      <protection locked="0"/>
    </xf>
    <xf numFmtId="165" fontId="3" fillId="0" borderId="0">
      <alignment vertical="top"/>
      <protection locked="0"/>
    </xf>
    <xf numFmtId="168" fontId="3" fillId="0" borderId="0">
      <alignment vertical="top"/>
      <protection locked="0"/>
    </xf>
    <xf numFmtId="164" fontId="3" fillId="0" borderId="0">
      <alignment vertical="top"/>
      <protection locked="0"/>
    </xf>
    <xf numFmtId="9" fontId="27" fillId="0" borderId="0">
      <alignment vertical="top"/>
      <protection locked="0"/>
    </xf>
    <xf numFmtId="9" fontId="28" fillId="0" borderId="0">
      <alignment vertical="top"/>
      <protection locked="0"/>
    </xf>
    <xf numFmtId="179" fontId="27" fillId="0" borderId="0">
      <alignment vertical="top"/>
      <protection locked="0"/>
    </xf>
    <xf numFmtId="41" fontId="3" fillId="0" borderId="0">
      <alignment vertical="top"/>
      <protection locked="0"/>
    </xf>
    <xf numFmtId="43" fontId="29" fillId="0" borderId="0">
      <alignment vertical="top"/>
      <protection locked="0"/>
    </xf>
    <xf numFmtId="0" fontId="29" fillId="0" borderId="0">
      <protection locked="0"/>
    </xf>
    <xf numFmtId="0" fontId="37"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8" fillId="0" borderId="0">
      <alignment vertical="center"/>
    </xf>
    <xf numFmtId="41" fontId="3" fillId="0" borderId="0">
      <alignment vertical="top"/>
      <protection locked="0"/>
    </xf>
    <xf numFmtId="43" fontId="29" fillId="0" borderId="0">
      <alignment vertical="top"/>
      <protection locked="0"/>
    </xf>
    <xf numFmtId="0" fontId="27"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cellStyleXfs>
  <cellXfs count="926">
    <xf numFmtId="0" fontId="0" fillId="0" borderId="0" xfId="0">
      <alignment vertical="center"/>
    </xf>
    <xf numFmtId="166" fontId="3" fillId="0" borderId="0" xfId="1" applyNumberFormat="1" applyAlignment="1" applyProtection="1"/>
    <xf numFmtId="166" fontId="3" fillId="0" borderId="1" xfId="1" applyNumberFormat="1" applyBorder="1" applyAlignment="1" applyProtection="1"/>
    <xf numFmtId="166" fontId="4" fillId="0" borderId="1" xfId="1" applyNumberFormat="1" applyFont="1" applyBorder="1" applyAlignment="1" applyProtection="1"/>
    <xf numFmtId="166" fontId="4" fillId="0" borderId="1" xfId="1" applyNumberFormat="1" applyFont="1" applyBorder="1" applyAlignment="1" applyProtection="1">
      <alignment horizontal="center"/>
    </xf>
    <xf numFmtId="166" fontId="4" fillId="2" borderId="1" xfId="1" applyNumberFormat="1" applyFont="1" applyFill="1" applyBorder="1" applyAlignment="1" applyProtection="1"/>
    <xf numFmtId="166" fontId="4" fillId="0" borderId="0" xfId="1" applyNumberFormat="1" applyFont="1" applyAlignment="1" applyProtection="1"/>
    <xf numFmtId="166" fontId="3" fillId="3" borderId="1" xfId="1" applyNumberFormat="1" applyFill="1" applyBorder="1" applyAlignment="1" applyProtection="1"/>
    <xf numFmtId="9" fontId="3" fillId="0" borderId="1" xfId="2" applyBorder="1" applyAlignment="1" applyProtection="1"/>
    <xf numFmtId="166" fontId="3" fillId="5" borderId="1" xfId="1" applyNumberFormat="1" applyFill="1" applyBorder="1" applyAlignment="1" applyProtection="1"/>
    <xf numFmtId="0" fontId="5" fillId="0" borderId="0" xfId="0" applyFont="1">
      <alignment vertical="center"/>
    </xf>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3" fillId="0" borderId="0" xfId="4" applyNumberFormat="1" applyAlignment="1" applyProtection="1">
      <alignment vertical="center"/>
    </xf>
    <xf numFmtId="166" fontId="3" fillId="0" borderId="40" xfId="1" applyNumberFormat="1" applyBorder="1" applyAlignment="1" applyProtection="1">
      <alignment vertical="center"/>
    </xf>
    <xf numFmtId="166" fontId="3" fillId="0" borderId="41" xfId="1" applyNumberFormat="1" applyBorder="1" applyAlignment="1" applyProtection="1">
      <alignment vertical="center"/>
    </xf>
    <xf numFmtId="166" fontId="4" fillId="0" borderId="41" xfId="1" applyNumberFormat="1" applyFont="1" applyBorder="1" applyAlignment="1" applyProtection="1">
      <alignment vertical="center"/>
    </xf>
    <xf numFmtId="9" fontId="3" fillId="0" borderId="43" xfId="2" applyBorder="1" applyAlignment="1" applyProtection="1">
      <alignment vertical="center"/>
    </xf>
    <xf numFmtId="166" fontId="3" fillId="0" borderId="44" xfId="1" applyNumberFormat="1" applyBorder="1" applyAlignment="1" applyProtection="1">
      <alignment vertical="center"/>
    </xf>
    <xf numFmtId="166" fontId="3" fillId="0" borderId="1" xfId="1" applyNumberFormat="1" applyBorder="1" applyAlignment="1" applyProtection="1">
      <alignment vertical="center"/>
    </xf>
    <xf numFmtId="166" fontId="4" fillId="0" borderId="1" xfId="1" applyNumberFormat="1" applyFont="1" applyBorder="1" applyAlignment="1" applyProtection="1">
      <alignment vertical="center"/>
    </xf>
    <xf numFmtId="9" fontId="3" fillId="0" borderId="11" xfId="2" applyBorder="1" applyAlignment="1" applyProtection="1">
      <alignment vertical="center"/>
    </xf>
    <xf numFmtId="9" fontId="3"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3" fillId="0" borderId="0" xfId="6" applyAlignment="1" applyProtection="1">
      <alignment vertical="center"/>
    </xf>
    <xf numFmtId="0" fontId="7" fillId="0" borderId="1" xfId="3" applyFont="1" applyBorder="1" applyAlignment="1" applyProtection="1">
      <alignment horizontal="left" vertical="center" wrapText="1"/>
    </xf>
    <xf numFmtId="9" fontId="4" fillId="0" borderId="0" xfId="2" applyFont="1" applyAlignment="1" applyProtection="1">
      <alignment horizontal="center" vertical="center"/>
    </xf>
    <xf numFmtId="164" fontId="4"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4"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3"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3" fillId="0" borderId="7" xfId="1" applyNumberFormat="1" applyBorder="1" applyAlignment="1" applyProtection="1">
      <alignment vertical="center"/>
    </xf>
    <xf numFmtId="9" fontId="3"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7" fillId="6" borderId="67" xfId="3" applyFont="1" applyFill="1" applyBorder="1" applyAlignment="1" applyProtection="1">
      <alignment vertical="center" wrapText="1"/>
    </xf>
    <xf numFmtId="0" fontId="7" fillId="6" borderId="68" xfId="3" applyFont="1" applyFill="1" applyBorder="1" applyAlignment="1" applyProtection="1">
      <alignment vertical="center" wrapText="1"/>
    </xf>
    <xf numFmtId="9" fontId="7" fillId="0" borderId="72" xfId="2" applyFont="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6" borderId="45" xfId="3" applyFont="1" applyFill="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7" fillId="6" borderId="47" xfId="3" applyFont="1" applyFill="1" applyBorder="1" applyAlignment="1" applyProtection="1">
      <alignment horizontal="center" vertical="center" wrapText="1"/>
    </xf>
    <xf numFmtId="0" fontId="7" fillId="6" borderId="58" xfId="3" applyFont="1" applyFill="1" applyBorder="1" applyAlignment="1" applyProtection="1">
      <alignment horizontal="center" vertical="center" wrapText="1"/>
    </xf>
    <xf numFmtId="0" fontId="7" fillId="6" borderId="49" xfId="3" applyFont="1" applyFill="1" applyBorder="1" applyAlignment="1" applyProtection="1">
      <alignment horizontal="center" vertical="center" wrapText="1"/>
    </xf>
    <xf numFmtId="9" fontId="7" fillId="0" borderId="54" xfId="2" applyFont="1" applyBorder="1" applyAlignment="1" applyProtection="1">
      <alignment horizontal="center" vertical="center" wrapText="1"/>
    </xf>
    <xf numFmtId="9" fontId="17" fillId="9" borderId="15" xfId="7" applyFont="1" applyFill="1" applyBorder="1" applyAlignment="1" applyProtection="1">
      <alignment vertical="center" wrapText="1"/>
    </xf>
    <xf numFmtId="9" fontId="7" fillId="9" borderId="15" xfId="2" applyFont="1" applyFill="1" applyBorder="1" applyAlignment="1" applyProtection="1">
      <alignment horizontal="center" vertical="center" wrapText="1"/>
    </xf>
    <xf numFmtId="9" fontId="6" fillId="0" borderId="41" xfId="8" applyFont="1" applyBorder="1" applyAlignment="1">
      <alignment horizontal="center" vertical="center" wrapText="1"/>
      <protection locked="0"/>
    </xf>
    <xf numFmtId="9" fontId="6" fillId="9" borderId="45" xfId="2" applyFont="1" applyFill="1" applyBorder="1" applyAlignment="1">
      <alignment horizontal="center" vertical="center" wrapText="1"/>
      <protection locked="0"/>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74"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20" fillId="6" borderId="0" xfId="0" applyFont="1" applyFill="1">
      <alignment vertical="center"/>
    </xf>
    <xf numFmtId="0" fontId="20" fillId="6" borderId="0" xfId="0" applyFont="1" applyFill="1" applyAlignment="1">
      <alignment horizontal="center" vertical="center"/>
    </xf>
    <xf numFmtId="0" fontId="21" fillId="9" borderId="65" xfId="0" applyFont="1" applyFill="1" applyBorder="1" applyAlignment="1">
      <alignment horizontal="center" vertical="center" wrapText="1"/>
    </xf>
    <xf numFmtId="0" fontId="21"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1" fillId="9" borderId="54" xfId="0" applyFont="1" applyFill="1" applyBorder="1" applyAlignment="1">
      <alignment horizontal="center" vertical="center" wrapText="1"/>
    </xf>
    <xf numFmtId="49" fontId="21" fillId="9" borderId="54" xfId="0" applyNumberFormat="1" applyFont="1" applyFill="1" applyBorder="1" applyAlignment="1">
      <alignment horizontal="center" vertical="center" wrapText="1"/>
    </xf>
    <xf numFmtId="0" fontId="20" fillId="0" borderId="1" xfId="0" applyFont="1" applyBorder="1">
      <alignment vertical="center"/>
    </xf>
    <xf numFmtId="175" fontId="20" fillId="0" borderId="1" xfId="4" applyNumberFormat="1" applyFont="1" applyBorder="1" applyAlignment="1" applyProtection="1">
      <alignment vertical="center"/>
    </xf>
    <xf numFmtId="0" fontId="20" fillId="10" borderId="1" xfId="0" applyFont="1" applyFill="1" applyBorder="1" applyAlignment="1">
      <alignment horizontal="center" vertical="center"/>
    </xf>
    <xf numFmtId="176" fontId="19" fillId="11" borderId="1" xfId="6" applyNumberFormat="1" applyFont="1" applyFill="1" applyBorder="1" applyAlignment="1" applyProtection="1">
      <alignment horizontal="center" vertical="center"/>
    </xf>
    <xf numFmtId="176" fontId="19" fillId="0" borderId="1" xfId="6" applyNumberFormat="1" applyFont="1" applyBorder="1" applyAlignment="1" applyProtection="1">
      <alignment horizontal="center" vertical="center"/>
    </xf>
    <xf numFmtId="0" fontId="19" fillId="0" borderId="1" xfId="0" applyFont="1" applyBorder="1">
      <alignment vertical="center"/>
    </xf>
    <xf numFmtId="0" fontId="19" fillId="0" borderId="1" xfId="0" applyFont="1" applyBorder="1" applyAlignment="1">
      <alignment vertical="center" wrapText="1"/>
    </xf>
    <xf numFmtId="0" fontId="19" fillId="11" borderId="1" xfId="0" applyFont="1" applyFill="1" applyBorder="1" applyAlignment="1">
      <alignment horizontal="left" vertical="center"/>
    </xf>
    <xf numFmtId="0" fontId="19" fillId="11" borderId="1" xfId="0" applyFont="1" applyFill="1" applyBorder="1" applyAlignment="1">
      <alignment horizontal="center" vertical="center"/>
    </xf>
    <xf numFmtId="175" fontId="19" fillId="11" borderId="1" xfId="4" applyNumberFormat="1" applyFont="1" applyFill="1" applyBorder="1" applyAlignment="1" applyProtection="1">
      <alignment horizontal="center" vertical="center"/>
    </xf>
    <xf numFmtId="0" fontId="19" fillId="10" borderId="1" xfId="0" applyFont="1" applyFill="1" applyBorder="1" applyAlignment="1">
      <alignment horizontal="center" vertical="center"/>
    </xf>
    <xf numFmtId="176" fontId="19"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9"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20"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2" fillId="0" borderId="0" xfId="0" applyFont="1" applyAlignment="1"/>
    <xf numFmtId="0" fontId="22" fillId="0" borderId="0" xfId="0" applyFont="1" applyAlignment="1">
      <alignment horizontal="center" vertical="center"/>
    </xf>
    <xf numFmtId="0" fontId="23" fillId="4" borderId="0" xfId="0" applyFont="1" applyFill="1" applyAlignment="1"/>
    <xf numFmtId="0" fontId="23" fillId="0" borderId="0" xfId="0" applyFont="1" applyAlignment="1"/>
    <xf numFmtId="177" fontId="24" fillId="5" borderId="0" xfId="11" applyNumberFormat="1" applyFont="1" applyFill="1" applyAlignment="1" applyProtection="1">
      <alignment vertical="center"/>
    </xf>
    <xf numFmtId="1" fontId="24" fillId="0" borderId="0" xfId="0" applyNumberFormat="1" applyFont="1" applyAlignment="1"/>
    <xf numFmtId="0" fontId="24" fillId="0" borderId="0" xfId="0" applyFont="1" applyAlignment="1"/>
    <xf numFmtId="0" fontId="23" fillId="0" borderId="0" xfId="0" applyFont="1" applyAlignment="1">
      <alignment wrapText="1"/>
    </xf>
    <xf numFmtId="177" fontId="24" fillId="0" borderId="0" xfId="0" applyNumberFormat="1" applyFont="1" applyAlignment="1"/>
    <xf numFmtId="177" fontId="24" fillId="10" borderId="0" xfId="11" applyNumberFormat="1" applyFont="1" applyFill="1" applyAlignment="1" applyProtection="1">
      <alignment vertical="center"/>
    </xf>
    <xf numFmtId="177" fontId="24" fillId="4" borderId="0" xfId="11" applyNumberFormat="1" applyFont="1" applyFill="1" applyAlignment="1" applyProtection="1">
      <alignment vertical="center"/>
    </xf>
    <xf numFmtId="177" fontId="24" fillId="4" borderId="0" xfId="11" quotePrefix="1" applyNumberFormat="1" applyFont="1" applyFill="1" applyAlignment="1" applyProtection="1">
      <alignment vertical="center"/>
    </xf>
    <xf numFmtId="177" fontId="23" fillId="13" borderId="0" xfId="11" applyNumberFormat="1" applyFont="1" applyFill="1" applyAlignment="1" applyProtection="1">
      <alignment vertical="center"/>
    </xf>
    <xf numFmtId="177" fontId="24" fillId="13" borderId="0" xfId="11" applyNumberFormat="1" applyFont="1" applyFill="1" applyAlignment="1" applyProtection="1">
      <alignment vertical="center"/>
    </xf>
    <xf numFmtId="177" fontId="24" fillId="13" borderId="0" xfId="11" quotePrefix="1" applyNumberFormat="1" applyFont="1" applyFill="1" applyAlignment="1" applyProtection="1">
      <alignment vertical="center"/>
    </xf>
    <xf numFmtId="0" fontId="22" fillId="0" borderId="0" xfId="12" applyFont="1" applyAlignment="1" applyProtection="1">
      <alignment vertical="center"/>
    </xf>
    <xf numFmtId="177" fontId="25" fillId="0" borderId="0" xfId="11" applyNumberFormat="1" applyFont="1" applyAlignment="1" applyProtection="1">
      <alignment vertical="center"/>
    </xf>
    <xf numFmtId="0" fontId="25" fillId="0" borderId="0" xfId="12" applyFont="1" applyAlignment="1" applyProtection="1">
      <alignment vertical="center"/>
    </xf>
    <xf numFmtId="10" fontId="24" fillId="0" borderId="0" xfId="2" applyNumberFormat="1" applyFont="1" applyAlignment="1" applyProtection="1"/>
    <xf numFmtId="0" fontId="25" fillId="0" borderId="0" xfId="0" applyFont="1" applyAlignment="1"/>
    <xf numFmtId="0" fontId="4" fillId="0" borderId="0" xfId="0" applyFont="1" applyAlignment="1"/>
    <xf numFmtId="9" fontId="26" fillId="14" borderId="1" xfId="2" applyFont="1" applyFill="1" applyBorder="1" applyAlignment="1">
      <alignment horizontal="center" vertical="center" wrapText="1"/>
      <protection locked="0"/>
    </xf>
    <xf numFmtId="9" fontId="21" fillId="14" borderId="45" xfId="3" applyNumberFormat="1" applyFont="1" applyFill="1" applyBorder="1" applyAlignment="1" applyProtection="1">
      <alignment horizontal="center" vertical="center" wrapText="1"/>
    </xf>
    <xf numFmtId="9" fontId="26" fillId="14" borderId="44" xfId="2" applyFont="1" applyFill="1" applyBorder="1" applyAlignment="1">
      <alignment horizontal="center" vertical="center" wrapText="1"/>
      <protection locked="0"/>
    </xf>
    <xf numFmtId="9" fontId="21" fillId="14" borderId="11" xfId="3" applyNumberFormat="1" applyFont="1" applyFill="1" applyBorder="1" applyAlignment="1" applyProtection="1">
      <alignment horizontal="center" vertical="center" wrapText="1"/>
    </xf>
    <xf numFmtId="9" fontId="26" fillId="9" borderId="1" xfId="2" applyFont="1" applyFill="1" applyBorder="1" applyAlignment="1">
      <alignment horizontal="center" vertical="center" wrapText="1"/>
      <protection locked="0"/>
    </xf>
    <xf numFmtId="9" fontId="21" fillId="0" borderId="45" xfId="3" applyNumberFormat="1" applyFont="1" applyBorder="1" applyAlignment="1" applyProtection="1">
      <alignment horizontal="center" vertical="center" wrapText="1"/>
    </xf>
    <xf numFmtId="9" fontId="26" fillId="15" borderId="1" xfId="2" applyFont="1" applyFill="1" applyBorder="1" applyAlignment="1">
      <alignment horizontal="center" vertical="center" wrapText="1"/>
      <protection locked="0"/>
    </xf>
    <xf numFmtId="9" fontId="21" fillId="15" borderId="45" xfId="3" applyNumberFormat="1" applyFont="1" applyFill="1" applyBorder="1" applyAlignment="1" applyProtection="1">
      <alignment horizontal="center" vertical="center" wrapText="1"/>
    </xf>
    <xf numFmtId="9" fontId="21"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167" fontId="3" fillId="0" borderId="0" xfId="0" applyNumberFormat="1" applyFont="1">
      <alignment vertical="center"/>
    </xf>
    <xf numFmtId="2" fontId="3" fillId="0" borderId="0" xfId="0" applyNumberFormat="1" applyFont="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0" xfId="0" applyFont="1" applyAlignment="1">
      <alignment horizontal="center" vertical="center" wrapText="1"/>
    </xf>
    <xf numFmtId="0" fontId="3" fillId="6" borderId="0" xfId="0" applyFont="1" applyFill="1">
      <alignment vertical="center"/>
    </xf>
    <xf numFmtId="173" fontId="3" fillId="6" borderId="0" xfId="0" applyNumberFormat="1" applyFont="1" applyFill="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7" fontId="3" fillId="0" borderId="0" xfId="0" applyNumberFormat="1" applyFont="1" applyAlignment="1"/>
    <xf numFmtId="10" fontId="3" fillId="0" borderId="0" xfId="2" applyNumberFormat="1" applyAlignment="1" applyProtection="1"/>
    <xf numFmtId="178" fontId="3" fillId="0" borderId="0" xfId="0" applyNumberFormat="1" applyFont="1" applyAlignment="1"/>
    <xf numFmtId="2" fontId="3" fillId="0" borderId="0" xfId="0" applyNumberFormat="1" applyFont="1" applyAlignment="1"/>
    <xf numFmtId="0" fontId="3" fillId="0" borderId="56" xfId="0" applyFont="1" applyBorder="1" applyAlignment="1">
      <alignment horizontal="center"/>
    </xf>
    <xf numFmtId="0" fontId="3" fillId="0" borderId="51" xfId="0" applyFont="1" applyBorder="1" applyAlignment="1">
      <alignment horizontal="center"/>
    </xf>
    <xf numFmtId="0" fontId="3" fillId="0" borderId="57" xfId="0" applyFont="1" applyBorder="1" applyAlignment="1">
      <alignment horizontal="center"/>
    </xf>
    <xf numFmtId="0" fontId="3" fillId="14" borderId="1" xfId="0" applyFont="1" applyFill="1" applyBorder="1" applyAlignment="1"/>
    <xf numFmtId="0" fontId="3" fillId="14" borderId="10" xfId="0" applyFont="1" applyFill="1" applyBorder="1" applyAlignment="1"/>
    <xf numFmtId="0" fontId="3" fillId="15" borderId="1" xfId="0" applyFont="1" applyFill="1" applyBorder="1" applyAlignment="1"/>
    <xf numFmtId="0" fontId="3" fillId="15" borderId="11" xfId="0" applyFont="1" applyFill="1" applyBorder="1" applyAlignment="1"/>
    <xf numFmtId="0" fontId="3" fillId="15" borderId="10" xfId="0" applyFont="1" applyFill="1" applyBorder="1" applyAlignment="1"/>
    <xf numFmtId="0" fontId="3" fillId="15" borderId="45" xfId="0" applyFont="1" applyFill="1" applyBorder="1" applyAlignment="1"/>
    <xf numFmtId="0" fontId="3" fillId="15" borderId="44" xfId="0" applyFont="1" applyFill="1" applyBorder="1" applyAlignment="1"/>
    <xf numFmtId="0" fontId="3" fillId="16" borderId="1" xfId="0" applyFont="1" applyFill="1" applyBorder="1" applyAlignment="1"/>
    <xf numFmtId="0" fontId="3" fillId="16" borderId="45" xfId="0" applyFont="1" applyFill="1" applyBorder="1" applyAlignment="1"/>
    <xf numFmtId="0" fontId="3" fillId="16" borderId="44" xfId="0" applyFont="1" applyFill="1" applyBorder="1" applyAlignment="1"/>
    <xf numFmtId="0" fontId="3" fillId="16" borderId="11" xfId="0" applyFont="1" applyFill="1" applyBorder="1" applyAlignment="1"/>
    <xf numFmtId="0" fontId="3" fillId="16" borderId="10" xfId="0" applyFont="1" applyFill="1" applyBorder="1" applyAlignment="1"/>
    <xf numFmtId="0" fontId="3" fillId="9" borderId="1" xfId="0" applyFont="1" applyFill="1" applyBorder="1" applyAlignment="1"/>
    <xf numFmtId="0" fontId="3" fillId="9" borderId="45" xfId="0" applyFont="1" applyFill="1" applyBorder="1" applyAlignment="1"/>
    <xf numFmtId="0" fontId="3" fillId="9" borderId="44" xfId="0" applyFont="1" applyFill="1" applyBorder="1" applyAlignment="1"/>
    <xf numFmtId="0" fontId="3" fillId="9" borderId="11" xfId="0" applyFont="1" applyFill="1" applyBorder="1" applyAlignment="1"/>
    <xf numFmtId="0" fontId="3" fillId="9" borderId="10" xfId="0" applyFont="1" applyFill="1" applyBorder="1" applyAlignment="1"/>
    <xf numFmtId="0" fontId="3" fillId="13" borderId="1" xfId="0" applyFont="1" applyFill="1" applyBorder="1" applyAlignment="1"/>
    <xf numFmtId="0" fontId="3" fillId="13" borderId="45" xfId="0" applyFont="1" applyFill="1" applyBorder="1" applyAlignment="1"/>
    <xf numFmtId="0" fontId="3" fillId="13" borderId="44" xfId="0" applyFont="1" applyFill="1" applyBorder="1" applyAlignment="1"/>
    <xf numFmtId="0" fontId="3" fillId="13" borderId="11" xfId="0" applyFont="1" applyFill="1" applyBorder="1" applyAlignment="1"/>
    <xf numFmtId="0" fontId="3" fillId="13" borderId="10" xfId="0" applyFont="1" applyFill="1" applyBorder="1" applyAlignment="1"/>
    <xf numFmtId="0" fontId="3" fillId="17" borderId="1" xfId="0" applyFont="1" applyFill="1" applyBorder="1" applyAlignment="1"/>
    <xf numFmtId="0" fontId="3" fillId="17" borderId="45" xfId="0" applyFont="1" applyFill="1" applyBorder="1" applyAlignment="1"/>
    <xf numFmtId="0" fontId="3" fillId="17" borderId="44" xfId="0" applyFont="1" applyFill="1" applyBorder="1" applyAlignment="1"/>
    <xf numFmtId="0" fontId="3" fillId="17" borderId="11" xfId="0" applyFont="1" applyFill="1" applyBorder="1" applyAlignment="1"/>
    <xf numFmtId="0" fontId="3" fillId="17" borderId="10" xfId="0" applyFont="1" applyFill="1" applyBorder="1" applyAlignment="1"/>
    <xf numFmtId="0" fontId="3" fillId="18" borderId="1" xfId="0" applyFont="1" applyFill="1" applyBorder="1" applyAlignment="1"/>
    <xf numFmtId="0" fontId="3" fillId="16" borderId="41" xfId="0" applyFont="1" applyFill="1" applyBorder="1" applyAlignment="1"/>
    <xf numFmtId="0" fontId="3" fillId="16" borderId="54" xfId="0" applyFont="1" applyFill="1" applyBorder="1" applyAlignment="1"/>
    <xf numFmtId="0" fontId="3" fillId="19" borderId="1" xfId="0" applyFont="1" applyFill="1" applyBorder="1" applyAlignment="1"/>
    <xf numFmtId="0" fontId="3" fillId="5" borderId="41" xfId="0" applyFont="1" applyFill="1" applyBorder="1" applyAlignment="1"/>
    <xf numFmtId="0" fontId="3" fillId="5" borderId="1" xfId="0" applyFont="1" applyFill="1" applyBorder="1" applyAlignment="1"/>
    <xf numFmtId="0" fontId="3" fillId="5" borderId="54" xfId="0" applyFont="1" applyFill="1" applyBorder="1" applyAlignment="1"/>
    <xf numFmtId="0" fontId="3"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3"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0" fontId="2" fillId="0" borderId="0" xfId="14" applyAlignment="1">
      <alignment vertical="center"/>
    </xf>
    <xf numFmtId="0" fontId="40" fillId="0" borderId="0" xfId="14" applyFont="1" applyAlignment="1">
      <alignment horizontal="center" vertical="center"/>
    </xf>
    <xf numFmtId="0" fontId="36" fillId="0" borderId="0" xfId="14" applyFont="1" applyAlignment="1">
      <alignment horizontal="center" vertical="center" wrapText="1"/>
    </xf>
    <xf numFmtId="0" fontId="2" fillId="0" borderId="0" xfId="14" applyAlignment="1">
      <alignment horizontal="center" vertical="center"/>
    </xf>
    <xf numFmtId="0" fontId="41" fillId="8" borderId="0" xfId="13" applyFont="1" applyFill="1" applyAlignment="1">
      <alignment vertical="center" wrapText="1"/>
    </xf>
    <xf numFmtId="0" fontId="42" fillId="22" borderId="9" xfId="14" applyFont="1" applyFill="1" applyBorder="1" applyAlignment="1">
      <alignment vertical="center"/>
    </xf>
    <xf numFmtId="0" fontId="42" fillId="22" borderId="0" xfId="14" applyFont="1" applyFill="1" applyAlignment="1">
      <alignment vertical="center"/>
    </xf>
    <xf numFmtId="0" fontId="42" fillId="22" borderId="23" xfId="14" applyFont="1" applyFill="1" applyBorder="1" applyAlignment="1">
      <alignment vertical="center"/>
    </xf>
    <xf numFmtId="167" fontId="2" fillId="0" borderId="0" xfId="14" applyNumberFormat="1" applyAlignment="1">
      <alignment vertical="center"/>
    </xf>
    <xf numFmtId="166" fontId="36" fillId="0" borderId="1" xfId="17" applyNumberFormat="1" applyFont="1" applyFill="1" applyBorder="1" applyAlignment="1">
      <alignment vertical="center"/>
    </xf>
    <xf numFmtId="9" fontId="36" fillId="0" borderId="0" xfId="15" applyFont="1" applyBorder="1" applyAlignment="1">
      <alignment horizontal="center" vertical="center"/>
    </xf>
    <xf numFmtId="164" fontId="36" fillId="0" borderId="0" xfId="19" applyFont="1" applyAlignment="1">
      <alignment vertical="center"/>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9" fontId="3" fillId="0" borderId="0" xfId="2">
      <alignment vertical="top"/>
      <protection locked="0"/>
    </xf>
    <xf numFmtId="171" fontId="7" fillId="9" borderId="60" xfId="1" applyNumberFormat="1" applyFont="1" applyFill="1" applyBorder="1" applyAlignment="1" applyProtection="1">
      <alignment horizontal="center" vertical="center" wrapText="1"/>
    </xf>
    <xf numFmtId="180" fontId="7" fillId="9" borderId="15" xfId="2" applyNumberFormat="1" applyFont="1" applyFill="1" applyBorder="1" applyAlignment="1" applyProtection="1">
      <alignment vertical="center" wrapText="1"/>
    </xf>
    <xf numFmtId="181" fontId="46" fillId="0" borderId="0" xfId="1" applyNumberFormat="1" applyFont="1" applyAlignment="1" applyProtection="1"/>
    <xf numFmtId="2" fontId="7" fillId="21" borderId="54" xfId="13" applyNumberFormat="1" applyFont="1" applyFill="1" applyBorder="1" applyAlignment="1">
      <alignment horizontal="center" vertical="center" wrapText="1"/>
    </xf>
    <xf numFmtId="9" fontId="6" fillId="21" borderId="15" xfId="15" applyFont="1" applyFill="1" applyBorder="1" applyAlignment="1" applyProtection="1">
      <alignment horizontal="center" vertical="center" wrapText="1"/>
      <protection locked="0"/>
    </xf>
    <xf numFmtId="0" fontId="15" fillId="0" borderId="1" xfId="2" applyNumberFormat="1" applyFont="1" applyBorder="1" applyAlignment="1" applyProtection="1">
      <alignment horizontal="justify" vertical="center" wrapText="1"/>
    </xf>
    <xf numFmtId="0" fontId="7" fillId="7" borderId="63" xfId="3" applyFont="1" applyFill="1" applyBorder="1" applyAlignment="1" applyProtection="1">
      <alignment horizontal="center" vertical="center" wrapText="1"/>
    </xf>
    <xf numFmtId="0" fontId="3" fillId="0" borderId="44" xfId="0" applyFont="1" applyBorder="1">
      <alignment vertical="center"/>
    </xf>
    <xf numFmtId="0" fontId="3" fillId="0" borderId="1" xfId="0" applyFont="1" applyBorder="1">
      <alignment vertical="center"/>
    </xf>
    <xf numFmtId="0" fontId="3" fillId="0" borderId="45" xfId="0" applyFont="1" applyBorder="1">
      <alignment vertical="center"/>
    </xf>
    <xf numFmtId="3" fontId="3" fillId="0" borderId="1" xfId="0" applyNumberFormat="1" applyFont="1" applyBorder="1">
      <alignment vertical="center"/>
    </xf>
    <xf numFmtId="9" fontId="3" fillId="0" borderId="11" xfId="0" applyNumberFormat="1" applyFont="1" applyBorder="1">
      <alignment vertical="center"/>
    </xf>
    <xf numFmtId="3" fontId="3" fillId="0" borderId="15" xfId="0" applyNumberFormat="1"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46" xfId="0" applyFont="1" applyBorder="1">
      <alignment vertical="center"/>
    </xf>
    <xf numFmtId="3" fontId="3" fillId="0" borderId="0" xfId="0" applyNumberFormat="1" applyFont="1">
      <alignment vertical="center"/>
    </xf>
    <xf numFmtId="166" fontId="3" fillId="0" borderId="15" xfId="1" applyNumberFormat="1" applyBorder="1" applyAlignment="1" applyProtection="1">
      <alignment vertical="center"/>
    </xf>
    <xf numFmtId="9" fontId="3" fillId="0" borderId="8" xfId="2" applyBorder="1" applyAlignment="1" applyProtection="1">
      <alignment vertical="center"/>
    </xf>
    <xf numFmtId="0" fontId="7" fillId="7" borderId="80" xfId="3" applyFont="1" applyFill="1" applyBorder="1" applyAlignment="1" applyProtection="1">
      <alignment horizontal="center" vertical="center" wrapText="1"/>
    </xf>
    <xf numFmtId="0" fontId="7" fillId="7" borderId="81" xfId="3" applyFont="1" applyFill="1" applyBorder="1" applyAlignment="1" applyProtection="1">
      <alignment horizontal="center" vertical="center" wrapText="1"/>
    </xf>
    <xf numFmtId="166" fontId="3" fillId="0" borderId="12" xfId="1" applyNumberFormat="1" applyBorder="1" applyAlignment="1" applyProtection="1">
      <alignment vertical="center"/>
    </xf>
    <xf numFmtId="166" fontId="3" fillId="0" borderId="14" xfId="1" applyNumberFormat="1" applyBorder="1" applyAlignment="1" applyProtection="1">
      <alignment vertical="center"/>
    </xf>
    <xf numFmtId="0" fontId="7" fillId="7" borderId="82" xfId="3" applyFont="1" applyFill="1" applyBorder="1" applyAlignment="1" applyProtection="1">
      <alignment horizontal="center" vertical="center" wrapText="1"/>
    </xf>
    <xf numFmtId="166" fontId="3" fillId="0" borderId="52" xfId="1" applyNumberFormat="1" applyBorder="1" applyAlignment="1" applyProtection="1">
      <alignment vertical="center"/>
    </xf>
    <xf numFmtId="166" fontId="3" fillId="0" borderId="10" xfId="1" applyNumberFormat="1" applyBorder="1" applyAlignment="1" applyProtection="1">
      <alignment vertical="center"/>
    </xf>
    <xf numFmtId="0" fontId="3" fillId="0" borderId="17" xfId="0" applyFont="1" applyBorder="1">
      <alignment vertical="center"/>
    </xf>
    <xf numFmtId="166" fontId="3" fillId="0" borderId="11" xfId="1" applyNumberFormat="1" applyBorder="1" applyAlignment="1" applyProtection="1">
      <alignment vertical="center"/>
    </xf>
    <xf numFmtId="166" fontId="4" fillId="0" borderId="15" xfId="1" applyNumberFormat="1" applyFont="1" applyBorder="1" applyAlignment="1" applyProtection="1">
      <alignment vertical="center"/>
    </xf>
    <xf numFmtId="9" fontId="3" fillId="0" borderId="16" xfId="0" applyNumberFormat="1" applyFont="1" applyBorder="1">
      <alignment vertical="center"/>
    </xf>
    <xf numFmtId="166" fontId="3" fillId="0" borderId="43" xfId="1" applyNumberFormat="1" applyBorder="1" applyAlignment="1" applyProtection="1">
      <alignment vertical="center"/>
    </xf>
    <xf numFmtId="3" fontId="3" fillId="0" borderId="10" xfId="0" applyNumberFormat="1" applyFont="1" applyBorder="1">
      <alignment vertical="center"/>
    </xf>
    <xf numFmtId="3" fontId="3" fillId="0" borderId="17" xfId="0" applyNumberFormat="1" applyFont="1" applyBorder="1">
      <alignment vertical="center"/>
    </xf>
    <xf numFmtId="0" fontId="7" fillId="7" borderId="83" xfId="3" applyFont="1" applyFill="1" applyBorder="1" applyAlignment="1" applyProtection="1">
      <alignment horizontal="center" vertical="center" wrapText="1"/>
    </xf>
    <xf numFmtId="166" fontId="4" fillId="0" borderId="7" xfId="1" applyNumberFormat="1" applyFont="1" applyBorder="1" applyAlignment="1" applyProtection="1">
      <alignment vertical="center"/>
    </xf>
    <xf numFmtId="166" fontId="3" fillId="0" borderId="8" xfId="1" applyNumberFormat="1" applyBorder="1" applyAlignment="1" applyProtection="1">
      <alignment vertical="center"/>
    </xf>
    <xf numFmtId="0" fontId="3" fillId="0" borderId="11" xfId="0" applyFont="1" applyBorder="1">
      <alignment vertical="center"/>
    </xf>
    <xf numFmtId="166" fontId="3" fillId="0" borderId="6" xfId="1" applyNumberFormat="1" applyBorder="1" applyAlignment="1" applyProtection="1">
      <alignment vertical="center"/>
    </xf>
    <xf numFmtId="166" fontId="3" fillId="0" borderId="17" xfId="1" applyNumberFormat="1" applyBorder="1" applyAlignment="1" applyProtection="1">
      <alignment vertical="center"/>
    </xf>
    <xf numFmtId="0" fontId="7" fillId="22" borderId="75" xfId="13" applyFont="1" applyFill="1" applyBorder="1" applyAlignment="1">
      <alignment vertical="center" wrapText="1"/>
    </xf>
    <xf numFmtId="0" fontId="7" fillId="22" borderId="76" xfId="13" applyFont="1" applyFill="1" applyBorder="1" applyAlignment="1">
      <alignment vertical="center" wrapText="1"/>
    </xf>
    <xf numFmtId="0" fontId="7" fillId="22" borderId="77" xfId="13" applyFont="1" applyFill="1" applyBorder="1" applyAlignment="1">
      <alignment vertical="center" wrapText="1"/>
    </xf>
    <xf numFmtId="0" fontId="7" fillId="22" borderId="0" xfId="13" applyFont="1" applyFill="1" applyAlignment="1">
      <alignment vertical="center" wrapText="1"/>
    </xf>
    <xf numFmtId="0" fontId="10" fillId="22" borderId="0" xfId="13" applyFont="1" applyFill="1" applyAlignment="1">
      <alignment vertical="center" wrapText="1"/>
    </xf>
    <xf numFmtId="0" fontId="7" fillId="22" borderId="21" xfId="13" applyFont="1" applyFill="1" applyBorder="1" applyAlignment="1">
      <alignment vertical="center" wrapText="1"/>
    </xf>
    <xf numFmtId="0" fontId="6" fillId="22" borderId="21" xfId="13" applyFont="1" applyFill="1" applyBorder="1" applyAlignment="1">
      <alignment vertical="center" wrapText="1"/>
    </xf>
    <xf numFmtId="0" fontId="6" fillId="22" borderId="22" xfId="13" applyFont="1" applyFill="1" applyBorder="1" applyAlignment="1">
      <alignment vertical="center" wrapText="1"/>
    </xf>
    <xf numFmtId="0" fontId="7" fillId="22" borderId="9" xfId="13" applyFont="1" applyFill="1" applyBorder="1" applyAlignment="1">
      <alignment vertical="center" wrapText="1"/>
    </xf>
    <xf numFmtId="0" fontId="6" fillId="22" borderId="0" xfId="13" applyFont="1" applyFill="1" applyAlignment="1">
      <alignment vertical="center" wrapText="1"/>
    </xf>
    <xf numFmtId="0" fontId="6" fillId="22" borderId="23" xfId="13" applyFont="1" applyFill="1" applyBorder="1" applyAlignment="1">
      <alignment vertical="center" wrapText="1"/>
    </xf>
    <xf numFmtId="0" fontId="7" fillId="0" borderId="9" xfId="13" applyFont="1" applyBorder="1" applyAlignment="1">
      <alignment vertical="center" wrapText="1"/>
    </xf>
    <xf numFmtId="0" fontId="7" fillId="0" borderId="0" xfId="13" applyFont="1" applyAlignment="1">
      <alignment vertical="center" wrapText="1"/>
    </xf>
    <xf numFmtId="0" fontId="7" fillId="0" borderId="0" xfId="13" applyFont="1" applyAlignment="1">
      <alignment horizontal="center" vertical="center" wrapText="1"/>
    </xf>
    <xf numFmtId="0" fontId="10" fillId="0" borderId="0" xfId="13" applyFont="1" applyAlignment="1">
      <alignment vertical="center" wrapText="1"/>
    </xf>
    <xf numFmtId="0" fontId="6" fillId="0" borderId="0" xfId="13" applyFont="1" applyAlignment="1">
      <alignment vertical="center" wrapText="1"/>
    </xf>
    <xf numFmtId="0" fontId="6" fillId="0" borderId="23" xfId="13" applyFont="1" applyBorder="1" applyAlignment="1">
      <alignment vertical="center" wrapText="1"/>
    </xf>
    <xf numFmtId="0" fontId="7" fillId="0" borderId="23" xfId="13" applyFont="1" applyBorder="1" applyAlignment="1">
      <alignment horizontal="center" vertical="center" wrapText="1"/>
    </xf>
    <xf numFmtId="0" fontId="7" fillId="22" borderId="9" xfId="13" applyFont="1" applyFill="1" applyBorder="1" applyAlignment="1">
      <alignment horizontal="center" vertical="center" wrapText="1"/>
    </xf>
    <xf numFmtId="0" fontId="7" fillId="22" borderId="78" xfId="13" applyFont="1" applyFill="1" applyBorder="1" applyAlignment="1">
      <alignment horizontal="center" vertical="center" wrapText="1"/>
    </xf>
    <xf numFmtId="0" fontId="13" fillId="22" borderId="0" xfId="13" applyFont="1" applyFill="1" applyAlignment="1">
      <alignment horizontal="center" vertical="center" wrapText="1"/>
    </xf>
    <xf numFmtId="0" fontId="7" fillId="22" borderId="0" xfId="13" applyFont="1" applyFill="1" applyAlignment="1">
      <alignment horizontal="center" vertical="center" wrapText="1"/>
    </xf>
    <xf numFmtId="0" fontId="13" fillId="0" borderId="0" xfId="13" applyFont="1" applyAlignment="1">
      <alignment horizontal="center" vertical="center" wrapText="1"/>
    </xf>
    <xf numFmtId="0" fontId="6" fillId="22" borderId="32" xfId="13" applyFont="1" applyFill="1" applyBorder="1" applyAlignment="1">
      <alignment vertical="center" wrapText="1"/>
    </xf>
    <xf numFmtId="0" fontId="6" fillId="22" borderId="30" xfId="13" applyFont="1" applyFill="1" applyBorder="1" applyAlignment="1">
      <alignment vertical="center" wrapText="1"/>
    </xf>
    <xf numFmtId="0" fontId="14" fillId="8" borderId="0" xfId="13" applyFont="1" applyFill="1" applyAlignment="1">
      <alignment vertical="center" wrapText="1"/>
    </xf>
    <xf numFmtId="0" fontId="6" fillId="22" borderId="9" xfId="13" applyFont="1" applyFill="1" applyBorder="1" applyAlignment="1">
      <alignment vertical="center" wrapText="1"/>
    </xf>
    <xf numFmtId="0" fontId="7" fillId="23" borderId="3" xfId="13" applyFont="1" applyFill="1" applyBorder="1" applyAlignment="1">
      <alignment horizontal="center" vertical="center" wrapText="1"/>
    </xf>
    <xf numFmtId="0" fontId="7" fillId="23" borderId="4" xfId="13" applyFont="1" applyFill="1" applyBorder="1" applyAlignment="1">
      <alignment horizontal="center" vertical="center" wrapText="1"/>
    </xf>
    <xf numFmtId="0" fontId="7" fillId="23" borderId="79" xfId="13" applyFont="1" applyFill="1" applyBorder="1" applyAlignment="1">
      <alignment horizontal="center" vertical="center" wrapText="1"/>
    </xf>
    <xf numFmtId="0" fontId="7" fillId="23" borderId="5" xfId="13" applyFont="1" applyFill="1" applyBorder="1" applyAlignment="1">
      <alignment horizontal="center" vertical="center" wrapText="1"/>
    </xf>
    <xf numFmtId="167" fontId="1" fillId="0" borderId="0" xfId="16" applyNumberFormat="1" applyFont="1" applyBorder="1" applyAlignment="1">
      <alignment vertical="center"/>
    </xf>
    <xf numFmtId="166" fontId="1" fillId="0" borderId="40" xfId="17" applyNumberFormat="1" applyFont="1" applyFill="1" applyBorder="1" applyAlignment="1">
      <alignment vertical="center"/>
    </xf>
    <xf numFmtId="166" fontId="1" fillId="0" borderId="41" xfId="17" applyNumberFormat="1" applyFont="1" applyFill="1" applyBorder="1" applyAlignment="1">
      <alignment vertical="center"/>
    </xf>
    <xf numFmtId="166" fontId="1" fillId="0" borderId="42" xfId="17" applyNumberFormat="1" applyFont="1" applyBorder="1" applyAlignment="1">
      <alignment vertical="center"/>
    </xf>
    <xf numFmtId="166" fontId="1" fillId="0" borderId="12" xfId="17" applyNumberFormat="1" applyFont="1" applyBorder="1" applyAlignment="1">
      <alignment vertical="center"/>
    </xf>
    <xf numFmtId="166" fontId="1" fillId="0" borderId="7" xfId="17" applyNumberFormat="1" applyFont="1" applyBorder="1" applyAlignment="1">
      <alignment vertical="center"/>
    </xf>
    <xf numFmtId="9" fontId="1" fillId="0" borderId="8" xfId="15" applyFont="1" applyBorder="1" applyAlignment="1">
      <alignment vertical="center"/>
    </xf>
    <xf numFmtId="166" fontId="1" fillId="0" borderId="40" xfId="17" applyNumberFormat="1" applyFont="1" applyBorder="1" applyAlignment="1">
      <alignment vertical="center"/>
    </xf>
    <xf numFmtId="166" fontId="1" fillId="0" borderId="41" xfId="17" applyNumberFormat="1" applyFont="1" applyBorder="1" applyAlignment="1">
      <alignment vertical="center"/>
    </xf>
    <xf numFmtId="10" fontId="1" fillId="0" borderId="11" xfId="15" applyNumberFormat="1" applyFont="1" applyBorder="1" applyAlignment="1">
      <alignment vertical="center"/>
    </xf>
    <xf numFmtId="169" fontId="1" fillId="0" borderId="0" xfId="15" applyNumberFormat="1" applyFont="1" applyBorder="1" applyAlignment="1">
      <alignment vertical="center"/>
    </xf>
    <xf numFmtId="166" fontId="1" fillId="0" borderId="44" xfId="17" applyNumberFormat="1" applyFont="1" applyFill="1" applyBorder="1" applyAlignment="1">
      <alignment vertical="center"/>
    </xf>
    <xf numFmtId="166" fontId="1" fillId="0" borderId="1" xfId="17" applyNumberFormat="1" applyFont="1" applyFill="1" applyBorder="1" applyAlignment="1">
      <alignment vertical="center"/>
    </xf>
    <xf numFmtId="166" fontId="1" fillId="0" borderId="45" xfId="17" applyNumberFormat="1" applyFont="1" applyFill="1" applyBorder="1" applyAlignment="1">
      <alignment vertical="center"/>
    </xf>
    <xf numFmtId="9" fontId="1" fillId="0" borderId="11" xfId="15" applyFont="1" applyBorder="1" applyAlignment="1">
      <alignment vertical="center"/>
    </xf>
    <xf numFmtId="166" fontId="1" fillId="0" borderId="59" xfId="17" applyNumberFormat="1" applyFont="1" applyBorder="1" applyAlignment="1">
      <alignment vertical="center"/>
    </xf>
    <xf numFmtId="166" fontId="1" fillId="0" borderId="60" xfId="17" applyNumberFormat="1" applyFont="1" applyBorder="1" applyAlignment="1">
      <alignment vertical="center"/>
    </xf>
    <xf numFmtId="10" fontId="1" fillId="0" borderId="16" xfId="15" applyNumberFormat="1" applyFont="1" applyBorder="1" applyAlignment="1">
      <alignment vertical="center"/>
    </xf>
    <xf numFmtId="0" fontId="7" fillId="22" borderId="0" xfId="13" applyFont="1" applyFill="1" applyAlignment="1">
      <alignment horizontal="left" vertical="center" wrapText="1"/>
    </xf>
    <xf numFmtId="0" fontId="7" fillId="23" borderId="1" xfId="13" applyFont="1" applyFill="1" applyBorder="1" applyAlignment="1">
      <alignment horizontal="center" vertical="center" wrapText="1"/>
    </xf>
    <xf numFmtId="0" fontId="6" fillId="0" borderId="53" xfId="13" applyFont="1" applyBorder="1" applyAlignment="1">
      <alignment horizontal="left" vertical="center" wrapText="1"/>
    </xf>
    <xf numFmtId="0" fontId="7" fillId="0" borderId="54" xfId="13" applyFont="1" applyBorder="1" applyAlignment="1">
      <alignment horizontal="center" vertical="center" wrapText="1"/>
    </xf>
    <xf numFmtId="168" fontId="7" fillId="0" borderId="54" xfId="18" applyFont="1" applyFill="1" applyBorder="1" applyAlignment="1" applyProtection="1">
      <alignment horizontal="center" vertical="center" wrapText="1"/>
    </xf>
    <xf numFmtId="164" fontId="1" fillId="0" borderId="0" xfId="19" applyFont="1" applyAlignment="1">
      <alignment vertical="center"/>
    </xf>
    <xf numFmtId="0" fontId="7" fillId="0" borderId="41" xfId="13" applyFont="1" applyBorder="1" applyAlignment="1">
      <alignment horizontal="left" vertical="center" wrapText="1"/>
    </xf>
    <xf numFmtId="2" fontId="7" fillId="6" borderId="54" xfId="13" applyNumberFormat="1" applyFont="1" applyFill="1" applyBorder="1" applyAlignment="1">
      <alignment horizontal="center" vertical="center" wrapText="1"/>
    </xf>
    <xf numFmtId="1" fontId="7" fillId="21" borderId="1" xfId="17" applyNumberFormat="1" applyFont="1" applyFill="1" applyBorder="1" applyAlignment="1" applyProtection="1">
      <alignment horizontal="center" vertical="center" wrapText="1"/>
    </xf>
    <xf numFmtId="0" fontId="7" fillId="21" borderId="15" xfId="13" applyFont="1" applyFill="1" applyBorder="1" applyAlignment="1">
      <alignment horizontal="left" vertical="center" wrapText="1"/>
    </xf>
    <xf numFmtId="169" fontId="7" fillId="21" borderId="15" xfId="15" applyNumberFormat="1" applyFont="1" applyFill="1" applyBorder="1" applyAlignment="1" applyProtection="1">
      <alignment vertical="center" wrapText="1"/>
    </xf>
    <xf numFmtId="2" fontId="7" fillId="21" borderId="1" xfId="17" applyNumberFormat="1" applyFont="1" applyFill="1" applyBorder="1" applyAlignment="1" applyProtection="1">
      <alignment horizontal="center" vertical="center" wrapText="1"/>
    </xf>
    <xf numFmtId="0" fontId="7" fillId="0" borderId="1" xfId="13" applyFont="1" applyBorder="1" applyAlignment="1">
      <alignment horizontal="left" vertical="center" wrapText="1"/>
    </xf>
    <xf numFmtId="9" fontId="6" fillId="0" borderId="1" xfId="21" applyFont="1" applyBorder="1" applyAlignment="1" applyProtection="1">
      <alignment horizontal="center" vertical="center" wrapText="1"/>
      <protection locked="0"/>
    </xf>
    <xf numFmtId="9" fontId="7" fillId="0" borderId="45" xfId="13" applyNumberFormat="1" applyFont="1" applyBorder="1" applyAlignment="1">
      <alignment horizontal="center" vertical="center" wrapText="1"/>
    </xf>
    <xf numFmtId="9" fontId="7" fillId="0" borderId="46" xfId="13" applyNumberFormat="1" applyFont="1" applyBorder="1" applyAlignment="1">
      <alignment horizontal="center" vertical="center" wrapText="1"/>
    </xf>
    <xf numFmtId="9" fontId="3" fillId="0" borderId="1" xfId="2" applyBorder="1">
      <alignment vertical="top"/>
      <protection locked="0"/>
    </xf>
    <xf numFmtId="166" fontId="36" fillId="0" borderId="15" xfId="17" applyNumberFormat="1" applyFont="1" applyFill="1" applyBorder="1" applyAlignment="1">
      <alignment vertical="center"/>
    </xf>
    <xf numFmtId="166" fontId="3" fillId="0" borderId="0" xfId="1" applyNumberFormat="1">
      <alignment vertical="top"/>
      <protection locked="0"/>
    </xf>
    <xf numFmtId="16" fontId="3" fillId="0" borderId="0" xfId="0" applyNumberFormat="1" applyFont="1">
      <alignment vertical="center"/>
    </xf>
    <xf numFmtId="0" fontId="42" fillId="0" borderId="1" xfId="15" applyNumberFormat="1" applyFont="1" applyFill="1" applyBorder="1" applyAlignment="1">
      <alignment horizontal="center" vertical="center" wrapText="1"/>
    </xf>
    <xf numFmtId="0" fontId="15" fillId="0" borderId="1" xfId="2" applyNumberFormat="1" applyFont="1" applyBorder="1" applyAlignment="1" applyProtection="1">
      <alignment horizontal="justify" vertical="top" wrapText="1"/>
    </xf>
    <xf numFmtId="166" fontId="4" fillId="0" borderId="1" xfId="1" applyNumberFormat="1" applyFont="1" applyBorder="1" applyAlignment="1" applyProtection="1">
      <alignment horizontal="center" vertical="center"/>
    </xf>
    <xf numFmtId="166" fontId="4" fillId="4" borderId="1" xfId="1" applyNumberFormat="1" applyFont="1" applyFill="1" applyBorder="1" applyAlignment="1" applyProtection="1">
      <alignment horizontal="center" vertical="center" wrapText="1"/>
    </xf>
    <xf numFmtId="166" fontId="4" fillId="0" borderId="1" xfId="1" applyNumberFormat="1" applyFont="1" applyBorder="1" applyAlignment="1" applyProtection="1">
      <alignment horizontal="center" vertical="center" wrapText="1"/>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4" borderId="48" xfId="3" applyFont="1" applyFill="1" applyBorder="1" applyAlignment="1" applyProtection="1">
      <alignment horizontal="left" vertical="center" wrapText="1"/>
    </xf>
    <xf numFmtId="0" fontId="6" fillId="4" borderId="58" xfId="3" applyFont="1" applyFill="1" applyBorder="1" applyAlignment="1" applyProtection="1">
      <alignment horizontal="left" vertical="center" wrapText="1"/>
    </xf>
    <xf numFmtId="0" fontId="6" fillId="4" borderId="66" xfId="3" applyFont="1" applyFill="1" applyBorder="1" applyAlignment="1" applyProtection="1">
      <alignment horizontal="left" vertical="center" wrapText="1"/>
    </xf>
    <xf numFmtId="0" fontId="6" fillId="4" borderId="42" xfId="3" applyFont="1" applyFill="1" applyBorder="1" applyAlignment="1" applyProtection="1">
      <alignment horizontal="left" vertical="center" wrapText="1"/>
    </xf>
    <xf numFmtId="0" fontId="6" fillId="4" borderId="56" xfId="3" applyFont="1" applyFill="1" applyBorder="1" applyAlignment="1" applyProtection="1">
      <alignment horizontal="left" vertical="center" wrapText="1"/>
    </xf>
    <xf numFmtId="0" fontId="6" fillId="4" borderId="57" xfId="3" applyFont="1" applyFill="1" applyBorder="1" applyAlignment="1" applyProtection="1">
      <alignment horizontal="left" vertical="center" wrapText="1"/>
    </xf>
    <xf numFmtId="0" fontId="6" fillId="0" borderId="59" xfId="3" applyFont="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4" borderId="61" xfId="3" applyFont="1" applyFill="1" applyBorder="1" applyAlignment="1" applyProtection="1">
      <alignment horizontal="left" vertical="center" wrapText="1"/>
    </xf>
    <xf numFmtId="0" fontId="6" fillId="4" borderId="32" xfId="3" applyFont="1" applyFill="1" applyBorder="1" applyAlignment="1" applyProtection="1">
      <alignment horizontal="left" vertical="center" wrapText="1"/>
    </xf>
    <xf numFmtId="0" fontId="6" fillId="4" borderId="30" xfId="3" applyFont="1" applyFill="1" applyBorder="1" applyAlignment="1" applyProtection="1">
      <alignment horizontal="left" vertical="center" wrapText="1"/>
    </xf>
    <xf numFmtId="0" fontId="6" fillId="4" borderId="48" xfId="3" applyFont="1" applyFill="1" applyBorder="1" applyAlignment="1" applyProtection="1">
      <alignment horizontal="left" vertical="top" wrapText="1"/>
    </xf>
    <xf numFmtId="0" fontId="6" fillId="4" borderId="58" xfId="3" applyFont="1" applyFill="1" applyBorder="1" applyAlignment="1" applyProtection="1">
      <alignment horizontal="left" vertical="top" wrapText="1"/>
    </xf>
    <xf numFmtId="0" fontId="6" fillId="4" borderId="66" xfId="3" applyFont="1" applyFill="1" applyBorder="1" applyAlignment="1" applyProtection="1">
      <alignment horizontal="left" vertical="top" wrapText="1"/>
    </xf>
    <xf numFmtId="0" fontId="6" fillId="4" borderId="42" xfId="3" applyFont="1" applyFill="1" applyBorder="1" applyAlignment="1" applyProtection="1">
      <alignment horizontal="left" vertical="top" wrapText="1"/>
    </xf>
    <xf numFmtId="0" fontId="6" fillId="4" borderId="56" xfId="3" applyFont="1" applyFill="1" applyBorder="1" applyAlignment="1" applyProtection="1">
      <alignment horizontal="left" vertical="top" wrapText="1"/>
    </xf>
    <xf numFmtId="0" fontId="6" fillId="4" borderId="57" xfId="3" applyFont="1" applyFill="1" applyBorder="1" applyAlignment="1" applyProtection="1">
      <alignment horizontal="left" vertical="top" wrapText="1"/>
    </xf>
    <xf numFmtId="0" fontId="7" fillId="7" borderId="42" xfId="3" applyFont="1" applyFill="1" applyBorder="1" applyAlignment="1" applyProtection="1">
      <alignment horizontal="center" vertical="center" wrapText="1"/>
    </xf>
    <xf numFmtId="0" fontId="7" fillId="7" borderId="56"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4" borderId="48" xfId="7" applyFont="1" applyFill="1" applyBorder="1" applyAlignment="1" applyProtection="1">
      <alignment horizontal="left" vertical="center" wrapText="1"/>
    </xf>
    <xf numFmtId="9" fontId="15" fillId="4" borderId="58" xfId="7" applyFont="1" applyFill="1" applyBorder="1" applyAlignment="1" applyProtection="1">
      <alignment horizontal="left" vertical="center" wrapText="1"/>
    </xf>
    <xf numFmtId="9" fontId="15" fillId="4" borderId="49" xfId="7" applyFont="1" applyFill="1" applyBorder="1" applyAlignment="1" applyProtection="1">
      <alignment horizontal="left" vertical="center" wrapText="1"/>
    </xf>
    <xf numFmtId="9" fontId="15" fillId="4" borderId="61" xfId="7" applyFont="1" applyFill="1" applyBorder="1" applyAlignment="1" applyProtection="1">
      <alignment horizontal="left" vertical="center" wrapText="1"/>
    </xf>
    <xf numFmtId="9" fontId="15" fillId="4" borderId="32" xfId="7" applyFont="1" applyFill="1" applyBorder="1" applyAlignment="1" applyProtection="1">
      <alignment horizontal="left" vertical="center" wrapText="1"/>
    </xf>
    <xf numFmtId="9" fontId="15" fillId="4" borderId="62" xfId="7" applyFont="1" applyFill="1" applyBorder="1" applyAlignment="1" applyProtection="1">
      <alignment horizontal="left" vertical="center" wrapText="1"/>
    </xf>
    <xf numFmtId="9" fontId="15" fillId="4" borderId="48" xfId="7" applyFont="1" applyFill="1" applyBorder="1" applyAlignment="1" applyProtection="1">
      <alignment horizontal="center" vertical="top" wrapText="1"/>
    </xf>
    <xf numFmtId="9" fontId="15" fillId="4" borderId="58" xfId="7" applyFont="1" applyFill="1" applyBorder="1" applyAlignment="1" applyProtection="1">
      <alignment horizontal="center" vertical="top" wrapText="1"/>
    </xf>
    <xf numFmtId="9" fontId="15" fillId="4" borderId="49" xfId="7" applyFont="1" applyFill="1" applyBorder="1" applyAlignment="1" applyProtection="1">
      <alignment horizontal="center" vertical="top" wrapText="1"/>
    </xf>
    <xf numFmtId="9" fontId="15" fillId="4" borderId="61" xfId="7" applyFont="1" applyFill="1" applyBorder="1" applyAlignment="1" applyProtection="1">
      <alignment horizontal="center" vertical="top" wrapText="1"/>
    </xf>
    <xf numFmtId="9" fontId="15" fillId="4" borderId="32" xfId="7" applyFont="1" applyFill="1" applyBorder="1" applyAlignment="1" applyProtection="1">
      <alignment horizontal="center" vertical="top" wrapText="1"/>
    </xf>
    <xf numFmtId="9" fontId="15" fillId="4" borderId="62" xfId="7" applyFont="1" applyFill="1" applyBorder="1" applyAlignment="1" applyProtection="1">
      <alignment horizontal="center" vertical="top"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12" xfId="3" applyFont="1" applyFill="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9" fontId="15" fillId="0" borderId="48" xfId="7" applyFont="1" applyBorder="1" applyAlignment="1" applyProtection="1">
      <alignment horizontal="justify" vertical="top" wrapText="1"/>
    </xf>
    <xf numFmtId="9" fontId="15" fillId="0" borderId="58" xfId="7" applyFont="1" applyBorder="1" applyAlignment="1" applyProtection="1">
      <alignment horizontal="justify" vertical="top" wrapText="1"/>
    </xf>
    <xf numFmtId="9" fontId="15" fillId="0" borderId="49" xfId="7" applyFont="1" applyBorder="1" applyAlignment="1" applyProtection="1">
      <alignment horizontal="justify" vertical="top" wrapText="1"/>
    </xf>
    <xf numFmtId="9" fontId="15" fillId="0" borderId="61" xfId="7" applyFont="1" applyBorder="1" applyAlignment="1" applyProtection="1">
      <alignment horizontal="justify" vertical="top" wrapText="1"/>
    </xf>
    <xf numFmtId="9" fontId="15" fillId="0" borderId="32" xfId="7" applyFont="1" applyBorder="1" applyAlignment="1" applyProtection="1">
      <alignment horizontal="justify" vertical="top" wrapText="1"/>
    </xf>
    <xf numFmtId="9" fontId="15" fillId="0" borderId="62" xfId="7" applyFont="1" applyBorder="1" applyAlignment="1" applyProtection="1">
      <alignment horizontal="justify" vertical="top" wrapText="1"/>
    </xf>
    <xf numFmtId="9" fontId="15"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0" fontId="15" fillId="0" borderId="48" xfId="0" applyFont="1" applyBorder="1" applyAlignment="1">
      <alignment horizontal="center" vertical="top" wrapText="1"/>
    </xf>
    <xf numFmtId="0" fontId="15" fillId="0" borderId="58" xfId="0" applyFont="1" applyBorder="1" applyAlignment="1">
      <alignment horizontal="center"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15" fillId="0" borderId="32" xfId="0" applyFont="1" applyBorder="1" applyAlignment="1">
      <alignment horizontal="center" vertical="top" wrapText="1"/>
    </xf>
    <xf numFmtId="0" fontId="15" fillId="0" borderId="62" xfId="0" applyFont="1" applyBorder="1" applyAlignment="1">
      <alignment horizontal="center" vertical="top"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66"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6" fillId="0" borderId="2" xfId="13" applyFont="1" applyBorder="1" applyAlignment="1">
      <alignment horizontal="center" vertical="center" wrapText="1"/>
    </xf>
    <xf numFmtId="0" fontId="6" fillId="0" borderId="9" xfId="13" applyFont="1" applyBorder="1" applyAlignment="1">
      <alignment horizontal="center" vertical="center" wrapText="1"/>
    </xf>
    <xf numFmtId="0" fontId="6" fillId="0" borderId="13" xfId="13" applyFont="1" applyBorder="1" applyAlignment="1">
      <alignment horizontal="center" vertical="center" wrapText="1"/>
    </xf>
    <xf numFmtId="0" fontId="7" fillId="0" borderId="3" xfId="13" applyFont="1" applyBorder="1" applyAlignment="1">
      <alignment horizontal="center" vertical="center"/>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8" fillId="0" borderId="6" xfId="14" applyFont="1" applyBorder="1" applyAlignment="1">
      <alignment horizontal="left" vertical="center" wrapText="1"/>
    </xf>
    <xf numFmtId="0" fontId="8" fillId="0" borderId="7" xfId="14" applyFont="1" applyBorder="1" applyAlignment="1">
      <alignment horizontal="left" vertical="center" wrapText="1"/>
    </xf>
    <xf numFmtId="0" fontId="8" fillId="0" borderId="8" xfId="14" applyFont="1" applyBorder="1" applyAlignment="1">
      <alignment horizontal="left" vertical="center" wrapText="1"/>
    </xf>
    <xf numFmtId="0" fontId="8" fillId="0" borderId="10" xfId="14" applyFont="1" applyBorder="1" applyAlignment="1">
      <alignment horizontal="left" vertical="center" wrapText="1"/>
    </xf>
    <xf numFmtId="0" fontId="8" fillId="0" borderId="1" xfId="14" applyFont="1" applyBorder="1" applyAlignment="1">
      <alignment horizontal="left" vertical="center" wrapText="1"/>
    </xf>
    <xf numFmtId="0" fontId="8" fillId="0" borderId="11" xfId="14" applyFont="1" applyBorder="1" applyAlignment="1">
      <alignment horizontal="left" vertical="center" wrapText="1"/>
    </xf>
    <xf numFmtId="0" fontId="7" fillId="0" borderId="12" xfId="13" applyFont="1" applyBorder="1" applyAlignment="1">
      <alignment horizontal="center" vertical="center" wrapText="1"/>
    </xf>
    <xf numFmtId="0" fontId="7" fillId="0" borderId="7" xfId="13" applyFont="1" applyBorder="1" applyAlignment="1">
      <alignment horizontal="center" vertical="center" wrapText="1"/>
    </xf>
    <xf numFmtId="0" fontId="7" fillId="0" borderId="8" xfId="13" applyFont="1" applyBorder="1" applyAlignment="1">
      <alignment horizontal="center" vertical="center" wrapText="1"/>
    </xf>
    <xf numFmtId="0" fontId="7" fillId="0" borderId="14" xfId="13" applyFont="1" applyBorder="1" applyAlignment="1">
      <alignment horizontal="center" vertical="center" wrapText="1"/>
    </xf>
    <xf numFmtId="0" fontId="7" fillId="0" borderId="15" xfId="13" applyFont="1" applyBorder="1" applyAlignment="1">
      <alignment horizontal="center" vertical="center" wrapText="1"/>
    </xf>
    <xf numFmtId="0" fontId="7" fillId="0" borderId="16" xfId="13" applyFont="1" applyBorder="1" applyAlignment="1">
      <alignment horizontal="center" vertical="center" wrapText="1"/>
    </xf>
    <xf numFmtId="0" fontId="38" fillId="0" borderId="17" xfId="14" applyFont="1" applyBorder="1" applyAlignment="1">
      <alignment horizontal="left" vertical="center" wrapText="1"/>
    </xf>
    <xf numFmtId="0" fontId="38" fillId="0" borderId="15" xfId="14" applyFont="1" applyBorder="1" applyAlignment="1">
      <alignment horizontal="left" vertical="center" wrapText="1"/>
    </xf>
    <xf numFmtId="0" fontId="38" fillId="0" borderId="16" xfId="14" applyFont="1" applyBorder="1" applyAlignment="1">
      <alignment horizontal="left" vertical="center" wrapText="1"/>
    </xf>
    <xf numFmtId="0" fontId="7" fillId="23" borderId="2" xfId="13" applyFont="1" applyFill="1" applyBorder="1" applyAlignment="1">
      <alignment horizontal="left" vertical="center" wrapText="1"/>
    </xf>
    <xf numFmtId="0" fontId="7" fillId="23" borderId="22" xfId="13" applyFont="1" applyFill="1" applyBorder="1" applyAlignment="1">
      <alignment horizontal="left" vertical="center" wrapText="1"/>
    </xf>
    <xf numFmtId="0" fontId="7" fillId="23" borderId="9" xfId="13" applyFont="1" applyFill="1" applyBorder="1" applyAlignment="1">
      <alignment horizontal="left" vertical="center" wrapText="1"/>
    </xf>
    <xf numFmtId="0" fontId="7" fillId="23" borderId="23" xfId="13" applyFont="1" applyFill="1" applyBorder="1" applyAlignment="1">
      <alignment horizontal="left" vertical="center" wrapText="1"/>
    </xf>
    <xf numFmtId="0" fontId="7" fillId="23" borderId="13" xfId="13" applyFont="1" applyFill="1" applyBorder="1" applyAlignment="1">
      <alignment horizontal="left" vertical="center" wrapText="1"/>
    </xf>
    <xf numFmtId="0" fontId="7" fillId="23" borderId="30" xfId="13" applyFont="1" applyFill="1" applyBorder="1" applyAlignment="1">
      <alignment horizontal="left" vertical="center" wrapText="1"/>
    </xf>
    <xf numFmtId="0" fontId="7" fillId="0" borderId="2" xfId="13" applyFont="1" applyBorder="1" applyAlignment="1">
      <alignment horizontal="center" vertical="center" wrapText="1"/>
    </xf>
    <xf numFmtId="0" fontId="7" fillId="0" borderId="21" xfId="13" applyFont="1" applyBorder="1" applyAlignment="1">
      <alignment horizontal="center" vertical="center" wrapText="1"/>
    </xf>
    <xf numFmtId="0" fontId="7" fillId="0" borderId="22" xfId="13" applyFont="1" applyBorder="1" applyAlignment="1">
      <alignment horizontal="center" vertical="center" wrapText="1"/>
    </xf>
    <xf numFmtId="0" fontId="7" fillId="0" borderId="9" xfId="13" applyFont="1" applyBorder="1" applyAlignment="1">
      <alignment horizontal="center" vertical="center" wrapText="1"/>
    </xf>
    <xf numFmtId="0" fontId="7" fillId="0" borderId="0" xfId="13" applyFont="1" applyAlignment="1">
      <alignment horizontal="center" vertical="center" wrapText="1"/>
    </xf>
    <xf numFmtId="0" fontId="7" fillId="0" borderId="23" xfId="13" applyFont="1" applyBorder="1" applyAlignment="1">
      <alignment horizontal="center" vertical="center" wrapText="1"/>
    </xf>
    <xf numFmtId="0" fontId="7" fillId="0" borderId="13"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0" xfId="13" applyFont="1" applyBorder="1" applyAlignment="1">
      <alignment horizontal="center" vertical="center" wrapText="1"/>
    </xf>
    <xf numFmtId="0" fontId="39" fillId="0" borderId="24" xfId="14" applyFont="1" applyBorder="1" applyAlignment="1">
      <alignment horizontal="center" vertical="center"/>
    </xf>
    <xf numFmtId="0" fontId="39" fillId="0" borderId="27" xfId="14" applyFont="1" applyBorder="1" applyAlignment="1">
      <alignment horizontal="center" vertical="center"/>
    </xf>
    <xf numFmtId="0" fontId="39" fillId="0" borderId="31" xfId="14" applyFont="1" applyBorder="1" applyAlignment="1">
      <alignment horizontal="center" vertical="center"/>
    </xf>
    <xf numFmtId="0" fontId="7" fillId="23" borderId="21" xfId="13" applyFont="1" applyFill="1" applyBorder="1" applyAlignment="1">
      <alignment horizontal="left" vertical="center" wrapText="1"/>
    </xf>
    <xf numFmtId="0" fontId="7" fillId="23" borderId="0" xfId="13" applyFont="1" applyFill="1" applyAlignment="1">
      <alignment horizontal="left" vertical="center" wrapText="1"/>
    </xf>
    <xf numFmtId="0" fontId="7" fillId="23" borderId="32" xfId="13" applyFont="1" applyFill="1" applyBorder="1" applyAlignment="1">
      <alignment horizontal="left" vertical="center" wrapText="1"/>
    </xf>
    <xf numFmtId="14" fontId="40" fillId="0" borderId="2" xfId="14" applyNumberFormat="1" applyFont="1" applyBorder="1" applyAlignment="1">
      <alignment horizontal="center" vertical="center"/>
    </xf>
    <xf numFmtId="0" fontId="40" fillId="0" borderId="22" xfId="14" applyFont="1" applyBorder="1" applyAlignment="1">
      <alignment horizontal="center" vertical="center"/>
    </xf>
    <xf numFmtId="0" fontId="40" fillId="0" borderId="9" xfId="14" applyFont="1" applyBorder="1" applyAlignment="1">
      <alignment horizontal="center" vertical="center"/>
    </xf>
    <xf numFmtId="0" fontId="40" fillId="0" borderId="23" xfId="14" applyFont="1" applyBorder="1" applyAlignment="1">
      <alignment horizontal="center" vertical="center"/>
    </xf>
    <xf numFmtId="0" fontId="40" fillId="0" borderId="13" xfId="14" applyFont="1" applyBorder="1" applyAlignment="1">
      <alignment horizontal="center" vertical="center"/>
    </xf>
    <xf numFmtId="0" fontId="40" fillId="0" borderId="30" xfId="14" applyFont="1" applyBorder="1" applyAlignment="1">
      <alignment horizontal="center" vertical="center"/>
    </xf>
    <xf numFmtId="0" fontId="36" fillId="0" borderId="25" xfId="14" applyFont="1" applyBorder="1" applyAlignment="1">
      <alignment horizontal="center" vertical="center" wrapText="1"/>
    </xf>
    <xf numFmtId="0" fontId="36" fillId="0" borderId="26" xfId="14" applyFont="1" applyBorder="1" applyAlignment="1">
      <alignment horizontal="center" vertical="center" wrapText="1"/>
    </xf>
    <xf numFmtId="0" fontId="7" fillId="0" borderId="36" xfId="13" applyFont="1" applyBorder="1" applyAlignment="1">
      <alignment horizontal="center" vertical="center" wrapText="1"/>
    </xf>
    <xf numFmtId="0" fontId="7" fillId="0" borderId="38" xfId="13" applyFont="1" applyBorder="1" applyAlignment="1">
      <alignment horizontal="center" vertical="center" wrapText="1"/>
    </xf>
    <xf numFmtId="0" fontId="7" fillId="0" borderId="37" xfId="13" applyFont="1" applyBorder="1" applyAlignment="1">
      <alignment horizontal="center" vertical="center" wrapText="1"/>
    </xf>
    <xf numFmtId="0" fontId="1" fillId="0" borderId="25" xfId="14" applyFont="1" applyBorder="1" applyAlignment="1">
      <alignment horizontal="center" vertical="center"/>
    </xf>
    <xf numFmtId="0" fontId="2" fillId="0" borderId="26" xfId="14" applyBorder="1" applyAlignment="1">
      <alignment horizontal="center" vertical="center"/>
    </xf>
    <xf numFmtId="0" fontId="36" fillId="0" borderId="28" xfId="14" applyFont="1" applyBorder="1" applyAlignment="1">
      <alignment horizontal="center" vertical="center" wrapText="1"/>
    </xf>
    <xf numFmtId="0" fontId="36" fillId="0" borderId="29" xfId="14" applyFont="1" applyBorder="1" applyAlignment="1">
      <alignment horizontal="center" vertical="center" wrapText="1"/>
    </xf>
    <xf numFmtId="0" fontId="36" fillId="0" borderId="33" xfId="14" applyFont="1" applyBorder="1" applyAlignment="1">
      <alignment horizontal="center" vertical="center" wrapText="1"/>
    </xf>
    <xf numFmtId="0" fontId="36" fillId="0" borderId="34" xfId="14" applyFont="1" applyBorder="1" applyAlignment="1">
      <alignment horizontal="center" vertical="center" wrapText="1"/>
    </xf>
    <xf numFmtId="0" fontId="7" fillId="23" borderId="36" xfId="13" applyFont="1" applyFill="1" applyBorder="1" applyAlignment="1">
      <alignment horizontal="left" vertical="center" wrapText="1"/>
    </xf>
    <xf numFmtId="0" fontId="7" fillId="23" borderId="37" xfId="13" applyFont="1" applyFill="1" applyBorder="1" applyAlignment="1">
      <alignment horizontal="left" vertical="center" wrapText="1"/>
    </xf>
    <xf numFmtId="0" fontId="13" fillId="0" borderId="36" xfId="13" applyFont="1" applyBorder="1" applyAlignment="1">
      <alignment horizontal="center" vertical="center" wrapText="1"/>
    </xf>
    <xf numFmtId="0" fontId="13" fillId="0" borderId="38" xfId="13" applyFont="1" applyBorder="1" applyAlignment="1">
      <alignment horizontal="center" vertical="center" wrapText="1"/>
    </xf>
    <xf numFmtId="0" fontId="13" fillId="0" borderId="37" xfId="13" applyFont="1" applyBorder="1" applyAlignment="1">
      <alignment horizontal="center" vertical="center" wrapText="1"/>
    </xf>
    <xf numFmtId="0" fontId="7" fillId="23" borderId="36" xfId="13" applyFont="1" applyFill="1" applyBorder="1" applyAlignment="1">
      <alignment horizontal="center" vertical="center" wrapText="1"/>
    </xf>
    <xf numFmtId="0" fontId="7" fillId="23" borderId="38" xfId="13" applyFont="1" applyFill="1" applyBorder="1" applyAlignment="1">
      <alignment horizontal="center" vertical="center" wrapText="1"/>
    </xf>
    <xf numFmtId="0" fontId="7" fillId="23" borderId="37" xfId="13" applyFont="1" applyFill="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7" fillId="23" borderId="44" xfId="13" applyFont="1" applyFill="1" applyBorder="1" applyAlignment="1">
      <alignment horizontal="center" vertical="center" wrapText="1"/>
    </xf>
    <xf numFmtId="0" fontId="7" fillId="23" borderId="45" xfId="13" applyFont="1" applyFill="1" applyBorder="1" applyAlignment="1">
      <alignment horizontal="center" vertical="center" wrapText="1"/>
    </xf>
    <xf numFmtId="0" fontId="7" fillId="22" borderId="32" xfId="13" applyFont="1" applyFill="1" applyBorder="1" applyAlignment="1">
      <alignment horizontal="left" vertical="center" wrapText="1"/>
    </xf>
    <xf numFmtId="0" fontId="6" fillId="0" borderId="36" xfId="13" applyFont="1" applyBorder="1" applyAlignment="1">
      <alignment horizontal="center" vertical="center" wrapText="1"/>
    </xf>
    <xf numFmtId="0" fontId="6" fillId="0" borderId="38" xfId="13" applyFont="1" applyBorder="1" applyAlignment="1">
      <alignment horizontal="center" vertical="center" wrapText="1"/>
    </xf>
    <xf numFmtId="0" fontId="6" fillId="0" borderId="37" xfId="13" applyFont="1" applyBorder="1" applyAlignment="1">
      <alignment horizontal="center" vertical="center" wrapText="1"/>
    </xf>
    <xf numFmtId="1" fontId="7" fillId="0" borderId="36" xfId="15" applyNumberFormat="1" applyFont="1" applyFill="1" applyBorder="1" applyAlignment="1" applyProtection="1">
      <alignment horizontal="center" vertical="center" wrapText="1"/>
    </xf>
    <xf numFmtId="1" fontId="7" fillId="0" borderId="37" xfId="15" applyNumberFormat="1" applyFont="1" applyFill="1" applyBorder="1" applyAlignment="1" applyProtection="1">
      <alignment horizontal="center" vertical="center" wrapText="1"/>
    </xf>
    <xf numFmtId="9" fontId="7" fillId="0" borderId="36" xfId="13" applyNumberFormat="1" applyFont="1" applyBorder="1" applyAlignment="1">
      <alignment horizontal="center" vertical="center" wrapText="1"/>
    </xf>
    <xf numFmtId="9" fontId="7" fillId="0" borderId="37" xfId="13" applyNumberFormat="1" applyFont="1" applyBorder="1" applyAlignment="1">
      <alignment horizontal="center" vertical="center" wrapText="1"/>
    </xf>
    <xf numFmtId="0" fontId="7" fillId="23" borderId="13" xfId="13" applyFont="1" applyFill="1" applyBorder="1" applyAlignment="1">
      <alignment horizontal="center" vertical="center" wrapText="1"/>
    </xf>
    <xf numFmtId="0" fontId="7" fillId="23" borderId="32" xfId="13" applyFont="1" applyFill="1" applyBorder="1" applyAlignment="1">
      <alignment horizontal="center" vertical="center" wrapText="1"/>
    </xf>
    <xf numFmtId="0" fontId="7" fillId="23" borderId="30" xfId="13" applyFont="1" applyFill="1" applyBorder="1" applyAlignment="1">
      <alignment horizontal="center" vertical="center" wrapText="1"/>
    </xf>
    <xf numFmtId="0" fontId="7" fillId="23" borderId="9" xfId="13" applyFont="1" applyFill="1" applyBorder="1" applyAlignment="1">
      <alignment horizontal="center" vertical="center" wrapText="1"/>
    </xf>
    <xf numFmtId="0" fontId="7" fillId="23" borderId="0" xfId="13" applyFont="1" applyFill="1" applyAlignment="1">
      <alignment horizontal="center" vertical="center" wrapText="1"/>
    </xf>
    <xf numFmtId="0" fontId="7" fillId="23" borderId="23" xfId="13" applyFont="1" applyFill="1" applyBorder="1" applyAlignment="1">
      <alignment horizontal="center" vertical="center" wrapText="1"/>
    </xf>
    <xf numFmtId="0" fontId="7" fillId="23" borderId="12" xfId="13" applyFont="1" applyFill="1" applyBorder="1" applyAlignment="1">
      <alignment horizontal="center" vertical="center" wrapText="1"/>
    </xf>
    <xf numFmtId="0" fontId="7" fillId="23" borderId="39" xfId="13" applyFont="1" applyFill="1" applyBorder="1" applyAlignment="1">
      <alignment horizontal="center" vertical="center" wrapText="1"/>
    </xf>
    <xf numFmtId="0" fontId="7" fillId="23" borderId="14" xfId="13" applyFont="1" applyFill="1" applyBorder="1" applyAlignment="1">
      <alignment horizontal="center" vertical="center" wrapText="1"/>
    </xf>
    <xf numFmtId="0" fontId="7" fillId="23" borderId="46" xfId="13" applyFont="1" applyFill="1" applyBorder="1" applyAlignment="1">
      <alignment horizontal="center" vertical="center" wrapText="1"/>
    </xf>
    <xf numFmtId="0" fontId="7" fillId="22" borderId="12" xfId="13" applyFont="1" applyFill="1" applyBorder="1" applyAlignment="1">
      <alignment horizontal="center" vertical="center" wrapText="1"/>
    </xf>
    <xf numFmtId="0" fontId="7" fillId="22" borderId="6" xfId="13" applyFont="1" applyFill="1" applyBorder="1" applyAlignment="1">
      <alignment horizontal="center" vertical="center" wrapText="1"/>
    </xf>
    <xf numFmtId="0" fontId="7" fillId="22" borderId="7" xfId="13" applyFont="1" applyFill="1" applyBorder="1" applyAlignment="1">
      <alignment horizontal="center" vertical="center" wrapText="1"/>
    </xf>
    <xf numFmtId="0" fontId="7" fillId="22" borderId="8" xfId="13" applyFont="1" applyFill="1" applyBorder="1" applyAlignment="1">
      <alignment horizontal="center" vertical="center" wrapText="1"/>
    </xf>
    <xf numFmtId="0" fontId="7" fillId="23" borderId="47" xfId="13" applyFont="1" applyFill="1" applyBorder="1" applyAlignment="1">
      <alignment horizontal="center" vertical="center" wrapText="1"/>
    </xf>
    <xf numFmtId="0" fontId="7" fillId="23" borderId="51" xfId="13" applyFont="1" applyFill="1" applyBorder="1" applyAlignment="1">
      <alignment horizontal="center" vertical="center" wrapText="1"/>
    </xf>
    <xf numFmtId="0" fontId="7" fillId="23" borderId="48" xfId="13" applyFont="1" applyFill="1" applyBorder="1" applyAlignment="1">
      <alignment horizontal="center" vertical="center" wrapText="1"/>
    </xf>
    <xf numFmtId="0" fontId="7" fillId="23" borderId="49" xfId="13" applyFont="1" applyFill="1" applyBorder="1" applyAlignment="1">
      <alignment horizontal="center" vertical="center" wrapText="1"/>
    </xf>
    <xf numFmtId="0" fontId="7" fillId="23" borderId="42" xfId="13" applyFont="1" applyFill="1" applyBorder="1" applyAlignment="1">
      <alignment horizontal="center" vertical="center" wrapText="1"/>
    </xf>
    <xf numFmtId="0" fontId="7" fillId="23" borderId="52" xfId="13" applyFont="1" applyFill="1" applyBorder="1" applyAlignment="1">
      <alignment horizontal="center" vertical="center" wrapText="1"/>
    </xf>
    <xf numFmtId="0" fontId="7" fillId="23" borderId="50" xfId="13" applyFont="1" applyFill="1" applyBorder="1" applyAlignment="1">
      <alignment horizontal="center" vertical="center" wrapText="1"/>
    </xf>
    <xf numFmtId="0" fontId="7" fillId="23" borderId="10" xfId="13" applyFont="1" applyFill="1" applyBorder="1" applyAlignment="1">
      <alignment horizontal="center" vertical="center" wrapText="1"/>
    </xf>
    <xf numFmtId="0" fontId="7" fillId="23" borderId="1" xfId="13" applyFont="1" applyFill="1" applyBorder="1" applyAlignment="1">
      <alignment horizontal="center" vertical="center" wrapText="1"/>
    </xf>
    <xf numFmtId="0" fontId="7" fillId="23" borderId="11" xfId="13" applyFont="1" applyFill="1" applyBorder="1" applyAlignment="1">
      <alignment horizontal="center" vertical="center" wrapText="1"/>
    </xf>
    <xf numFmtId="3" fontId="7" fillId="0" borderId="48" xfId="13" applyNumberFormat="1" applyFont="1" applyBorder="1" applyAlignment="1">
      <alignment horizontal="center" vertical="center" wrapText="1"/>
    </xf>
    <xf numFmtId="3" fontId="7" fillId="0" borderId="49" xfId="13" applyNumberFormat="1" applyFont="1" applyBorder="1" applyAlignment="1">
      <alignment horizontal="center" vertical="center" wrapText="1"/>
    </xf>
    <xf numFmtId="0" fontId="15" fillId="0" borderId="46" xfId="14" applyFont="1" applyBorder="1" applyAlignment="1">
      <alignment horizontal="left" vertical="center" wrapText="1"/>
    </xf>
    <xf numFmtId="0" fontId="15" fillId="0" borderId="55" xfId="14" applyFont="1" applyBorder="1" applyAlignment="1">
      <alignment horizontal="left" vertical="center" wrapText="1"/>
    </xf>
    <xf numFmtId="0" fontId="15" fillId="0" borderId="17" xfId="14" applyFont="1" applyBorder="1" applyAlignment="1">
      <alignment horizontal="left" vertical="center" wrapText="1"/>
    </xf>
    <xf numFmtId="0" fontId="6" fillId="23" borderId="1" xfId="13" applyFont="1" applyFill="1" applyBorder="1" applyAlignment="1">
      <alignment horizontal="center" vertical="center" wrapText="1"/>
    </xf>
    <xf numFmtId="0" fontId="6" fillId="0" borderId="53" xfId="13" applyFont="1" applyBorder="1" applyAlignment="1">
      <alignment horizontal="center" vertical="center" wrapText="1"/>
    </xf>
    <xf numFmtId="0" fontId="6" fillId="0" borderId="59" xfId="13" applyFont="1" applyBorder="1" applyAlignment="1">
      <alignment horizontal="center" vertical="center" wrapText="1"/>
    </xf>
    <xf numFmtId="9" fontId="6" fillId="0" borderId="54" xfId="15" applyFont="1" applyFill="1" applyBorder="1" applyAlignment="1" applyProtection="1">
      <alignment horizontal="center" vertical="center" wrapText="1"/>
    </xf>
    <xf numFmtId="9" fontId="6" fillId="0" borderId="60" xfId="15" applyFont="1" applyFill="1" applyBorder="1" applyAlignment="1" applyProtection="1">
      <alignment horizontal="center" vertical="center" wrapText="1"/>
    </xf>
    <xf numFmtId="0" fontId="42" fillId="0" borderId="48" xfId="14" applyFont="1" applyBorder="1" applyAlignment="1">
      <alignment horizontal="left" vertical="center" wrapText="1"/>
    </xf>
    <xf numFmtId="0" fontId="42" fillId="0" borderId="58" xfId="14" applyFont="1" applyBorder="1" applyAlignment="1">
      <alignment horizontal="left" vertical="center" wrapText="1"/>
    </xf>
    <xf numFmtId="0" fontId="42" fillId="0" borderId="42" xfId="14" applyFont="1" applyBorder="1" applyAlignment="1">
      <alignment horizontal="left" vertical="center" wrapText="1"/>
    </xf>
    <xf numFmtId="0" fontId="42" fillId="0" borderId="56" xfId="14" applyFont="1" applyBorder="1" applyAlignment="1">
      <alignment horizontal="left" vertical="center" wrapText="1"/>
    </xf>
    <xf numFmtId="0" fontId="7" fillId="23" borderId="56" xfId="13" applyFont="1" applyFill="1" applyBorder="1" applyAlignment="1">
      <alignment horizontal="center" vertical="center" wrapText="1"/>
    </xf>
    <xf numFmtId="0" fontId="7" fillId="23" borderId="57" xfId="13" applyFont="1" applyFill="1" applyBorder="1" applyAlignment="1">
      <alignment horizontal="center" vertical="center" wrapText="1"/>
    </xf>
    <xf numFmtId="0" fontId="7" fillId="0" borderId="53" xfId="13" applyFont="1" applyBorder="1" applyAlignment="1">
      <alignment horizontal="center" vertical="center" wrapText="1"/>
    </xf>
    <xf numFmtId="0" fontId="7" fillId="0" borderId="59" xfId="13" applyFont="1" applyBorder="1" applyAlignment="1">
      <alignment horizontal="center" vertical="center" wrapText="1"/>
    </xf>
    <xf numFmtId="9" fontId="7" fillId="0" borderId="54" xfId="13" applyNumberFormat="1" applyFont="1" applyBorder="1" applyAlignment="1">
      <alignment horizontal="center" vertical="center" wrapText="1"/>
    </xf>
    <xf numFmtId="0" fontId="7" fillId="0" borderId="60" xfId="13" applyFont="1" applyBorder="1" applyAlignment="1">
      <alignment horizontal="center" vertical="center" wrapText="1"/>
    </xf>
    <xf numFmtId="9" fontId="42" fillId="0" borderId="48" xfId="32" applyFont="1" applyFill="1" applyBorder="1" applyAlignment="1" applyProtection="1">
      <alignment horizontal="center" vertical="center" wrapText="1"/>
    </xf>
    <xf numFmtId="9" fontId="42" fillId="0" borderId="58" xfId="32" applyFont="1" applyFill="1" applyBorder="1" applyAlignment="1" applyProtection="1">
      <alignment horizontal="center" vertical="center" wrapText="1"/>
    </xf>
    <xf numFmtId="9" fontId="42" fillId="0" borderId="49" xfId="32" applyFont="1" applyFill="1" applyBorder="1" applyAlignment="1" applyProtection="1">
      <alignment horizontal="center" vertical="center" wrapText="1"/>
    </xf>
    <xf numFmtId="9" fontId="42" fillId="0" borderId="61" xfId="32" applyFont="1" applyFill="1" applyBorder="1" applyAlignment="1" applyProtection="1">
      <alignment horizontal="center" vertical="center" wrapText="1"/>
    </xf>
    <xf numFmtId="9" fontId="42" fillId="0" borderId="32" xfId="32" applyFont="1" applyFill="1" applyBorder="1" applyAlignment="1" applyProtection="1">
      <alignment horizontal="center" vertical="center" wrapText="1"/>
    </xf>
    <xf numFmtId="9" fontId="42" fillId="0" borderId="62" xfId="32" applyFont="1" applyFill="1" applyBorder="1" applyAlignment="1" applyProtection="1">
      <alignment horizontal="center" vertical="center" wrapText="1"/>
    </xf>
    <xf numFmtId="0" fontId="42" fillId="0" borderId="48" xfId="14" applyFont="1" applyBorder="1" applyAlignment="1">
      <alignment horizontal="center" vertical="center" wrapText="1"/>
    </xf>
    <xf numFmtId="0" fontId="42" fillId="0" borderId="58" xfId="14" applyFont="1" applyBorder="1" applyAlignment="1">
      <alignment horizontal="center" vertical="center" wrapText="1"/>
    </xf>
    <xf numFmtId="0" fontId="42" fillId="0" borderId="49" xfId="14" applyFont="1" applyBorder="1" applyAlignment="1">
      <alignment horizontal="center" vertical="center" wrapText="1"/>
    </xf>
    <xf numFmtId="0" fontId="42" fillId="0" borderId="61" xfId="14" applyFont="1" applyBorder="1" applyAlignment="1">
      <alignment horizontal="center" vertical="center" wrapText="1"/>
    </xf>
    <xf numFmtId="0" fontId="42" fillId="0" borderId="32" xfId="14" applyFont="1" applyBorder="1" applyAlignment="1">
      <alignment horizontal="center" vertical="center" wrapText="1"/>
    </xf>
    <xf numFmtId="0" fontId="42" fillId="0" borderId="62" xfId="14" applyFont="1" applyBorder="1" applyAlignment="1">
      <alignment horizontal="center" vertical="center" wrapText="1"/>
    </xf>
    <xf numFmtId="0" fontId="7" fillId="23" borderId="63" xfId="13" applyFont="1" applyFill="1" applyBorder="1" applyAlignment="1">
      <alignment horizontal="center" vertical="center" wrapText="1"/>
    </xf>
    <xf numFmtId="0" fontId="7" fillId="23" borderId="41" xfId="13" applyFont="1" applyFill="1" applyBorder="1" applyAlignment="1">
      <alignment horizontal="center" vertical="center" wrapText="1"/>
    </xf>
    <xf numFmtId="0" fontId="7" fillId="23" borderId="7" xfId="13" applyFont="1" applyFill="1" applyBorder="1" applyAlignment="1">
      <alignment horizontal="center" vertical="center" wrapText="1"/>
    </xf>
    <xf numFmtId="0" fontId="7" fillId="23" borderId="64" xfId="13" applyFont="1" applyFill="1" applyBorder="1" applyAlignment="1">
      <alignment horizontal="center" vertical="center" wrapText="1"/>
    </xf>
    <xf numFmtId="0" fontId="7" fillId="23" borderId="26" xfId="13" applyFont="1" applyFill="1" applyBorder="1" applyAlignment="1">
      <alignment horizontal="center" vertical="center" wrapText="1"/>
    </xf>
    <xf numFmtId="0" fontId="7" fillId="23" borderId="29" xfId="13" applyFont="1" applyFill="1" applyBorder="1" applyAlignment="1">
      <alignment horizontal="center" vertical="center" wrapText="1"/>
    </xf>
    <xf numFmtId="0" fontId="7" fillId="0" borderId="2" xfId="3" applyFont="1" applyBorder="1" applyAlignment="1" applyProtection="1">
      <alignment horizontal="center" vertical="center"/>
    </xf>
    <xf numFmtId="0" fontId="7" fillId="0" borderId="21" xfId="3" applyFont="1" applyBorder="1" applyAlignment="1" applyProtection="1">
      <alignment horizontal="center" vertical="center"/>
    </xf>
    <xf numFmtId="0" fontId="7" fillId="0" borderId="22" xfId="3" applyFont="1" applyBorder="1" applyAlignment="1" applyProtection="1">
      <alignment horizontal="center" vertical="center"/>
    </xf>
    <xf numFmtId="0" fontId="7" fillId="6" borderId="45" xfId="3" applyFont="1" applyFill="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12" fillId="0" borderId="2" xfId="0" applyFont="1" applyBorder="1" applyAlignment="1">
      <alignment horizontal="center" vertical="center"/>
    </xf>
    <xf numFmtId="0" fontId="7" fillId="0" borderId="9" xfId="3" applyFont="1" applyBorder="1" applyAlignment="1" applyProtection="1">
      <alignment horizontal="center" vertical="center"/>
    </xf>
    <xf numFmtId="0" fontId="7" fillId="0" borderId="0" xfId="3" applyFont="1" applyAlignment="1" applyProtection="1">
      <alignment horizontal="center" vertical="center"/>
    </xf>
    <xf numFmtId="0" fontId="7" fillId="0" borderId="23" xfId="3" applyFont="1" applyBorder="1" applyAlignment="1" applyProtection="1">
      <alignment horizontal="center" vertical="center"/>
    </xf>
    <xf numFmtId="0" fontId="6" fillId="0" borderId="24" xfId="3" applyFont="1" applyBorder="1" applyAlignment="1" applyProtection="1">
      <alignment horizontal="center" vertical="center" wrapText="1"/>
    </xf>
    <xf numFmtId="0" fontId="6" fillId="0" borderId="27" xfId="3" applyFont="1" applyBorder="1" applyAlignment="1" applyProtection="1">
      <alignment horizontal="center" vertical="center" wrapText="1"/>
    </xf>
    <xf numFmtId="0" fontId="6" fillId="0" borderId="31" xfId="3" applyFont="1" applyBorder="1" applyAlignment="1" applyProtection="1">
      <alignment horizontal="center" vertical="center" wrapText="1"/>
    </xf>
    <xf numFmtId="0" fontId="7" fillId="7" borderId="2" xfId="3" applyFont="1" applyFill="1" applyBorder="1" applyAlignment="1" applyProtection="1">
      <alignment horizontal="center" vertical="center" wrapText="1"/>
    </xf>
    <xf numFmtId="0" fontId="7" fillId="7" borderId="21" xfId="3" applyFont="1" applyFill="1" applyBorder="1" applyAlignment="1" applyProtection="1">
      <alignment horizontal="center" vertical="center" wrapText="1"/>
    </xf>
    <xf numFmtId="0" fontId="7" fillId="7" borderId="22" xfId="3" applyFont="1" applyFill="1" applyBorder="1" applyAlignment="1" applyProtection="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4" borderId="1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2" fontId="6" fillId="0" borderId="65" xfId="3" applyNumberFormat="1" applyFont="1" applyBorder="1" applyAlignment="1" applyProtection="1">
      <alignment horizontal="center" vertical="center" wrapText="1"/>
    </xf>
    <xf numFmtId="2" fontId="6" fillId="0" borderId="41" xfId="3" applyNumberFormat="1" applyFont="1" applyBorder="1" applyAlignment="1" applyProtection="1">
      <alignment horizontal="center" vertical="center" wrapText="1"/>
    </xf>
    <xf numFmtId="2" fontId="6" fillId="0" borderId="53" xfId="3" applyNumberFormat="1" applyFont="1" applyBorder="1" applyAlignment="1" applyProtection="1">
      <alignment vertical="center" wrapText="1"/>
    </xf>
    <xf numFmtId="0" fontId="3" fillId="0" borderId="59" xfId="0" applyFont="1" applyBorder="1" applyAlignment="1">
      <alignment vertical="center" wrapText="1"/>
    </xf>
    <xf numFmtId="0" fontId="7" fillId="6" borderId="0" xfId="3" applyFont="1" applyFill="1" applyAlignment="1" applyProtection="1">
      <alignment horizontal="center" vertical="center" wrapText="1"/>
    </xf>
    <xf numFmtId="9" fontId="17" fillId="0" borderId="48" xfId="7" applyFont="1" applyBorder="1" applyAlignment="1" applyProtection="1">
      <alignment horizontal="center" vertical="center" wrapText="1"/>
    </xf>
    <xf numFmtId="9" fontId="17" fillId="0" borderId="58" xfId="7" applyFont="1" applyBorder="1" applyAlignment="1" applyProtection="1">
      <alignment horizontal="center" vertical="center" wrapText="1"/>
    </xf>
    <xf numFmtId="9" fontId="17" fillId="0" borderId="66" xfId="7" applyFont="1" applyBorder="1" applyAlignment="1" applyProtection="1">
      <alignment horizontal="center" vertical="center" wrapText="1"/>
    </xf>
    <xf numFmtId="9" fontId="17" fillId="0" borderId="61" xfId="7" applyFont="1" applyBorder="1" applyAlignment="1" applyProtection="1">
      <alignment horizontal="center" vertical="center" wrapText="1"/>
    </xf>
    <xf numFmtId="9" fontId="17" fillId="0" borderId="32" xfId="7" applyFont="1" applyBorder="1" applyAlignment="1" applyProtection="1">
      <alignment horizontal="center" vertical="center" wrapText="1"/>
    </xf>
    <xf numFmtId="9" fontId="17" fillId="0" borderId="30" xfId="7" applyFont="1" applyBorder="1" applyAlignment="1" applyProtection="1">
      <alignment horizontal="center" vertical="center" wrapText="1"/>
    </xf>
    <xf numFmtId="9" fontId="17" fillId="0" borderId="49" xfId="7" applyFont="1" applyBorder="1" applyAlignment="1" applyProtection="1">
      <alignment horizontal="center" vertical="center" wrapText="1"/>
    </xf>
    <xf numFmtId="9" fontId="17" fillId="0" borderId="62" xfId="7" applyFont="1" applyBorder="1" applyAlignment="1" applyProtection="1">
      <alignment horizontal="center" vertical="center" wrapText="1"/>
    </xf>
    <xf numFmtId="9" fontId="17" fillId="0" borderId="48" xfId="3" applyNumberFormat="1" applyFont="1" applyBorder="1" applyAlignment="1" applyProtection="1">
      <alignment horizontal="center" vertical="center" wrapText="1"/>
    </xf>
    <xf numFmtId="9" fontId="17" fillId="0" borderId="58" xfId="3" applyNumberFormat="1" applyFont="1" applyBorder="1" applyAlignment="1" applyProtection="1">
      <alignment horizontal="center" vertical="center" wrapText="1"/>
    </xf>
    <xf numFmtId="9" fontId="17" fillId="0" borderId="66" xfId="3" applyNumberFormat="1" applyFont="1" applyBorder="1" applyAlignment="1" applyProtection="1">
      <alignment horizontal="center" vertical="center" wrapText="1"/>
    </xf>
    <xf numFmtId="9" fontId="17" fillId="0" borderId="61" xfId="3" applyNumberFormat="1" applyFont="1" applyBorder="1" applyAlignment="1" applyProtection="1">
      <alignment horizontal="center" vertical="center" wrapText="1"/>
    </xf>
    <xf numFmtId="9" fontId="17" fillId="0" borderId="32" xfId="3" applyNumberFormat="1" applyFont="1" applyBorder="1" applyAlignment="1" applyProtection="1">
      <alignment horizontal="center" vertical="center" wrapText="1"/>
    </xf>
    <xf numFmtId="9" fontId="17" fillId="0" borderId="30" xfId="3" applyNumberFormat="1" applyFont="1" applyBorder="1" applyAlignment="1" applyProtection="1">
      <alignment horizontal="center" vertical="center" wrapText="1"/>
    </xf>
    <xf numFmtId="174" fontId="7" fillId="6" borderId="33" xfId="9" applyNumberFormat="1" applyFont="1" applyFill="1" applyBorder="1" applyAlignment="1" applyProtection="1">
      <alignment horizontal="center" vertical="center" wrapText="1"/>
    </xf>
    <xf numFmtId="174" fontId="7" fillId="6" borderId="55" xfId="9" applyNumberFormat="1" applyFont="1" applyFill="1" applyBorder="1" applyAlignment="1" applyProtection="1">
      <alignment horizontal="center" vertical="center" wrapText="1"/>
    </xf>
    <xf numFmtId="174" fontId="7" fillId="6" borderId="17" xfId="9" applyNumberFormat="1" applyFont="1" applyFill="1" applyBorder="1" applyAlignment="1" applyProtection="1">
      <alignment horizontal="center" vertical="center" wrapText="1"/>
    </xf>
    <xf numFmtId="9" fontId="17" fillId="0" borderId="73" xfId="3" applyNumberFormat="1" applyFont="1" applyBorder="1" applyAlignment="1" applyProtection="1">
      <alignment horizontal="center" vertical="center" wrapText="1"/>
    </xf>
    <xf numFmtId="9" fontId="17" fillId="0" borderId="0" xfId="3" applyNumberFormat="1" applyFont="1" applyAlignment="1" applyProtection="1">
      <alignment horizontal="center" vertical="center" wrapText="1"/>
    </xf>
    <xf numFmtId="9" fontId="17" fillId="0" borderId="23" xfId="3" applyNumberFormat="1" applyFont="1" applyBorder="1" applyAlignment="1" applyProtection="1">
      <alignment horizontal="center" vertical="center" wrapText="1"/>
    </xf>
    <xf numFmtId="2" fontId="6" fillId="0" borderId="54" xfId="3" applyNumberFormat="1" applyFont="1" applyBorder="1" applyAlignment="1" applyProtection="1">
      <alignment horizontal="center" vertical="center" wrapText="1"/>
    </xf>
    <xf numFmtId="2" fontId="6" fillId="0" borderId="60" xfId="3" applyNumberFormat="1" applyFont="1" applyBorder="1" applyAlignment="1" applyProtection="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0" fontId="7" fillId="6" borderId="42" xfId="3" applyFont="1" applyFill="1" applyBorder="1" applyAlignment="1" applyProtection="1">
      <alignment horizontal="center" vertical="center" wrapText="1"/>
    </xf>
    <xf numFmtId="0" fontId="7" fillId="6" borderId="56" xfId="3" applyFont="1" applyFill="1" applyBorder="1" applyAlignment="1" applyProtection="1">
      <alignment horizontal="center" vertical="center" wrapText="1"/>
    </xf>
    <xf numFmtId="0" fontId="7" fillId="6" borderId="57" xfId="3" applyFont="1" applyFill="1" applyBorder="1" applyAlignment="1" applyProtection="1">
      <alignment horizontal="center" vertical="center" wrapText="1"/>
    </xf>
    <xf numFmtId="0" fontId="7" fillId="0" borderId="50"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174" fontId="7" fillId="0" borderId="45" xfId="9" applyNumberFormat="1" applyFont="1" applyBorder="1" applyAlignment="1" applyProtection="1">
      <alignment horizontal="center" vertical="center" wrapText="1"/>
    </xf>
    <xf numFmtId="174" fontId="7" fillId="0" borderId="29" xfId="9" applyNumberFormat="1"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54" xfId="3" applyFont="1" applyBorder="1" applyAlignment="1" applyProtection="1">
      <alignment horizontal="center" vertical="center" wrapText="1"/>
    </xf>
    <xf numFmtId="0" fontId="7" fillId="6" borderId="51" xfId="3" applyFont="1" applyFill="1" applyBorder="1" applyAlignment="1" applyProtection="1">
      <alignment horizontal="center" vertical="center" wrapText="1"/>
    </xf>
    <xf numFmtId="0" fontId="7" fillId="6" borderId="52" xfId="3" applyFont="1" applyFill="1" applyBorder="1" applyAlignment="1" applyProtection="1">
      <alignment horizontal="center" vertical="center" wrapText="1"/>
    </xf>
    <xf numFmtId="9" fontId="17" fillId="0" borderId="48" xfId="3" applyNumberFormat="1" applyFont="1" applyBorder="1" applyAlignment="1" applyProtection="1">
      <alignment horizontal="left" vertical="center" wrapText="1"/>
    </xf>
    <xf numFmtId="9" fontId="17" fillId="0" borderId="58" xfId="3" applyNumberFormat="1" applyFont="1" applyBorder="1" applyAlignment="1" applyProtection="1">
      <alignment horizontal="left" vertical="center" wrapText="1"/>
    </xf>
    <xf numFmtId="9" fontId="17" fillId="0" borderId="66" xfId="3" applyNumberFormat="1" applyFont="1" applyBorder="1" applyAlignment="1" applyProtection="1">
      <alignment horizontal="left" vertical="center" wrapText="1"/>
    </xf>
    <xf numFmtId="9" fontId="17" fillId="0" borderId="73" xfId="3" applyNumberFormat="1" applyFont="1" applyBorder="1" applyAlignment="1" applyProtection="1">
      <alignment horizontal="left" vertical="center" wrapText="1"/>
    </xf>
    <xf numFmtId="9" fontId="17" fillId="0" borderId="0" xfId="3" applyNumberFormat="1" applyFont="1" applyAlignment="1" applyProtection="1">
      <alignment horizontal="left" vertical="center" wrapText="1"/>
    </xf>
    <xf numFmtId="9" fontId="17" fillId="0" borderId="23" xfId="3" applyNumberFormat="1" applyFont="1" applyBorder="1" applyAlignment="1" applyProtection="1">
      <alignment horizontal="left" vertical="center" wrapText="1"/>
    </xf>
    <xf numFmtId="0" fontId="7" fillId="8" borderId="9" xfId="3" applyFont="1" applyFill="1" applyBorder="1" applyAlignment="1" applyProtection="1">
      <alignment horizontal="center" vertical="center" wrapText="1"/>
    </xf>
    <xf numFmtId="174" fontId="7" fillId="6" borderId="46" xfId="9" applyNumberFormat="1" applyFont="1" applyFill="1" applyBorder="1" applyAlignment="1" applyProtection="1">
      <alignment horizontal="center" vertical="center" wrapText="1"/>
    </xf>
    <xf numFmtId="0" fontId="17" fillId="0" borderId="1"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0" fontId="7" fillId="6" borderId="28" xfId="3" applyFont="1" applyFill="1" applyBorder="1" applyAlignment="1" applyProtection="1">
      <alignment horizontal="center" vertical="center" wrapText="1"/>
    </xf>
    <xf numFmtId="0" fontId="7" fillId="6" borderId="50" xfId="3" applyFont="1" applyFill="1" applyBorder="1" applyAlignment="1" applyProtection="1">
      <alignment horizontal="center" vertical="center" wrapText="1"/>
    </xf>
    <xf numFmtId="2" fontId="6" fillId="0" borderId="53" xfId="3" applyNumberFormat="1" applyFont="1" applyBorder="1" applyAlignment="1" applyProtection="1">
      <alignment horizontal="center" vertical="center" wrapText="1"/>
    </xf>
    <xf numFmtId="2" fontId="6" fillId="0" borderId="40" xfId="3" applyNumberFormat="1" applyFont="1" applyBorder="1" applyAlignment="1" applyProtection="1">
      <alignment horizontal="center" vertical="center" wrapText="1"/>
    </xf>
    <xf numFmtId="174" fontId="7" fillId="6" borderId="45" xfId="9" applyNumberFormat="1" applyFont="1" applyFill="1" applyBorder="1" applyAlignment="1" applyProtection="1">
      <alignment horizontal="center" vertical="center"/>
    </xf>
    <xf numFmtId="174" fontId="7" fillId="6" borderId="10" xfId="9" applyNumberFormat="1" applyFont="1" applyFill="1" applyBorder="1" applyAlignment="1" applyProtection="1">
      <alignment horizontal="center" vertical="center"/>
    </xf>
    <xf numFmtId="174" fontId="7" fillId="6" borderId="45" xfId="9" applyNumberFormat="1" applyFont="1" applyFill="1" applyBorder="1" applyAlignment="1" applyProtection="1">
      <alignment horizontal="center" vertical="center" wrapText="1"/>
    </xf>
    <xf numFmtId="174" fontId="7" fillId="6" borderId="10" xfId="9" applyNumberFormat="1" applyFont="1" applyFill="1" applyBorder="1" applyAlignment="1" applyProtection="1">
      <alignment horizontal="center" vertical="center" wrapText="1"/>
    </xf>
    <xf numFmtId="2" fontId="6" fillId="0" borderId="40" xfId="3" applyNumberFormat="1" applyFont="1" applyBorder="1" applyAlignment="1" applyProtection="1">
      <alignment vertical="center" wrapText="1"/>
    </xf>
    <xf numFmtId="2" fontId="6" fillId="0" borderId="44" xfId="3" applyNumberFormat="1" applyFont="1" applyBorder="1" applyAlignment="1" applyProtection="1">
      <alignment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6" fillId="0" borderId="48" xfId="3" applyFont="1" applyBorder="1" applyAlignment="1" applyProtection="1">
      <alignment horizontal="left" vertical="center" wrapText="1"/>
    </xf>
    <xf numFmtId="0" fontId="6" fillId="0" borderId="58" xfId="3" applyFont="1" applyBorder="1" applyAlignment="1" applyProtection="1">
      <alignment horizontal="left" vertical="center" wrapText="1"/>
    </xf>
    <xf numFmtId="0" fontId="6" fillId="0" borderId="66" xfId="3" applyFont="1" applyBorder="1" applyAlignment="1" applyProtection="1">
      <alignment horizontal="left" vertical="center" wrapText="1"/>
    </xf>
    <xf numFmtId="0" fontId="6" fillId="0" borderId="42" xfId="3" applyFont="1" applyBorder="1" applyAlignment="1" applyProtection="1">
      <alignment horizontal="left" vertical="center" wrapText="1"/>
    </xf>
    <xf numFmtId="0" fontId="6" fillId="0" borderId="56" xfId="3" applyFont="1" applyBorder="1" applyAlignment="1" applyProtection="1">
      <alignment horizontal="left" vertical="center" wrapText="1"/>
    </xf>
    <xf numFmtId="0" fontId="6" fillId="0" borderId="57" xfId="3" applyFont="1" applyBorder="1" applyAlignment="1" applyProtection="1">
      <alignment horizontal="left" vertical="center" wrapText="1"/>
    </xf>
    <xf numFmtId="0" fontId="7" fillId="6" borderId="1" xfId="3" applyFont="1" applyFill="1" applyBorder="1" applyAlignment="1" applyProtection="1">
      <alignment horizontal="left"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7" fillId="10" borderId="1" xfId="3" applyFont="1" applyFill="1" applyBorder="1" applyAlignment="1" applyProtection="1">
      <alignment horizontal="center" vertical="center" wrapText="1"/>
    </xf>
    <xf numFmtId="0" fontId="16" fillId="0" borderId="1" xfId="0" applyFont="1" applyBorder="1" applyAlignment="1">
      <alignment horizontal="left" vertical="center" wrapText="1"/>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9" borderId="65"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6" fillId="9" borderId="1" xfId="0" applyFont="1" applyFill="1" applyBorder="1" applyAlignment="1">
      <alignment horizontal="center" vertical="center"/>
    </xf>
    <xf numFmtId="0" fontId="16" fillId="9" borderId="48"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73" xfId="0" applyFont="1" applyFill="1" applyBorder="1" applyAlignment="1">
      <alignment horizontal="center" vertical="center"/>
    </xf>
    <xf numFmtId="0" fontId="16" fillId="9" borderId="0" xfId="0" applyFont="1" applyFill="1" applyAlignment="1">
      <alignment horizontal="center" vertical="center"/>
    </xf>
    <xf numFmtId="0" fontId="16" fillId="9" borderId="42" xfId="0" applyFont="1" applyFill="1" applyBorder="1" applyAlignment="1">
      <alignment horizontal="center" vertical="center"/>
    </xf>
    <xf numFmtId="0" fontId="16" fillId="9" borderId="56" xfId="0" applyFont="1" applyFill="1" applyBorder="1" applyAlignment="1">
      <alignment horizontal="center" vertical="center"/>
    </xf>
    <xf numFmtId="0" fontId="16" fillId="10" borderId="1" xfId="3" applyFont="1" applyFill="1" applyBorder="1" applyAlignment="1" applyProtection="1">
      <alignment horizontal="center" vertical="center" wrapText="1"/>
    </xf>
    <xf numFmtId="0" fontId="16"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6" fillId="9" borderId="49" xfId="0" applyFont="1" applyFill="1" applyBorder="1" applyAlignment="1">
      <alignment horizontal="center" vertical="center"/>
    </xf>
    <xf numFmtId="0" fontId="16" fillId="9" borderId="74" xfId="0" applyFont="1" applyFill="1" applyBorder="1" applyAlignment="1">
      <alignment horizontal="center" vertical="center"/>
    </xf>
    <xf numFmtId="0" fontId="16" fillId="9" borderId="52" xfId="0" applyFont="1" applyFill="1" applyBorder="1" applyAlignment="1">
      <alignment horizontal="center" vertical="center"/>
    </xf>
    <xf numFmtId="0" fontId="15" fillId="0" borderId="45" xfId="0" applyFont="1" applyBorder="1" applyAlignment="1">
      <alignment horizontal="left" vertical="center"/>
    </xf>
    <xf numFmtId="0" fontId="7" fillId="0" borderId="1" xfId="0" applyFont="1" applyBorder="1" applyAlignment="1">
      <alignment vertical="center" wrapText="1"/>
    </xf>
    <xf numFmtId="0" fontId="16" fillId="0" borderId="1" xfId="0" applyFont="1" applyBorder="1" applyAlignment="1">
      <alignment horizontal="center" vertical="center"/>
    </xf>
    <xf numFmtId="0" fontId="7" fillId="9" borderId="1" xfId="0" applyFont="1" applyFill="1" applyBorder="1" applyAlignment="1">
      <alignment horizontal="center" vertical="center"/>
    </xf>
    <xf numFmtId="0" fontId="19" fillId="6" borderId="4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9" fillId="6" borderId="1" xfId="0" applyFont="1" applyFill="1" applyBorder="1" applyAlignment="1">
      <alignment horizontal="center" vertical="center"/>
    </xf>
    <xf numFmtId="0" fontId="7" fillId="9" borderId="50" xfId="0" applyFont="1" applyFill="1" applyBorder="1" applyAlignment="1">
      <alignment horizontal="center"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73" xfId="10" applyFont="1" applyBorder="1" applyAlignment="1" applyProtection="1">
      <alignment horizontal="left" vertical="center"/>
    </xf>
    <xf numFmtId="41" fontId="15" fillId="0" borderId="42" xfId="10" applyFont="1" applyBorder="1" applyAlignment="1" applyProtection="1">
      <alignment horizontal="lef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left" wrapText="1"/>
    </xf>
    <xf numFmtId="0" fontId="3" fillId="0" borderId="74" xfId="0" applyFont="1" applyBorder="1" applyAlignment="1">
      <alignment horizontal="center"/>
    </xf>
    <xf numFmtId="0" fontId="3" fillId="0" borderId="0" xfId="0" applyFont="1" applyAlignment="1">
      <alignment horizontal="center"/>
    </xf>
    <xf numFmtId="0" fontId="3" fillId="0" borderId="56" xfId="0" applyFont="1" applyBorder="1" applyAlignment="1">
      <alignment horizontal="center"/>
    </xf>
    <xf numFmtId="0" fontId="3" fillId="0" borderId="2"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20" borderId="1" xfId="0" applyFont="1" applyFill="1" applyBorder="1" applyAlignment="1">
      <alignment horizontal="center"/>
    </xf>
    <xf numFmtId="0" fontId="3" fillId="5" borderId="74" xfId="0" applyFont="1" applyFill="1" applyBorder="1" applyAlignment="1">
      <alignment horizontal="center"/>
    </xf>
    <xf numFmtId="166" fontId="7" fillId="6" borderId="0" xfId="3" applyNumberFormat="1" applyFont="1" applyFill="1" applyAlignment="1" applyProtection="1">
      <alignment horizontal="left" vertical="center" wrapText="1"/>
    </xf>
  </cellXfs>
  <cellStyles count="34">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oneda" xfId="4" builtinId="4"/>
    <cellStyle name="Moneda [0]" xfId="6" builtinId="7"/>
    <cellStyle name="Moneda [0] 2" xfId="19" xr:uid="{B92E7C78-E560-4CDE-9857-89346E10F6AB}"/>
    <cellStyle name="Moneda [0] 2 2" xfId="31" xr:uid="{DED7AFBA-AB5A-4BC4-9A23-812B1DABF30C}"/>
    <cellStyle name="Moneda 2" xfId="9" xr:uid="{00000000-0005-0000-0000-000009000000}"/>
    <cellStyle name="Moneda 3" xfId="16" xr:uid="{2D5E0330-24AB-41D9-9B4B-45737E48ADA1}"/>
    <cellStyle name="Moneda 3 2" xfId="28" xr:uid="{C1722B5C-6FA9-4038-8C36-C865B21B5878}"/>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12E0D95A-8DEB-430A-AC65-5856BFDB89B4}"/>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E9AF0965-4AEA-4CF6-97E9-6D822C23D8FC}"/>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9396ED-97FF-4B69-99A2-B79C5051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9E6C06C-E8E0-4A70-BEA6-AE76C597DF11}"/>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2578125" defaultRowHeight="15" x14ac:dyDescent="0.25"/>
  <cols>
    <col min="1" max="1" width="16.85546875" style="1" customWidth="1"/>
    <col min="2" max="2" width="11.42578125" style="1"/>
    <col min="3" max="3" width="17.140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3" style="1" bestFit="1" customWidth="1"/>
    <col min="30" max="16384" width="11.42578125" style="1"/>
  </cols>
  <sheetData>
    <row r="3" spans="1:29" x14ac:dyDescent="0.25">
      <c r="B3" s="2"/>
      <c r="C3" s="3" t="s">
        <v>0</v>
      </c>
      <c r="D3" s="3" t="s">
        <v>1</v>
      </c>
      <c r="E3" s="4" t="s">
        <v>2</v>
      </c>
      <c r="F3" s="5" t="s">
        <v>3</v>
      </c>
      <c r="G3" s="4" t="s">
        <v>4</v>
      </c>
      <c r="H3" s="6"/>
    </row>
    <row r="4" spans="1:29" x14ac:dyDescent="0.25">
      <c r="B4" s="2" t="s">
        <v>5</v>
      </c>
      <c r="C4" s="2">
        <v>232218004.44</v>
      </c>
      <c r="D4" s="2">
        <f>3867333+1+1</f>
        <v>3867335</v>
      </c>
      <c r="E4" s="2">
        <f>+C4-D4</f>
        <v>228350669.44</v>
      </c>
      <c r="F4" s="7" t="e">
        <f>+#REF!</f>
        <v>#REF!</v>
      </c>
      <c r="G4" s="2" t="e">
        <f>+C4-F4</f>
        <v>#REF!</v>
      </c>
    </row>
    <row r="5" spans="1:29" x14ac:dyDescent="0.25">
      <c r="B5" s="2" t="s">
        <v>6</v>
      </c>
      <c r="C5" s="2">
        <v>27853639.439999994</v>
      </c>
      <c r="D5" s="2"/>
      <c r="E5" s="2">
        <f>+C5-D5</f>
        <v>27853639.439999994</v>
      </c>
      <c r="F5" s="7" t="e">
        <f>+#REF!</f>
        <v>#REF!</v>
      </c>
      <c r="G5" s="2" t="e">
        <f t="shared" ref="G5:G7" si="0">+C5-F5</f>
        <v>#REF!</v>
      </c>
    </row>
    <row r="6" spans="1:29" x14ac:dyDescent="0.25">
      <c r="B6" s="2" t="s">
        <v>7</v>
      </c>
      <c r="C6" s="2">
        <v>0</v>
      </c>
      <c r="D6" s="2"/>
      <c r="E6" s="2">
        <f>+C6-D6</f>
        <v>0</v>
      </c>
      <c r="F6" s="7" t="e">
        <f>+#REF!</f>
        <v>#REF!</v>
      </c>
      <c r="G6" s="2" t="e">
        <f t="shared" si="0"/>
        <v>#REF!</v>
      </c>
    </row>
    <row r="7" spans="1:29" x14ac:dyDescent="0.25">
      <c r="B7" s="2" t="s">
        <v>8</v>
      </c>
      <c r="C7" s="2">
        <v>714765691.12</v>
      </c>
      <c r="D7" s="2">
        <v>4782</v>
      </c>
      <c r="E7" s="2">
        <f>+C7-D7</f>
        <v>714760909.12</v>
      </c>
      <c r="F7" s="7" t="e">
        <f>+#REF!</f>
        <v>#REF!</v>
      </c>
      <c r="G7" s="2" t="e">
        <f t="shared" si="0"/>
        <v>#REF!</v>
      </c>
    </row>
    <row r="8" spans="1:29" x14ac:dyDescent="0.25">
      <c r="B8" s="2"/>
      <c r="C8" s="3">
        <f>SUM(C4:C7)</f>
        <v>974837335</v>
      </c>
      <c r="D8" s="3">
        <f>SUM(D4:D7)</f>
        <v>3872117</v>
      </c>
      <c r="E8" s="3">
        <f>SUM(E4:E7)</f>
        <v>970965218</v>
      </c>
      <c r="F8" s="5" t="e">
        <f t="shared" ref="F8" si="1">SUM(F4:F7)</f>
        <v>#REF!</v>
      </c>
      <c r="G8" s="2"/>
    </row>
    <row r="12" spans="1:29" x14ac:dyDescent="0.25">
      <c r="D12" s="399" t="s">
        <v>9</v>
      </c>
      <c r="E12" s="399"/>
      <c r="F12" s="399" t="s">
        <v>10</v>
      </c>
      <c r="G12" s="399"/>
      <c r="H12" s="399" t="s">
        <v>11</v>
      </c>
      <c r="I12" s="399"/>
      <c r="J12" s="399" t="s">
        <v>12</v>
      </c>
      <c r="K12" s="399"/>
      <c r="L12" s="399" t="s">
        <v>13</v>
      </c>
      <c r="M12" s="399"/>
      <c r="N12" s="399" t="s">
        <v>14</v>
      </c>
      <c r="O12" s="399"/>
      <c r="P12" s="399" t="s">
        <v>15</v>
      </c>
      <c r="Q12" s="399"/>
      <c r="R12" s="399" t="s">
        <v>16</v>
      </c>
      <c r="S12" s="399"/>
      <c r="T12" s="399" t="s">
        <v>17</v>
      </c>
      <c r="U12" s="399"/>
      <c r="V12" s="399" t="s">
        <v>18</v>
      </c>
      <c r="W12" s="399"/>
      <c r="X12" s="399" t="s">
        <v>19</v>
      </c>
      <c r="Y12" s="399"/>
      <c r="Z12" s="399" t="s">
        <v>20</v>
      </c>
      <c r="AA12" s="399"/>
      <c r="AB12" s="399" t="s">
        <v>21</v>
      </c>
      <c r="AC12" s="399"/>
    </row>
    <row r="13" spans="1:29" x14ac:dyDescent="0.25">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25">
      <c r="A14" s="400"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25">
      <c r="A15" s="400"/>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25">
      <c r="A16" s="400"/>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25">
      <c r="A17" s="400"/>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25">
      <c r="A18" s="400"/>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25">
      <c r="A20" s="401"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25">
      <c r="A21" s="401"/>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25">
      <c r="A22" s="401"/>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25">
      <c r="A23" s="401"/>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25">
      <c r="A24" s="401"/>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25">
      <c r="A26" s="401"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25">
      <c r="A27" s="401"/>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25">
      <c r="A28" s="401"/>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25">
      <c r="A29" s="401"/>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25">
      <c r="A30" s="401"/>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14:A18"/>
    <mergeCell ref="A20:A24"/>
    <mergeCell ref="A26:A30"/>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85546875" defaultRowHeight="15" x14ac:dyDescent="0.25"/>
  <cols>
    <col min="1" max="1" width="72" style="149" bestFit="1" customWidth="1"/>
    <col min="2" max="2" width="73.42578125" style="149" customWidth="1"/>
    <col min="3" max="3" width="10.85546875" style="149"/>
    <col min="4" max="4" width="31.140625" style="149" customWidth="1"/>
    <col min="5" max="5" width="70.140625" style="149" customWidth="1"/>
    <col min="6" max="6" width="17.140625" style="149" customWidth="1"/>
    <col min="7" max="8" width="21.85546875" style="149" customWidth="1"/>
    <col min="9" max="9" width="19.140625" style="149" customWidth="1"/>
    <col min="10" max="10" width="42" style="149" customWidth="1"/>
    <col min="11" max="16384" width="10.85546875" style="149"/>
  </cols>
  <sheetData>
    <row r="1" spans="1:2" ht="25.5" customHeight="1" x14ac:dyDescent="0.25">
      <c r="A1" s="906" t="s">
        <v>158</v>
      </c>
      <c r="B1" s="907"/>
    </row>
    <row r="2" spans="1:2" ht="25.5" customHeight="1" x14ac:dyDescent="0.25">
      <c r="A2" s="904" t="s">
        <v>279</v>
      </c>
      <c r="B2" s="905"/>
    </row>
    <row r="3" spans="1:2" x14ac:dyDescent="0.25">
      <c r="A3" s="150" t="s">
        <v>280</v>
      </c>
      <c r="B3" s="151" t="s">
        <v>281</v>
      </c>
    </row>
    <row r="4" spans="1:2" x14ac:dyDescent="0.25">
      <c r="A4" s="152" t="s">
        <v>42</v>
      </c>
      <c r="B4" s="153" t="s">
        <v>282</v>
      </c>
    </row>
    <row r="5" spans="1:2" ht="105" x14ac:dyDescent="0.25">
      <c r="A5" s="152" t="s">
        <v>43</v>
      </c>
      <c r="B5" s="154" t="s">
        <v>283</v>
      </c>
    </row>
    <row r="6" spans="1:2" x14ac:dyDescent="0.25">
      <c r="A6" s="152" t="s">
        <v>48</v>
      </c>
      <c r="B6" s="908" t="s">
        <v>284</v>
      </c>
    </row>
    <row r="7" spans="1:2" x14ac:dyDescent="0.25">
      <c r="A7" s="152" t="s">
        <v>50</v>
      </c>
      <c r="B7" s="909"/>
    </row>
    <row r="8" spans="1:2" x14ac:dyDescent="0.25">
      <c r="A8" s="152" t="s">
        <v>52</v>
      </c>
      <c r="B8" s="909"/>
    </row>
    <row r="9" spans="1:2" x14ac:dyDescent="0.25">
      <c r="A9" s="152" t="s">
        <v>285</v>
      </c>
      <c r="B9" s="910"/>
    </row>
    <row r="10" spans="1:2" ht="30" x14ac:dyDescent="0.25">
      <c r="A10" s="152" t="s">
        <v>40</v>
      </c>
      <c r="B10" s="155" t="s">
        <v>286</v>
      </c>
    </row>
    <row r="11" spans="1:2" ht="45" x14ac:dyDescent="0.25">
      <c r="A11" s="152" t="s">
        <v>60</v>
      </c>
      <c r="B11" s="155" t="s">
        <v>287</v>
      </c>
    </row>
    <row r="12" spans="1:2" ht="60" x14ac:dyDescent="0.25">
      <c r="A12" s="152" t="s">
        <v>59</v>
      </c>
      <c r="B12" s="156" t="s">
        <v>288</v>
      </c>
    </row>
    <row r="13" spans="1:2" ht="30" x14ac:dyDescent="0.25">
      <c r="A13" s="152" t="s">
        <v>289</v>
      </c>
      <c r="B13" s="156" t="s">
        <v>290</v>
      </c>
    </row>
    <row r="14" spans="1:2" ht="45" x14ac:dyDescent="0.25">
      <c r="A14" s="152" t="s">
        <v>291</v>
      </c>
      <c r="B14" s="156" t="s">
        <v>292</v>
      </c>
    </row>
    <row r="15" spans="1:2" ht="72" customHeight="1" x14ac:dyDescent="0.25">
      <c r="A15" s="106" t="s">
        <v>293</v>
      </c>
      <c r="B15" s="157" t="s">
        <v>294</v>
      </c>
    </row>
    <row r="16" spans="1:2" ht="194.25" x14ac:dyDescent="0.25">
      <c r="A16" s="106" t="s">
        <v>295</v>
      </c>
      <c r="B16" s="158" t="s">
        <v>296</v>
      </c>
    </row>
    <row r="17" spans="1:2" ht="25.5" customHeight="1" x14ac:dyDescent="0.25">
      <c r="A17" s="904" t="s">
        <v>297</v>
      </c>
      <c r="B17" s="905"/>
    </row>
    <row r="18" spans="1:2" x14ac:dyDescent="0.25">
      <c r="A18" s="150" t="s">
        <v>280</v>
      </c>
      <c r="B18" s="151" t="s">
        <v>281</v>
      </c>
    </row>
    <row r="19" spans="1:2" x14ac:dyDescent="0.25">
      <c r="A19" s="152" t="s">
        <v>42</v>
      </c>
      <c r="B19" s="153" t="s">
        <v>282</v>
      </c>
    </row>
    <row r="20" spans="1:2" ht="105" x14ac:dyDescent="0.25">
      <c r="A20" s="152" t="s">
        <v>43</v>
      </c>
      <c r="B20" s="159" t="s">
        <v>298</v>
      </c>
    </row>
    <row r="21" spans="1:2" ht="30" x14ac:dyDescent="0.25">
      <c r="A21" s="152" t="s">
        <v>299</v>
      </c>
      <c r="B21" s="156" t="s">
        <v>300</v>
      </c>
    </row>
    <row r="22" spans="1:2" ht="45" x14ac:dyDescent="0.25">
      <c r="A22" s="152" t="s">
        <v>301</v>
      </c>
      <c r="B22" s="156" t="s">
        <v>302</v>
      </c>
    </row>
    <row r="23" spans="1:2" ht="75" x14ac:dyDescent="0.25">
      <c r="A23" s="152" t="s">
        <v>303</v>
      </c>
      <c r="B23" s="156" t="s">
        <v>304</v>
      </c>
    </row>
    <row r="24" spans="1:2" ht="30" x14ac:dyDescent="0.25">
      <c r="A24" s="152" t="s">
        <v>305</v>
      </c>
      <c r="B24" s="156" t="s">
        <v>306</v>
      </c>
    </row>
    <row r="25" spans="1:2" x14ac:dyDescent="0.25">
      <c r="A25" s="152" t="s">
        <v>307</v>
      </c>
      <c r="B25" s="156" t="s">
        <v>308</v>
      </c>
    </row>
    <row r="26" spans="1:2" ht="45.95" customHeight="1" x14ac:dyDescent="0.25">
      <c r="A26" s="152" t="s">
        <v>309</v>
      </c>
      <c r="B26" s="160" t="s">
        <v>310</v>
      </c>
    </row>
    <row r="27" spans="1:2" ht="75" x14ac:dyDescent="0.25">
      <c r="A27" s="152" t="s">
        <v>172</v>
      </c>
      <c r="B27" s="160" t="s">
        <v>311</v>
      </c>
    </row>
    <row r="28" spans="1:2" ht="45" x14ac:dyDescent="0.25">
      <c r="A28" s="152" t="s">
        <v>312</v>
      </c>
      <c r="B28" s="160" t="s">
        <v>313</v>
      </c>
    </row>
    <row r="29" spans="1:2" ht="45" x14ac:dyDescent="0.25">
      <c r="A29" s="152" t="s">
        <v>314</v>
      </c>
      <c r="B29" s="160" t="s">
        <v>315</v>
      </c>
    </row>
    <row r="30" spans="1:2" ht="45" x14ac:dyDescent="0.25">
      <c r="A30" s="152" t="s">
        <v>316</v>
      </c>
      <c r="B30" s="160" t="s">
        <v>317</v>
      </c>
    </row>
    <row r="31" spans="1:2" ht="144" customHeight="1" x14ac:dyDescent="0.25">
      <c r="A31" s="152" t="s">
        <v>318</v>
      </c>
      <c r="B31" s="160" t="s">
        <v>319</v>
      </c>
    </row>
    <row r="32" spans="1:2" ht="30" x14ac:dyDescent="0.25">
      <c r="A32" s="152" t="s">
        <v>320</v>
      </c>
      <c r="B32" s="160" t="s">
        <v>321</v>
      </c>
    </row>
    <row r="33" spans="1:2" ht="30" x14ac:dyDescent="0.25">
      <c r="A33" s="152" t="s">
        <v>322</v>
      </c>
      <c r="B33" s="160" t="s">
        <v>323</v>
      </c>
    </row>
    <row r="34" spans="1:2" ht="30" x14ac:dyDescent="0.25">
      <c r="A34" s="152" t="s">
        <v>324</v>
      </c>
      <c r="B34" s="160" t="s">
        <v>325</v>
      </c>
    </row>
    <row r="35" spans="1:2" ht="30" x14ac:dyDescent="0.25">
      <c r="A35" s="152" t="s">
        <v>326</v>
      </c>
      <c r="B35" s="160" t="s">
        <v>327</v>
      </c>
    </row>
    <row r="36" spans="1:2" ht="75" x14ac:dyDescent="0.25">
      <c r="A36" s="152" t="s">
        <v>328</v>
      </c>
      <c r="B36" s="160" t="s">
        <v>329</v>
      </c>
    </row>
    <row r="37" spans="1:2" x14ac:dyDescent="0.25">
      <c r="A37" s="152" t="s">
        <v>161</v>
      </c>
      <c r="B37" s="160" t="s">
        <v>330</v>
      </c>
    </row>
    <row r="38" spans="1:2" ht="30" x14ac:dyDescent="0.25">
      <c r="A38" s="152" t="s">
        <v>331</v>
      </c>
      <c r="B38" s="160" t="s">
        <v>332</v>
      </c>
    </row>
    <row r="39" spans="1:2" ht="45" x14ac:dyDescent="0.25">
      <c r="A39" s="152" t="s">
        <v>333</v>
      </c>
      <c r="B39" s="160" t="s">
        <v>334</v>
      </c>
    </row>
    <row r="40" spans="1:2" ht="28.5" x14ac:dyDescent="0.25">
      <c r="A40" s="106" t="s">
        <v>164</v>
      </c>
      <c r="B40" s="160" t="s">
        <v>335</v>
      </c>
    </row>
    <row r="41" spans="1:2" ht="25.5" customHeight="1" x14ac:dyDescent="0.25">
      <c r="A41" s="904" t="s">
        <v>336</v>
      </c>
      <c r="B41" s="905"/>
    </row>
    <row r="42" spans="1:2" x14ac:dyDescent="0.25">
      <c r="A42" s="906" t="s">
        <v>337</v>
      </c>
      <c r="B42" s="907"/>
    </row>
    <row r="43" spans="1:2" ht="72" customHeight="1" x14ac:dyDescent="0.25">
      <c r="A43" s="902" t="s">
        <v>338</v>
      </c>
      <c r="B43" s="903"/>
    </row>
    <row r="44" spans="1:2" ht="30" x14ac:dyDescent="0.25">
      <c r="A44" s="152" t="s">
        <v>314</v>
      </c>
      <c r="B44" s="160" t="s">
        <v>339</v>
      </c>
    </row>
    <row r="45" spans="1:2" ht="45" x14ac:dyDescent="0.25">
      <c r="A45" s="106" t="s">
        <v>340</v>
      </c>
      <c r="B45" s="160" t="s">
        <v>341</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2578125" defaultRowHeight="15" x14ac:dyDescent="0.25"/>
  <cols>
    <col min="1" max="1" width="44.140625" style="104" customWidth="1"/>
    <col min="2" max="2" width="61.85546875" style="104" customWidth="1"/>
    <col min="3" max="3" width="61.140625" style="104" customWidth="1"/>
    <col min="4" max="4" width="81" style="104" customWidth="1"/>
    <col min="5" max="5" width="32.85546875" style="149" customWidth="1"/>
    <col min="6" max="6" width="19" style="104" customWidth="1"/>
    <col min="7" max="7" width="29.42578125" style="104" customWidth="1"/>
    <col min="8" max="8" width="36.140625" style="104" customWidth="1"/>
    <col min="9" max="9" width="40" style="104" customWidth="1"/>
    <col min="10" max="16384" width="11.42578125" style="104"/>
  </cols>
  <sheetData>
    <row r="1" spans="1:9" s="116" customFormat="1" x14ac:dyDescent="0.25">
      <c r="A1" s="200" t="s">
        <v>342</v>
      </c>
      <c r="B1" s="200" t="s">
        <v>343</v>
      </c>
      <c r="C1" s="200" t="s">
        <v>344</v>
      </c>
      <c r="D1" s="200" t="s">
        <v>345</v>
      </c>
      <c r="E1" s="200" t="s">
        <v>316</v>
      </c>
      <c r="F1" s="200" t="s">
        <v>346</v>
      </c>
      <c r="G1" s="200" t="s">
        <v>347</v>
      </c>
      <c r="H1" s="200" t="s">
        <v>241</v>
      </c>
      <c r="I1" s="200" t="s">
        <v>307</v>
      </c>
    </row>
    <row r="2" spans="1:9" s="116" customFormat="1" x14ac:dyDescent="0.25">
      <c r="A2" s="125" t="s">
        <v>348</v>
      </c>
      <c r="B2" s="161" t="s">
        <v>349</v>
      </c>
      <c r="C2" s="125" t="s">
        <v>350</v>
      </c>
      <c r="D2" s="222" t="s">
        <v>351</v>
      </c>
      <c r="E2" s="125" t="s">
        <v>352</v>
      </c>
      <c r="F2" s="162" t="s">
        <v>353</v>
      </c>
      <c r="G2" s="117" t="s">
        <v>354</v>
      </c>
      <c r="H2" s="117" t="s">
        <v>355</v>
      </c>
      <c r="I2" s="162" t="s">
        <v>356</v>
      </c>
    </row>
    <row r="3" spans="1:9" x14ac:dyDescent="0.25">
      <c r="A3" s="125" t="s">
        <v>166</v>
      </c>
      <c r="B3" s="161" t="s">
        <v>357</v>
      </c>
      <c r="C3" s="125" t="s">
        <v>358</v>
      </c>
      <c r="D3" s="163" t="s">
        <v>359</v>
      </c>
      <c r="E3" s="125" t="s">
        <v>360</v>
      </c>
      <c r="F3" s="162" t="s">
        <v>361</v>
      </c>
      <c r="G3" s="117" t="s">
        <v>362</v>
      </c>
      <c r="H3" s="117" t="s">
        <v>250</v>
      </c>
      <c r="I3" s="162" t="s">
        <v>363</v>
      </c>
    </row>
    <row r="4" spans="1:9" x14ac:dyDescent="0.25">
      <c r="A4" s="125" t="s">
        <v>364</v>
      </c>
      <c r="B4" s="161" t="s">
        <v>365</v>
      </c>
      <c r="C4" s="125" t="s">
        <v>366</v>
      </c>
      <c r="D4" s="163" t="s">
        <v>367</v>
      </c>
      <c r="E4" s="125" t="s">
        <v>368</v>
      </c>
      <c r="F4" s="162" t="s">
        <v>369</v>
      </c>
      <c r="G4" s="117" t="s">
        <v>370</v>
      </c>
      <c r="H4" s="117" t="s">
        <v>245</v>
      </c>
      <c r="I4" s="162" t="s">
        <v>371</v>
      </c>
    </row>
    <row r="5" spans="1:9" x14ac:dyDescent="0.25">
      <c r="A5" s="125" t="s">
        <v>372</v>
      </c>
      <c r="B5" s="161" t="s">
        <v>373</v>
      </c>
      <c r="C5" s="125" t="s">
        <v>374</v>
      </c>
      <c r="D5" s="163" t="s">
        <v>375</v>
      </c>
      <c r="E5" s="125" t="s">
        <v>376</v>
      </c>
      <c r="F5" s="162" t="s">
        <v>377</v>
      </c>
      <c r="G5" s="117" t="s">
        <v>378</v>
      </c>
      <c r="H5" s="117" t="s">
        <v>246</v>
      </c>
      <c r="I5" s="162" t="s">
        <v>379</v>
      </c>
    </row>
    <row r="6" spans="1:9" ht="30" x14ac:dyDescent="0.25">
      <c r="A6" s="125" t="s">
        <v>380</v>
      </c>
      <c r="B6" s="161" t="s">
        <v>381</v>
      </c>
      <c r="C6" s="125" t="s">
        <v>382</v>
      </c>
      <c r="D6" s="163" t="s">
        <v>383</v>
      </c>
      <c r="E6" s="125" t="s">
        <v>384</v>
      </c>
      <c r="G6" s="117" t="s">
        <v>385</v>
      </c>
      <c r="H6" s="117" t="s">
        <v>247</v>
      </c>
      <c r="I6" s="162" t="s">
        <v>386</v>
      </c>
    </row>
    <row r="7" spans="1:9" ht="30" x14ac:dyDescent="0.25">
      <c r="B7" s="161" t="s">
        <v>387</v>
      </c>
      <c r="C7" s="125" t="s">
        <v>388</v>
      </c>
      <c r="D7" s="163" t="s">
        <v>389</v>
      </c>
      <c r="E7" s="162" t="s">
        <v>390</v>
      </c>
      <c r="G7" s="125" t="s">
        <v>256</v>
      </c>
      <c r="H7" s="117" t="s">
        <v>248</v>
      </c>
      <c r="I7" s="162" t="s">
        <v>391</v>
      </c>
    </row>
    <row r="8" spans="1:9" ht="30" x14ac:dyDescent="0.25">
      <c r="B8" s="161" t="s">
        <v>392</v>
      </c>
      <c r="C8" s="125" t="s">
        <v>393</v>
      </c>
      <c r="D8" s="163" t="s">
        <v>394</v>
      </c>
      <c r="E8" s="162" t="s">
        <v>395</v>
      </c>
      <c r="I8" s="162" t="s">
        <v>396</v>
      </c>
    </row>
    <row r="9" spans="1:9" ht="32.1" customHeight="1" x14ac:dyDescent="0.25">
      <c r="B9" s="161" t="s">
        <v>397</v>
      </c>
      <c r="C9" s="125" t="s">
        <v>398</v>
      </c>
      <c r="D9" s="163" t="s">
        <v>399</v>
      </c>
      <c r="E9" s="162" t="s">
        <v>400</v>
      </c>
      <c r="I9" s="162" t="s">
        <v>401</v>
      </c>
    </row>
    <row r="10" spans="1:9" x14ac:dyDescent="0.25">
      <c r="B10" s="161" t="s">
        <v>402</v>
      </c>
      <c r="C10" s="125" t="s">
        <v>403</v>
      </c>
      <c r="D10" s="163" t="s">
        <v>404</v>
      </c>
      <c r="E10" s="162" t="s">
        <v>405</v>
      </c>
      <c r="I10" s="162" t="s">
        <v>406</v>
      </c>
    </row>
    <row r="11" spans="1:9" x14ac:dyDescent="0.25">
      <c r="B11" s="161" t="s">
        <v>407</v>
      </c>
      <c r="C11" s="125" t="s">
        <v>408</v>
      </c>
      <c r="D11" s="163" t="s">
        <v>409</v>
      </c>
      <c r="E11" s="162" t="s">
        <v>410</v>
      </c>
      <c r="I11" s="162" t="s">
        <v>411</v>
      </c>
    </row>
    <row r="12" spans="1:9" ht="30" x14ac:dyDescent="0.25">
      <c r="B12" s="161" t="s">
        <v>412</v>
      </c>
      <c r="C12" s="125" t="s">
        <v>413</v>
      </c>
      <c r="D12" s="163" t="s">
        <v>414</v>
      </c>
      <c r="E12" s="162" t="s">
        <v>415</v>
      </c>
      <c r="I12" s="162" t="s">
        <v>416</v>
      </c>
    </row>
    <row r="13" spans="1:9" x14ac:dyDescent="0.25">
      <c r="B13" s="164" t="s">
        <v>417</v>
      </c>
      <c r="D13" s="163" t="s">
        <v>418</v>
      </c>
      <c r="E13" s="162" t="s">
        <v>419</v>
      </c>
      <c r="I13" s="162" t="s">
        <v>420</v>
      </c>
    </row>
    <row r="14" spans="1:9" x14ac:dyDescent="0.25">
      <c r="B14" s="161" t="s">
        <v>421</v>
      </c>
      <c r="D14" s="163" t="s">
        <v>422</v>
      </c>
      <c r="E14" s="162" t="s">
        <v>423</v>
      </c>
    </row>
    <row r="15" spans="1:9" x14ac:dyDescent="0.25">
      <c r="B15" s="161" t="s">
        <v>424</v>
      </c>
      <c r="D15" s="163" t="s">
        <v>425</v>
      </c>
      <c r="E15" s="162" t="s">
        <v>426</v>
      </c>
    </row>
    <row r="16" spans="1:9" x14ac:dyDescent="0.25">
      <c r="B16" s="161" t="s">
        <v>427</v>
      </c>
      <c r="D16" s="163" t="s">
        <v>428</v>
      </c>
      <c r="E16" s="165"/>
    </row>
    <row r="17" spans="2:5" x14ac:dyDescent="0.25">
      <c r="B17" s="161" t="s">
        <v>429</v>
      </c>
      <c r="D17" s="163" t="s">
        <v>430</v>
      </c>
      <c r="E17" s="165"/>
    </row>
    <row r="18" spans="2:5" x14ac:dyDescent="0.25">
      <c r="B18" s="161" t="s">
        <v>431</v>
      </c>
      <c r="D18" s="163" t="s">
        <v>432</v>
      </c>
      <c r="E18" s="165"/>
    </row>
    <row r="19" spans="2:5" x14ac:dyDescent="0.25">
      <c r="B19" s="161" t="s">
        <v>433</v>
      </c>
      <c r="D19" s="163" t="s">
        <v>434</v>
      </c>
      <c r="E19" s="165"/>
    </row>
    <row r="20" spans="2:5" x14ac:dyDescent="0.25">
      <c r="B20" s="161" t="s">
        <v>435</v>
      </c>
      <c r="D20" s="163" t="s">
        <v>436</v>
      </c>
      <c r="E20" s="165"/>
    </row>
    <row r="21" spans="2:5" x14ac:dyDescent="0.25">
      <c r="B21" s="161" t="s">
        <v>437</v>
      </c>
      <c r="D21" s="163" t="s">
        <v>438</v>
      </c>
      <c r="E21" s="165"/>
    </row>
    <row r="22" spans="2:5" x14ac:dyDescent="0.25">
      <c r="B22" s="161" t="s">
        <v>439</v>
      </c>
      <c r="D22" s="163" t="s">
        <v>440</v>
      </c>
      <c r="E22" s="165"/>
    </row>
    <row r="23" spans="2:5" x14ac:dyDescent="0.25">
      <c r="B23" s="161" t="s">
        <v>441</v>
      </c>
      <c r="D23" s="163" t="s">
        <v>442</v>
      </c>
      <c r="E23" s="165"/>
    </row>
    <row r="24" spans="2:5" x14ac:dyDescent="0.25">
      <c r="D24" s="166" t="s">
        <v>443</v>
      </c>
      <c r="E24" s="166" t="s">
        <v>444</v>
      </c>
    </row>
    <row r="25" spans="2:5" x14ac:dyDescent="0.25">
      <c r="D25" s="167" t="s">
        <v>445</v>
      </c>
      <c r="E25" s="162" t="s">
        <v>446</v>
      </c>
    </row>
    <row r="26" spans="2:5" x14ac:dyDescent="0.25">
      <c r="D26" s="167" t="s">
        <v>447</v>
      </c>
      <c r="E26" s="162" t="s">
        <v>448</v>
      </c>
    </row>
    <row r="27" spans="2:5" x14ac:dyDescent="0.25">
      <c r="D27" s="911" t="s">
        <v>449</v>
      </c>
      <c r="E27" s="162" t="s">
        <v>450</v>
      </c>
    </row>
    <row r="28" spans="2:5" x14ac:dyDescent="0.25">
      <c r="D28" s="912"/>
      <c r="E28" s="162" t="s">
        <v>451</v>
      </c>
    </row>
    <row r="29" spans="2:5" x14ac:dyDescent="0.25">
      <c r="D29" s="912"/>
      <c r="E29" s="162" t="s">
        <v>452</v>
      </c>
    </row>
    <row r="30" spans="2:5" x14ac:dyDescent="0.25">
      <c r="D30" s="913"/>
      <c r="E30" s="162" t="s">
        <v>453</v>
      </c>
    </row>
    <row r="31" spans="2:5" x14ac:dyDescent="0.25">
      <c r="D31" s="167" t="s">
        <v>454</v>
      </c>
      <c r="E31" s="162" t="s">
        <v>455</v>
      </c>
    </row>
    <row r="32" spans="2:5" x14ac:dyDescent="0.25">
      <c r="D32" s="167" t="s">
        <v>456</v>
      </c>
      <c r="E32" s="162" t="s">
        <v>457</v>
      </c>
    </row>
    <row r="33" spans="4:5" x14ac:dyDescent="0.25">
      <c r="D33" s="167" t="s">
        <v>458</v>
      </c>
      <c r="E33" s="162" t="s">
        <v>459</v>
      </c>
    </row>
    <row r="34" spans="4:5" x14ac:dyDescent="0.25">
      <c r="D34" s="167" t="s">
        <v>460</v>
      </c>
      <c r="E34" s="162" t="s">
        <v>461</v>
      </c>
    </row>
    <row r="35" spans="4:5" x14ac:dyDescent="0.25">
      <c r="D35" s="167" t="s">
        <v>462</v>
      </c>
      <c r="E35" s="162" t="s">
        <v>463</v>
      </c>
    </row>
    <row r="36" spans="4:5" x14ac:dyDescent="0.25">
      <c r="D36" s="167" t="s">
        <v>464</v>
      </c>
      <c r="E36" s="162" t="s">
        <v>465</v>
      </c>
    </row>
    <row r="37" spans="4:5" x14ac:dyDescent="0.25">
      <c r="D37" s="167" t="s">
        <v>466</v>
      </c>
      <c r="E37" s="162" t="s">
        <v>467</v>
      </c>
    </row>
    <row r="38" spans="4:5" x14ac:dyDescent="0.25">
      <c r="D38" s="167" t="s">
        <v>468</v>
      </c>
      <c r="E38" s="162" t="s">
        <v>469</v>
      </c>
    </row>
    <row r="39" spans="4:5" x14ac:dyDescent="0.25">
      <c r="D39" s="168" t="s">
        <v>470</v>
      </c>
      <c r="E39" s="162" t="s">
        <v>471</v>
      </c>
    </row>
    <row r="40" spans="4:5" x14ac:dyDescent="0.25">
      <c r="D40" s="168" t="s">
        <v>472</v>
      </c>
      <c r="E40" s="162" t="s">
        <v>473</v>
      </c>
    </row>
    <row r="41" spans="4:5" x14ac:dyDescent="0.25">
      <c r="D41" s="167" t="s">
        <v>474</v>
      </c>
      <c r="E41" s="162" t="s">
        <v>475</v>
      </c>
    </row>
    <row r="42" spans="4:5" x14ac:dyDescent="0.25">
      <c r="D42" s="167" t="s">
        <v>476</v>
      </c>
      <c r="E42" s="162" t="s">
        <v>477</v>
      </c>
    </row>
    <row r="43" spans="4:5" x14ac:dyDescent="0.25">
      <c r="D43" s="168" t="s">
        <v>478</v>
      </c>
      <c r="E43" s="162" t="s">
        <v>479</v>
      </c>
    </row>
    <row r="44" spans="4:5" x14ac:dyDescent="0.25">
      <c r="D44" s="169" t="s">
        <v>480</v>
      </c>
      <c r="E44" s="162" t="s">
        <v>481</v>
      </c>
    </row>
    <row r="45" spans="4:5" x14ac:dyDescent="0.25">
      <c r="D45" s="163" t="s">
        <v>482</v>
      </c>
      <c r="E45" s="162" t="s">
        <v>483</v>
      </c>
    </row>
    <row r="46" spans="4:5" x14ac:dyDescent="0.25">
      <c r="D46" s="163" t="s">
        <v>484</v>
      </c>
      <c r="E46" s="162" t="s">
        <v>485</v>
      </c>
    </row>
    <row r="47" spans="4:5" x14ac:dyDescent="0.25">
      <c r="D47" s="163" t="s">
        <v>486</v>
      </c>
      <c r="E47" s="162" t="s">
        <v>487</v>
      </c>
    </row>
    <row r="48" spans="4:5" x14ac:dyDescent="0.25">
      <c r="D48" s="163" t="s">
        <v>488</v>
      </c>
      <c r="E48" s="162" t="s">
        <v>489</v>
      </c>
    </row>
    <row r="49" spans="4:4" x14ac:dyDescent="0.25">
      <c r="D49" s="166" t="s">
        <v>490</v>
      </c>
    </row>
    <row r="50" spans="4:4" x14ac:dyDescent="0.25">
      <c r="D50" s="163" t="s">
        <v>491</v>
      </c>
    </row>
    <row r="51" spans="4:4" x14ac:dyDescent="0.25">
      <c r="D51" s="163" t="s">
        <v>492</v>
      </c>
    </row>
    <row r="52" spans="4:4" x14ac:dyDescent="0.25">
      <c r="D52" s="166" t="s">
        <v>493</v>
      </c>
    </row>
    <row r="53" spans="4:4" x14ac:dyDescent="0.25">
      <c r="D53" s="169" t="s">
        <v>494</v>
      </c>
    </row>
    <row r="54" spans="4:4" x14ac:dyDescent="0.25">
      <c r="D54" s="169" t="s">
        <v>495</v>
      </c>
    </row>
    <row r="55" spans="4:4" x14ac:dyDescent="0.25">
      <c r="D55" s="169" t="s">
        <v>496</v>
      </c>
    </row>
    <row r="56" spans="4:4" x14ac:dyDescent="0.25">
      <c r="D56" s="169" t="s">
        <v>497</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5" x14ac:dyDescent="0.25"/>
  <cols>
    <col min="1" max="1" width="43.140625" customWidth="1"/>
    <col min="2" max="2" width="11.42578125" customWidth="1"/>
    <col min="3" max="3" width="15.85546875" customWidth="1"/>
    <col min="4" max="5" width="11.42578125" customWidth="1"/>
    <col min="6" max="6" width="17.140625" customWidth="1"/>
    <col min="7" max="8" width="11.42578125" customWidth="1"/>
    <col min="9" max="9" width="14.42578125" bestFit="1" customWidth="1"/>
    <col min="10" max="256" width="11.42578125" customWidth="1"/>
  </cols>
  <sheetData>
    <row r="2" spans="1:6" x14ac:dyDescent="0.2">
      <c r="A2" s="170" t="s">
        <v>498</v>
      </c>
      <c r="B2" s="170"/>
      <c r="C2" s="171" t="s">
        <v>499</v>
      </c>
      <c r="D2" s="172" t="s">
        <v>500</v>
      </c>
      <c r="E2" s="173"/>
      <c r="F2" s="171" t="s">
        <v>501</v>
      </c>
    </row>
    <row r="3" spans="1:6" x14ac:dyDescent="0.2">
      <c r="A3" s="173"/>
      <c r="B3" s="173"/>
      <c r="C3" s="173"/>
      <c r="D3" s="173"/>
      <c r="E3" s="173"/>
      <c r="F3" s="173"/>
    </row>
    <row r="4" spans="1:6" x14ac:dyDescent="0.2">
      <c r="A4" s="916" t="s">
        <v>502</v>
      </c>
      <c r="B4" s="170" t="s">
        <v>503</v>
      </c>
      <c r="C4" s="174">
        <v>2865518783</v>
      </c>
      <c r="D4" s="175">
        <f>C4*100/C20</f>
        <v>52.147492323513603</v>
      </c>
      <c r="E4" s="176" t="s">
        <v>503</v>
      </c>
      <c r="F4" s="174">
        <v>224807835</v>
      </c>
    </row>
    <row r="5" spans="1:6" x14ac:dyDescent="0.2">
      <c r="A5" s="916"/>
      <c r="B5" s="170" t="s">
        <v>504</v>
      </c>
      <c r="C5" s="174"/>
      <c r="D5" s="176"/>
      <c r="E5" s="176"/>
      <c r="F5" s="174"/>
    </row>
    <row r="6" spans="1:6" x14ac:dyDescent="0.2">
      <c r="A6" s="916"/>
      <c r="B6" s="170" t="s">
        <v>505</v>
      </c>
      <c r="C6" s="174"/>
      <c r="D6" s="176"/>
      <c r="E6" s="176" t="s">
        <v>505</v>
      </c>
      <c r="F6" s="174"/>
    </row>
    <row r="7" spans="1:6" x14ac:dyDescent="0.2">
      <c r="A7" s="177"/>
      <c r="B7" s="173"/>
      <c r="C7" s="178"/>
      <c r="D7" s="176"/>
      <c r="E7" s="176"/>
      <c r="F7" s="178"/>
    </row>
    <row r="8" spans="1:6" x14ac:dyDescent="0.2">
      <c r="A8" s="914" t="s">
        <v>506</v>
      </c>
      <c r="B8" s="170" t="s">
        <v>503</v>
      </c>
      <c r="C8" s="179">
        <v>230307550</v>
      </c>
      <c r="D8" s="175">
        <f>C8*100/C20</f>
        <v>4.1911996064805503</v>
      </c>
      <c r="E8" s="176" t="s">
        <v>503</v>
      </c>
      <c r="F8" s="179">
        <v>21320500</v>
      </c>
    </row>
    <row r="9" spans="1:6" x14ac:dyDescent="0.2">
      <c r="A9" s="914"/>
      <c r="B9" s="170" t="s">
        <v>504</v>
      </c>
      <c r="C9" s="179"/>
      <c r="D9" s="176"/>
      <c r="E9" s="176"/>
      <c r="F9" s="179"/>
    </row>
    <row r="10" spans="1:6" x14ac:dyDescent="0.2">
      <c r="A10" s="914"/>
      <c r="B10" s="170" t="s">
        <v>505</v>
      </c>
      <c r="C10" s="179"/>
      <c r="D10" s="176"/>
      <c r="E10" s="176" t="s">
        <v>505</v>
      </c>
      <c r="F10" s="179"/>
    </row>
    <row r="11" spans="1:6" x14ac:dyDescent="0.2">
      <c r="A11" s="177"/>
      <c r="B11" s="173"/>
      <c r="C11" s="178"/>
      <c r="D11" s="176"/>
      <c r="E11" s="176"/>
      <c r="F11" s="178"/>
    </row>
    <row r="12" spans="1:6" x14ac:dyDescent="0.2">
      <c r="A12" s="915" t="s">
        <v>507</v>
      </c>
      <c r="B12" s="170" t="s">
        <v>503</v>
      </c>
      <c r="C12" s="180">
        <v>500000000</v>
      </c>
      <c r="D12" s="175">
        <f>C12*100/C20</f>
        <v>9.099136364571093</v>
      </c>
      <c r="E12" s="176" t="s">
        <v>503</v>
      </c>
      <c r="F12" s="180">
        <v>21320500</v>
      </c>
    </row>
    <row r="13" spans="1:6" x14ac:dyDescent="0.2">
      <c r="A13" s="915"/>
      <c r="B13" s="170" t="s">
        <v>504</v>
      </c>
      <c r="C13" s="181">
        <v>0</v>
      </c>
      <c r="D13" s="176"/>
      <c r="E13" s="176"/>
      <c r="F13" s="181"/>
    </row>
    <row r="14" spans="1:6" x14ac:dyDescent="0.2">
      <c r="A14" s="915"/>
      <c r="B14" s="170" t="s">
        <v>505</v>
      </c>
      <c r="C14" s="181">
        <v>0</v>
      </c>
      <c r="D14" s="176"/>
      <c r="E14" s="176" t="s">
        <v>505</v>
      </c>
      <c r="F14" s="181"/>
    </row>
    <row r="15" spans="1:6" x14ac:dyDescent="0.2">
      <c r="A15" s="177"/>
      <c r="B15" s="173"/>
      <c r="C15" s="178"/>
      <c r="D15" s="176"/>
      <c r="E15" s="176"/>
      <c r="F15" s="178"/>
    </row>
    <row r="16" spans="1:6" x14ac:dyDescent="0.2">
      <c r="A16" s="914" t="s">
        <v>508</v>
      </c>
      <c r="B16" s="170" t="s">
        <v>503</v>
      </c>
      <c r="C16" s="182">
        <v>1899200667</v>
      </c>
      <c r="D16" s="175">
        <f>C16*100/C20</f>
        <v>34.56217170543475</v>
      </c>
      <c r="E16" s="176" t="s">
        <v>503</v>
      </c>
      <c r="F16" s="183">
        <v>707388502</v>
      </c>
    </row>
    <row r="17" spans="1:12" x14ac:dyDescent="0.2">
      <c r="A17" s="914"/>
      <c r="B17" s="170" t="s">
        <v>504</v>
      </c>
      <c r="C17" s="184"/>
      <c r="D17" s="176"/>
      <c r="E17" s="176"/>
      <c r="F17" s="184"/>
    </row>
    <row r="18" spans="1:12" x14ac:dyDescent="0.2">
      <c r="A18" s="914"/>
      <c r="B18" s="170" t="s">
        <v>505</v>
      </c>
      <c r="C18" s="184"/>
      <c r="D18" s="176"/>
      <c r="E18" s="176" t="s">
        <v>505</v>
      </c>
      <c r="F18" s="184"/>
    </row>
    <row r="19" spans="1:12" x14ac:dyDescent="0.2">
      <c r="A19" s="173"/>
      <c r="B19" s="173"/>
      <c r="C19" s="178"/>
      <c r="D19" s="176"/>
      <c r="E19" s="176"/>
      <c r="F19" s="178"/>
    </row>
    <row r="20" spans="1:12" x14ac:dyDescent="0.25">
      <c r="A20" s="185" t="s">
        <v>509</v>
      </c>
      <c r="B20" s="185" t="s">
        <v>503</v>
      </c>
      <c r="C20" s="186">
        <f>C4+C8+C12+C16</f>
        <v>5495027000</v>
      </c>
      <c r="D20" s="186">
        <f>D4+D8+D12+D16</f>
        <v>100</v>
      </c>
      <c r="E20" s="187" t="s">
        <v>503</v>
      </c>
      <c r="F20" s="186">
        <f>F4+F8+F12+F16</f>
        <v>974837337</v>
      </c>
      <c r="I20">
        <v>5495027000</v>
      </c>
      <c r="J20">
        <v>100</v>
      </c>
    </row>
    <row r="21" spans="1:12" x14ac:dyDescent="0.25">
      <c r="A21" s="185"/>
      <c r="B21" s="185" t="s">
        <v>504</v>
      </c>
      <c r="C21" s="186"/>
      <c r="D21" s="188"/>
      <c r="E21" s="187"/>
      <c r="F21" s="186"/>
      <c r="I21" s="223">
        <f>C4</f>
        <v>2865518783</v>
      </c>
      <c r="J21" s="223">
        <f>I21*J20/I20</f>
        <v>52.147492323513603</v>
      </c>
    </row>
    <row r="22" spans="1:12" x14ac:dyDescent="0.2">
      <c r="A22" s="185"/>
      <c r="B22" s="185" t="s">
        <v>505</v>
      </c>
      <c r="C22" s="186"/>
      <c r="D22" s="188"/>
      <c r="E22" s="187" t="s">
        <v>505</v>
      </c>
      <c r="F22" s="186"/>
    </row>
    <row r="23" spans="1:12" x14ac:dyDescent="0.2">
      <c r="A23" s="173"/>
      <c r="B23" s="173"/>
      <c r="C23" s="178"/>
      <c r="D23" s="176"/>
      <c r="E23" s="176"/>
      <c r="F23" s="178"/>
    </row>
    <row r="24" spans="1:12" x14ac:dyDescent="0.2">
      <c r="A24" s="173"/>
      <c r="B24" s="170" t="s">
        <v>510</v>
      </c>
      <c r="C24" s="178"/>
      <c r="D24" s="176"/>
      <c r="E24" s="189" t="s">
        <v>510</v>
      </c>
      <c r="F24" s="178"/>
    </row>
    <row r="28" spans="1:12" x14ac:dyDescent="0.25">
      <c r="A28" s="190" t="s">
        <v>511</v>
      </c>
    </row>
    <row r="29" spans="1:12" x14ac:dyDescent="0.25">
      <c r="A29" s="57" t="s">
        <v>64</v>
      </c>
      <c r="B29" s="57" t="s">
        <v>65</v>
      </c>
      <c r="C29" s="57" t="s">
        <v>66</v>
      </c>
      <c r="D29" s="57" t="s">
        <v>67</v>
      </c>
      <c r="E29" s="57" t="s">
        <v>68</v>
      </c>
      <c r="F29" s="57" t="s">
        <v>41</v>
      </c>
      <c r="G29" s="57" t="s">
        <v>69</v>
      </c>
      <c r="H29" s="57" t="s">
        <v>70</v>
      </c>
      <c r="I29" s="57" t="s">
        <v>71</v>
      </c>
      <c r="J29" s="57" t="s">
        <v>72</v>
      </c>
      <c r="K29" s="57" t="s">
        <v>73</v>
      </c>
    </row>
    <row r="30" spans="1:12" x14ac:dyDescent="0.25">
      <c r="A30" t="s">
        <v>512</v>
      </c>
    </row>
    <row r="31" spans="1:12" x14ac:dyDescent="0.25">
      <c r="A31" s="224">
        <v>1.7070576923076917E-2</v>
      </c>
      <c r="B31" s="224">
        <v>2.8897499999999989E-2</v>
      </c>
      <c r="C31" s="224">
        <v>2.8897499999999989E-2</v>
      </c>
      <c r="D31" s="224">
        <v>2.8897499999999989E-2</v>
      </c>
      <c r="E31" s="224">
        <v>2.8897499999999989E-2</v>
      </c>
      <c r="F31" s="224">
        <v>2.8897499999999989E-2</v>
      </c>
      <c r="G31" s="224">
        <v>2.8897499999999989E-2</v>
      </c>
      <c r="H31" s="224">
        <v>2.8897499999999989E-2</v>
      </c>
      <c r="I31" s="224">
        <v>2.8897499999999989E-2</v>
      </c>
      <c r="J31" s="224">
        <v>2.8897499999999989E-2</v>
      </c>
      <c r="K31" s="224">
        <v>2.2839807692307684E-2</v>
      </c>
      <c r="L31" s="224">
        <f>SUM(A31:K31)</f>
        <v>0.2999878846153845</v>
      </c>
    </row>
    <row r="32" spans="1:12" x14ac:dyDescent="0.25">
      <c r="A32" s="224">
        <v>1.4250000000000001E-2</v>
      </c>
      <c r="B32" s="224">
        <v>2.4083333333333332E-2</v>
      </c>
      <c r="C32" s="224">
        <v>2.4083333333333332E-2</v>
      </c>
      <c r="D32" s="224">
        <v>2.4083333333333332E-2</v>
      </c>
      <c r="E32" s="224">
        <v>2.4083333333333332E-2</v>
      </c>
      <c r="F32" s="224">
        <v>2.4083333333333332E-2</v>
      </c>
      <c r="G32" s="224">
        <v>2.4083333333333332E-2</v>
      </c>
      <c r="H32" s="224">
        <v>2.4083333333333332E-2</v>
      </c>
      <c r="I32" s="224">
        <v>2.4083333333333332E-2</v>
      </c>
      <c r="J32" s="224">
        <v>2.4083333333333332E-2</v>
      </c>
      <c r="K32" s="224">
        <v>1.9000000000000003E-2</v>
      </c>
      <c r="L32" s="224">
        <f>SUM(A32:K32)</f>
        <v>0.25000000000000006</v>
      </c>
    </row>
    <row r="33" spans="1:12" x14ac:dyDescent="0.25">
      <c r="D33" s="225"/>
    </row>
    <row r="34" spans="1:12" x14ac:dyDescent="0.25">
      <c r="A34" s="190" t="s">
        <v>513</v>
      </c>
      <c r="C34">
        <v>25</v>
      </c>
    </row>
    <row r="35" spans="1:12" x14ac:dyDescent="0.25">
      <c r="A35" s="57" t="s">
        <v>64</v>
      </c>
      <c r="B35" s="57" t="s">
        <v>65</v>
      </c>
      <c r="C35" s="57" t="s">
        <v>66</v>
      </c>
      <c r="D35" s="57" t="s">
        <v>67</v>
      </c>
      <c r="E35" s="57" t="s">
        <v>68</v>
      </c>
      <c r="F35" s="57" t="s">
        <v>41</v>
      </c>
      <c r="G35" s="57" t="s">
        <v>69</v>
      </c>
      <c r="H35" s="57" t="s">
        <v>70</v>
      </c>
      <c r="I35" s="57" t="s">
        <v>71</v>
      </c>
      <c r="J35" s="57" t="s">
        <v>72</v>
      </c>
      <c r="K35" s="57" t="s">
        <v>73</v>
      </c>
    </row>
    <row r="36" spans="1:12" x14ac:dyDescent="0.25">
      <c r="A36" s="226">
        <f t="shared" ref="A36:K36" si="0">25/11</f>
        <v>2.2727272727272729</v>
      </c>
      <c r="B36" s="226">
        <f t="shared" si="0"/>
        <v>2.2727272727272729</v>
      </c>
      <c r="C36" s="226">
        <f t="shared" si="0"/>
        <v>2.2727272727272729</v>
      </c>
      <c r="D36" s="226">
        <f t="shared" si="0"/>
        <v>2.2727272727272729</v>
      </c>
      <c r="E36" s="226">
        <f t="shared" si="0"/>
        <v>2.2727272727272729</v>
      </c>
      <c r="F36" s="226">
        <f t="shared" si="0"/>
        <v>2.2727272727272729</v>
      </c>
      <c r="G36" s="226">
        <f t="shared" si="0"/>
        <v>2.2727272727272729</v>
      </c>
      <c r="H36" s="226">
        <f t="shared" si="0"/>
        <v>2.2727272727272729</v>
      </c>
      <c r="I36" s="226">
        <f t="shared" si="0"/>
        <v>2.2727272727272729</v>
      </c>
      <c r="J36" s="226">
        <f t="shared" si="0"/>
        <v>2.2727272727272729</v>
      </c>
      <c r="K36" s="226">
        <f t="shared" si="0"/>
        <v>2.2727272727272729</v>
      </c>
      <c r="L36">
        <f>SUM(A36:K36)</f>
        <v>25.000000000000004</v>
      </c>
    </row>
    <row r="52" spans="1:2" x14ac:dyDescent="0.25">
      <c r="A52">
        <v>14</v>
      </c>
      <c r="B52">
        <v>2</v>
      </c>
    </row>
    <row r="53" spans="1:2" x14ac:dyDescent="0.25">
      <c r="A53">
        <v>8</v>
      </c>
    </row>
    <row r="56" spans="1:2" x14ac:dyDescent="0.25">
      <c r="A56">
        <f>A53*B52</f>
        <v>16</v>
      </c>
    </row>
    <row r="57" spans="1:2" x14ac:dyDescent="0.25">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5" x14ac:dyDescent="0.2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514</v>
      </c>
      <c r="C1" s="919" t="s">
        <v>515</v>
      </c>
      <c r="D1" s="919"/>
      <c r="E1" s="919"/>
      <c r="F1" s="919"/>
      <c r="G1" s="920" t="s">
        <v>516</v>
      </c>
      <c r="H1" s="921"/>
      <c r="I1" s="921"/>
      <c r="J1" s="922"/>
      <c r="K1" s="918" t="s">
        <v>517</v>
      </c>
      <c r="L1" s="918"/>
      <c r="M1" s="918"/>
      <c r="N1" s="918"/>
    </row>
    <row r="2" spans="1:14" x14ac:dyDescent="0.25">
      <c r="C2" s="227"/>
      <c r="D2" s="227"/>
      <c r="E2" s="227"/>
      <c r="F2" s="227" t="s">
        <v>518</v>
      </c>
      <c r="G2" s="228"/>
      <c r="H2" s="227"/>
      <c r="I2" s="227"/>
      <c r="J2" s="229" t="s">
        <v>518</v>
      </c>
      <c r="K2" s="227"/>
      <c r="L2" s="227"/>
      <c r="M2" s="227"/>
      <c r="N2" s="227" t="s">
        <v>518</v>
      </c>
    </row>
    <row r="3" spans="1:14" x14ac:dyDescent="0.25">
      <c r="A3" s="917" t="s">
        <v>5</v>
      </c>
      <c r="B3" s="230">
        <v>1</v>
      </c>
      <c r="C3" s="191">
        <v>0.05</v>
      </c>
      <c r="D3" s="191">
        <v>0.05</v>
      </c>
      <c r="E3" s="191">
        <v>0.1</v>
      </c>
      <c r="F3" s="192">
        <f>(C3+D3+E3)</f>
        <v>0.2</v>
      </c>
      <c r="G3" s="193">
        <v>0.1</v>
      </c>
      <c r="H3" s="191">
        <v>0.1</v>
      </c>
      <c r="I3" s="191">
        <v>0.1</v>
      </c>
      <c r="J3" s="194">
        <f>(G3+H3+I3)</f>
        <v>0.30000000000000004</v>
      </c>
      <c r="K3" s="195">
        <v>0.1</v>
      </c>
      <c r="L3" s="195">
        <v>0.1</v>
      </c>
      <c r="M3" s="195">
        <v>0.1</v>
      </c>
      <c r="N3" s="196">
        <f>K3+L3+M3</f>
        <v>0.30000000000000004</v>
      </c>
    </row>
    <row r="4" spans="1:14" x14ac:dyDescent="0.25">
      <c r="A4" s="917"/>
      <c r="B4" s="230">
        <v>2</v>
      </c>
      <c r="C4" s="191">
        <v>0.05</v>
      </c>
      <c r="D4" s="191">
        <v>0.05</v>
      </c>
      <c r="E4" s="191">
        <v>0.1</v>
      </c>
      <c r="F4" s="192">
        <f>(C4+D4+E4)</f>
        <v>0.2</v>
      </c>
      <c r="G4" s="193">
        <v>0.1</v>
      </c>
      <c r="H4" s="191">
        <v>0.1</v>
      </c>
      <c r="I4" s="191">
        <v>0.1</v>
      </c>
      <c r="J4" s="194">
        <f>(G4+H4+I4)</f>
        <v>0.30000000000000004</v>
      </c>
      <c r="K4" s="195">
        <v>0.1</v>
      </c>
      <c r="L4" s="195">
        <v>0.1</v>
      </c>
      <c r="M4" s="195">
        <v>0.1</v>
      </c>
      <c r="N4" s="196">
        <f>K4+L4+M4</f>
        <v>0.30000000000000004</v>
      </c>
    </row>
    <row r="5" spans="1:14" x14ac:dyDescent="0.25">
      <c r="A5" s="917"/>
      <c r="B5" s="230">
        <v>3</v>
      </c>
      <c r="C5" s="191">
        <v>0.05</v>
      </c>
      <c r="D5" s="191">
        <v>0.05</v>
      </c>
      <c r="E5" s="191">
        <v>0.1</v>
      </c>
      <c r="F5" s="192">
        <f>(C5+D5+E5)</f>
        <v>0.2</v>
      </c>
      <c r="G5" s="193">
        <v>0.1</v>
      </c>
      <c r="H5" s="191">
        <v>0.1</v>
      </c>
      <c r="I5" s="191">
        <v>0.1</v>
      </c>
      <c r="J5" s="194">
        <f>(G5+H5+I5)</f>
        <v>0.30000000000000004</v>
      </c>
      <c r="K5" s="231"/>
      <c r="L5" s="230"/>
      <c r="M5" s="230"/>
      <c r="N5" s="230"/>
    </row>
    <row r="6" spans="1:14" x14ac:dyDescent="0.25">
      <c r="A6" s="917"/>
      <c r="B6" s="230">
        <v>4</v>
      </c>
      <c r="C6" s="191">
        <v>0.1</v>
      </c>
      <c r="D6" s="191">
        <v>0.1</v>
      </c>
      <c r="E6" s="191">
        <v>0.2</v>
      </c>
      <c r="F6" s="192">
        <f>(C6+D6+E6)</f>
        <v>0.4</v>
      </c>
      <c r="G6" s="193">
        <v>0</v>
      </c>
      <c r="H6" s="191">
        <v>0</v>
      </c>
      <c r="I6" s="191">
        <v>0.1</v>
      </c>
      <c r="J6" s="194">
        <f>(G6+H6+I6)</f>
        <v>0.1</v>
      </c>
      <c r="K6" s="231"/>
      <c r="L6" s="230"/>
      <c r="M6" s="230"/>
      <c r="N6" s="230"/>
    </row>
    <row r="7" spans="1:14" x14ac:dyDescent="0.25">
      <c r="A7" s="917"/>
      <c r="B7" s="230">
        <v>5</v>
      </c>
      <c r="C7" s="191">
        <v>0</v>
      </c>
      <c r="D7" s="191">
        <v>0</v>
      </c>
      <c r="E7" s="191">
        <v>0</v>
      </c>
      <c r="F7" s="192">
        <f>(C7+D7+E7)</f>
        <v>0</v>
      </c>
      <c r="G7" s="193">
        <v>0</v>
      </c>
      <c r="H7" s="191">
        <v>0</v>
      </c>
      <c r="I7" s="191">
        <v>0</v>
      </c>
      <c r="J7" s="194">
        <f>(G7+H7+I7)</f>
        <v>0</v>
      </c>
      <c r="K7" s="231"/>
      <c r="L7" s="230"/>
      <c r="M7" s="230"/>
      <c r="N7" s="230"/>
    </row>
    <row r="8" spans="1:14" x14ac:dyDescent="0.25">
      <c r="A8" s="917" t="s">
        <v>6</v>
      </c>
      <c r="B8" s="232">
        <v>6</v>
      </c>
      <c r="C8" s="197">
        <v>0.1</v>
      </c>
      <c r="D8" s="197">
        <v>0.1</v>
      </c>
      <c r="E8" s="197">
        <v>0.1</v>
      </c>
      <c r="F8" s="198">
        <f>C8+D8+E8</f>
        <v>0.30000000000000004</v>
      </c>
      <c r="G8" s="199"/>
      <c r="H8" s="232"/>
      <c r="I8" s="232"/>
      <c r="J8" s="233"/>
      <c r="K8" s="234"/>
      <c r="L8" s="232"/>
      <c r="M8" s="232"/>
      <c r="N8" s="232"/>
    </row>
    <row r="9" spans="1:14" x14ac:dyDescent="0.25">
      <c r="A9" s="917"/>
      <c r="B9" s="232">
        <v>7</v>
      </c>
      <c r="C9" s="232"/>
      <c r="D9" s="232"/>
      <c r="E9" s="232"/>
      <c r="F9" s="235"/>
      <c r="G9" s="236"/>
      <c r="H9" s="232"/>
      <c r="I9" s="232"/>
      <c r="J9" s="233"/>
      <c r="K9" s="234"/>
      <c r="L9" s="232"/>
      <c r="M9" s="232"/>
      <c r="N9" s="232"/>
    </row>
    <row r="10" spans="1:14" x14ac:dyDescent="0.25">
      <c r="A10" s="917"/>
      <c r="B10" s="232">
        <v>8</v>
      </c>
      <c r="C10" s="232"/>
      <c r="D10" s="232"/>
      <c r="E10" s="232"/>
      <c r="F10" s="235"/>
      <c r="G10" s="236"/>
      <c r="H10" s="232"/>
      <c r="I10" s="232"/>
      <c r="J10" s="233"/>
      <c r="K10" s="234"/>
      <c r="L10" s="232"/>
      <c r="M10" s="232"/>
      <c r="N10" s="232"/>
    </row>
    <row r="11" spans="1:14" x14ac:dyDescent="0.25">
      <c r="A11" s="917"/>
      <c r="B11" s="232">
        <v>9</v>
      </c>
      <c r="C11" s="232"/>
      <c r="D11" s="232"/>
      <c r="E11" s="232"/>
      <c r="F11" s="235"/>
      <c r="G11" s="236"/>
      <c r="H11" s="232"/>
      <c r="I11" s="232"/>
      <c r="J11" s="233"/>
      <c r="K11" s="234"/>
      <c r="L11" s="232"/>
      <c r="M11" s="232"/>
      <c r="N11" s="232"/>
    </row>
    <row r="12" spans="1:14" x14ac:dyDescent="0.25">
      <c r="A12" s="917" t="s">
        <v>7</v>
      </c>
      <c r="B12" s="237">
        <v>10</v>
      </c>
      <c r="C12" s="237"/>
      <c r="D12" s="237"/>
      <c r="E12" s="237"/>
      <c r="F12" s="238"/>
      <c r="G12" s="239"/>
      <c r="H12" s="237"/>
      <c r="I12" s="237"/>
      <c r="J12" s="240"/>
      <c r="K12" s="241"/>
      <c r="L12" s="237"/>
      <c r="M12" s="237"/>
      <c r="N12" s="237"/>
    </row>
    <row r="13" spans="1:14" x14ac:dyDescent="0.25">
      <c r="A13" s="917"/>
      <c r="B13" s="237">
        <v>11</v>
      </c>
      <c r="C13" s="237"/>
      <c r="D13" s="237"/>
      <c r="E13" s="237"/>
      <c r="F13" s="238"/>
      <c r="G13" s="239"/>
      <c r="H13" s="237"/>
      <c r="I13" s="237"/>
      <c r="J13" s="240"/>
      <c r="K13" s="241"/>
      <c r="L13" s="237"/>
      <c r="M13" s="237"/>
      <c r="N13" s="237"/>
    </row>
    <row r="14" spans="1:14" x14ac:dyDescent="0.25">
      <c r="A14" s="917"/>
      <c r="B14" s="237">
        <v>12</v>
      </c>
      <c r="C14" s="237"/>
      <c r="D14" s="237"/>
      <c r="E14" s="237"/>
      <c r="F14" s="238"/>
      <c r="G14" s="239"/>
      <c r="H14" s="237"/>
      <c r="I14" s="237"/>
      <c r="J14" s="240"/>
      <c r="K14" s="241"/>
      <c r="L14" s="237"/>
      <c r="M14" s="237"/>
      <c r="N14" s="237"/>
    </row>
    <row r="15" spans="1:14" x14ac:dyDescent="0.25">
      <c r="A15" s="917"/>
      <c r="B15" s="237">
        <v>13</v>
      </c>
      <c r="C15" s="237"/>
      <c r="D15" s="237"/>
      <c r="E15" s="237"/>
      <c r="F15" s="238"/>
      <c r="G15" s="239"/>
      <c r="H15" s="237"/>
      <c r="I15" s="237"/>
      <c r="J15" s="240"/>
      <c r="K15" s="241"/>
      <c r="L15" s="237"/>
      <c r="M15" s="237"/>
      <c r="N15" s="237"/>
    </row>
    <row r="16" spans="1:14" x14ac:dyDescent="0.25">
      <c r="A16" s="917" t="s">
        <v>8</v>
      </c>
      <c r="B16" s="242">
        <v>14</v>
      </c>
      <c r="C16" s="242"/>
      <c r="D16" s="242"/>
      <c r="E16" s="242"/>
      <c r="F16" s="243"/>
      <c r="G16" s="244"/>
      <c r="H16" s="242"/>
      <c r="I16" s="242"/>
      <c r="J16" s="245"/>
      <c r="K16" s="246"/>
      <c r="L16" s="242"/>
      <c r="M16" s="242"/>
      <c r="N16" s="242"/>
    </row>
    <row r="17" spans="1:14" x14ac:dyDescent="0.25">
      <c r="A17" s="917"/>
      <c r="B17" s="242">
        <v>15</v>
      </c>
      <c r="C17" s="242"/>
      <c r="D17" s="242"/>
      <c r="E17" s="242"/>
      <c r="F17" s="243"/>
      <c r="G17" s="244"/>
      <c r="H17" s="242"/>
      <c r="I17" s="242"/>
      <c r="J17" s="245"/>
      <c r="K17" s="246"/>
      <c r="L17" s="242"/>
      <c r="M17" s="242"/>
      <c r="N17" s="242"/>
    </row>
    <row r="18" spans="1:14" x14ac:dyDescent="0.25">
      <c r="A18" s="917"/>
      <c r="B18" s="242">
        <v>16</v>
      </c>
      <c r="C18" s="242"/>
      <c r="D18" s="242"/>
      <c r="E18" s="242"/>
      <c r="F18" s="243"/>
      <c r="G18" s="244"/>
      <c r="H18" s="242"/>
      <c r="I18" s="242"/>
      <c r="J18" s="245"/>
      <c r="K18" s="246"/>
      <c r="L18" s="242"/>
      <c r="M18" s="242"/>
      <c r="N18" s="242"/>
    </row>
    <row r="19" spans="1:14" x14ac:dyDescent="0.25">
      <c r="A19" s="917" t="s">
        <v>519</v>
      </c>
      <c r="B19" s="247">
        <v>17</v>
      </c>
      <c r="C19" s="247"/>
      <c r="D19" s="247"/>
      <c r="E19" s="247"/>
      <c r="F19" s="248"/>
      <c r="G19" s="249"/>
      <c r="H19" s="247"/>
      <c r="I19" s="247"/>
      <c r="J19" s="250"/>
      <c r="K19" s="251"/>
      <c r="L19" s="247"/>
      <c r="M19" s="247"/>
      <c r="N19" s="247"/>
    </row>
    <row r="20" spans="1:14" x14ac:dyDescent="0.25">
      <c r="A20" s="917"/>
      <c r="B20" s="247">
        <v>18</v>
      </c>
      <c r="C20" s="247"/>
      <c r="D20" s="247"/>
      <c r="E20" s="247"/>
      <c r="F20" s="248"/>
      <c r="G20" s="249"/>
      <c r="H20" s="247"/>
      <c r="I20" s="247"/>
      <c r="J20" s="250"/>
      <c r="K20" s="251"/>
      <c r="L20" s="247"/>
      <c r="M20" s="247"/>
      <c r="N20" s="247"/>
    </row>
    <row r="21" spans="1:14" x14ac:dyDescent="0.25">
      <c r="A21" s="917"/>
      <c r="B21" s="247">
        <v>19</v>
      </c>
      <c r="C21" s="247"/>
      <c r="D21" s="247"/>
      <c r="E21" s="247"/>
      <c r="F21" s="248"/>
      <c r="G21" s="249"/>
      <c r="H21" s="247"/>
      <c r="I21" s="247"/>
      <c r="J21" s="250"/>
      <c r="K21" s="251"/>
      <c r="L21" s="247"/>
      <c r="M21" s="247"/>
      <c r="N21" s="247"/>
    </row>
    <row r="22" spans="1:14" x14ac:dyDescent="0.25">
      <c r="A22" s="917"/>
      <c r="B22" s="247">
        <v>20</v>
      </c>
      <c r="C22" s="247"/>
      <c r="D22" s="247"/>
      <c r="E22" s="247"/>
      <c r="F22" s="248"/>
      <c r="G22" s="249"/>
      <c r="H22" s="247"/>
      <c r="I22" s="247"/>
      <c r="J22" s="250"/>
      <c r="K22" s="251"/>
      <c r="L22" s="247"/>
      <c r="M22" s="247"/>
      <c r="N22" s="247"/>
    </row>
    <row r="23" spans="1:14" x14ac:dyDescent="0.25">
      <c r="A23" s="917" t="s">
        <v>520</v>
      </c>
      <c r="B23" s="252">
        <v>21</v>
      </c>
      <c r="C23" s="252"/>
      <c r="D23" s="252"/>
      <c r="E23" s="252"/>
      <c r="F23" s="253"/>
      <c r="G23" s="254"/>
      <c r="H23" s="252"/>
      <c r="I23" s="252"/>
      <c r="J23" s="255"/>
      <c r="K23" s="256"/>
      <c r="L23" s="252"/>
      <c r="M23" s="252"/>
      <c r="N23" s="252"/>
    </row>
    <row r="24" spans="1:14" x14ac:dyDescent="0.25">
      <c r="A24" s="917"/>
      <c r="B24" s="252">
        <v>22</v>
      </c>
      <c r="C24" s="252"/>
      <c r="D24" s="252"/>
      <c r="E24" s="252"/>
      <c r="F24" s="253"/>
      <c r="G24" s="254"/>
      <c r="H24" s="252"/>
      <c r="I24" s="252"/>
      <c r="J24" s="255"/>
      <c r="K24" s="256"/>
      <c r="L24" s="252"/>
      <c r="M24" s="252"/>
      <c r="N24" s="252"/>
    </row>
    <row r="25" spans="1:14" x14ac:dyDescent="0.25">
      <c r="A25" s="917"/>
      <c r="B25" s="252">
        <v>23</v>
      </c>
      <c r="C25" s="252"/>
      <c r="D25" s="252"/>
      <c r="E25" s="252"/>
      <c r="F25" s="253"/>
      <c r="G25" s="254"/>
      <c r="H25" s="252"/>
      <c r="I25" s="252"/>
      <c r="J25" s="255"/>
      <c r="K25" s="256"/>
      <c r="L25" s="252"/>
      <c r="M25" s="252"/>
      <c r="N25" s="252"/>
    </row>
    <row r="26" spans="1:14" x14ac:dyDescent="0.25">
      <c r="A26" s="917"/>
      <c r="B26" s="252">
        <v>24</v>
      </c>
      <c r="C26" s="252"/>
      <c r="D26" s="252"/>
      <c r="E26" s="252"/>
      <c r="F26" s="253"/>
      <c r="G26" s="254"/>
      <c r="H26" s="252"/>
      <c r="I26" s="252"/>
      <c r="J26" s="255"/>
      <c r="K26" s="256"/>
      <c r="L26" s="252"/>
      <c r="M26" s="252"/>
      <c r="N26" s="252"/>
    </row>
    <row r="27" spans="1:14" x14ac:dyDescent="0.25">
      <c r="A27" s="917" t="s">
        <v>521</v>
      </c>
      <c r="B27" s="232">
        <v>25</v>
      </c>
      <c r="C27" s="232"/>
      <c r="D27" s="232"/>
      <c r="E27" s="232"/>
      <c r="F27" s="232"/>
      <c r="G27" s="232"/>
      <c r="H27" s="232"/>
      <c r="I27" s="232"/>
      <c r="J27" s="232"/>
      <c r="K27" s="232"/>
      <c r="L27" s="232"/>
      <c r="M27" s="232"/>
      <c r="N27" s="232"/>
    </row>
    <row r="28" spans="1:14" x14ac:dyDescent="0.25">
      <c r="A28" s="917"/>
      <c r="B28" s="232">
        <v>26</v>
      </c>
      <c r="C28" s="232"/>
      <c r="D28" s="232"/>
      <c r="E28" s="232"/>
      <c r="F28" s="232"/>
      <c r="G28" s="232"/>
      <c r="H28" s="232"/>
      <c r="I28" s="232"/>
      <c r="J28" s="232"/>
      <c r="K28" s="232"/>
      <c r="L28" s="232"/>
      <c r="M28" s="232"/>
      <c r="N28" s="232"/>
    </row>
    <row r="29" spans="1:14" x14ac:dyDescent="0.25">
      <c r="A29" s="917"/>
      <c r="B29" s="232">
        <v>27</v>
      </c>
      <c r="C29" s="232"/>
      <c r="D29" s="232"/>
      <c r="E29" s="232"/>
      <c r="F29" s="232"/>
      <c r="G29" s="232"/>
      <c r="H29" s="232"/>
      <c r="I29" s="232"/>
      <c r="J29" s="232"/>
      <c r="K29" s="232"/>
      <c r="L29" s="232"/>
      <c r="M29" s="232"/>
      <c r="N29" s="232"/>
    </row>
    <row r="30" spans="1:14" x14ac:dyDescent="0.25">
      <c r="A30" s="917"/>
      <c r="B30" s="232">
        <v>28</v>
      </c>
      <c r="C30" s="232"/>
      <c r="D30" s="232"/>
      <c r="E30" s="232"/>
      <c r="F30" s="232"/>
      <c r="G30" s="232"/>
      <c r="H30" s="232"/>
      <c r="I30" s="232"/>
      <c r="J30" s="232"/>
      <c r="K30" s="232"/>
      <c r="L30" s="232"/>
      <c r="M30" s="232"/>
      <c r="N30" s="232"/>
    </row>
    <row r="31" spans="1:14" x14ac:dyDescent="0.25">
      <c r="A31" s="917"/>
      <c r="B31" s="232">
        <v>29</v>
      </c>
      <c r="C31" s="232"/>
      <c r="D31" s="232"/>
      <c r="E31" s="232"/>
      <c r="F31" s="232"/>
      <c r="G31" s="232"/>
      <c r="H31" s="232"/>
      <c r="I31" s="232"/>
      <c r="J31" s="232"/>
      <c r="K31" s="232"/>
      <c r="L31" s="232"/>
      <c r="M31" s="232"/>
      <c r="N31" s="232"/>
    </row>
    <row r="32" spans="1:14" x14ac:dyDescent="0.25">
      <c r="A32" s="917" t="s">
        <v>522</v>
      </c>
      <c r="B32" s="257">
        <v>30</v>
      </c>
      <c r="C32" s="257"/>
      <c r="D32" s="257"/>
      <c r="E32" s="257"/>
      <c r="F32" s="257"/>
      <c r="G32" s="257"/>
      <c r="H32" s="257"/>
      <c r="I32" s="257"/>
      <c r="J32" s="257"/>
      <c r="K32" s="257"/>
      <c r="L32" s="257"/>
      <c r="M32" s="257"/>
      <c r="N32" s="257"/>
    </row>
    <row r="33" spans="1:14" x14ac:dyDescent="0.25">
      <c r="A33" s="917"/>
      <c r="B33" s="257">
        <v>31</v>
      </c>
      <c r="C33" s="257"/>
      <c r="D33" s="257"/>
      <c r="E33" s="257"/>
      <c r="F33" s="257"/>
      <c r="G33" s="257"/>
      <c r="H33" s="257"/>
      <c r="I33" s="257"/>
      <c r="J33" s="257"/>
      <c r="K33" s="257"/>
      <c r="L33" s="257"/>
      <c r="M33" s="257"/>
      <c r="N33" s="257"/>
    </row>
    <row r="34" spans="1:14" x14ac:dyDescent="0.25">
      <c r="A34" s="917"/>
      <c r="B34" s="257">
        <v>32</v>
      </c>
      <c r="C34" s="257"/>
      <c r="D34" s="257"/>
      <c r="E34" s="257"/>
      <c r="F34" s="257"/>
      <c r="G34" s="257"/>
      <c r="H34" s="257"/>
      <c r="I34" s="257"/>
      <c r="J34" s="257"/>
      <c r="K34" s="257"/>
      <c r="L34" s="257"/>
      <c r="M34" s="257"/>
      <c r="N34" s="257"/>
    </row>
    <row r="35" spans="1:14" x14ac:dyDescent="0.25">
      <c r="A35" s="917" t="s">
        <v>523</v>
      </c>
      <c r="B35" s="258">
        <v>33</v>
      </c>
      <c r="C35" s="237"/>
      <c r="D35" s="237"/>
      <c r="E35" s="237"/>
      <c r="F35" s="237"/>
      <c r="G35" s="237"/>
      <c r="H35" s="237"/>
      <c r="I35" s="237"/>
      <c r="J35" s="237"/>
      <c r="K35" s="237"/>
      <c r="L35" s="237"/>
      <c r="M35" s="237"/>
      <c r="N35" s="237"/>
    </row>
    <row r="36" spans="1:14" x14ac:dyDescent="0.25">
      <c r="A36" s="917"/>
      <c r="B36" s="237">
        <v>34</v>
      </c>
      <c r="C36" s="237"/>
      <c r="D36" s="237"/>
      <c r="E36" s="237"/>
      <c r="F36" s="237"/>
      <c r="G36" s="237"/>
      <c r="H36" s="237"/>
      <c r="I36" s="237"/>
      <c r="J36" s="237"/>
      <c r="K36" s="237"/>
      <c r="L36" s="237"/>
      <c r="M36" s="237"/>
      <c r="N36" s="237"/>
    </row>
    <row r="37" spans="1:14" x14ac:dyDescent="0.25">
      <c r="A37" s="917"/>
      <c r="B37" s="259">
        <v>35</v>
      </c>
      <c r="C37" s="237"/>
      <c r="D37" s="237"/>
      <c r="E37" s="237"/>
      <c r="F37" s="237"/>
      <c r="G37" s="237"/>
      <c r="H37" s="237"/>
      <c r="I37" s="237"/>
      <c r="J37" s="237"/>
      <c r="K37" s="237"/>
      <c r="L37" s="237"/>
      <c r="M37" s="237"/>
      <c r="N37" s="237"/>
    </row>
    <row r="38" spans="1:14" x14ac:dyDescent="0.25">
      <c r="A38" s="917" t="s">
        <v>524</v>
      </c>
      <c r="B38" s="260">
        <v>36</v>
      </c>
      <c r="C38" s="260"/>
      <c r="D38" s="260"/>
      <c r="E38" s="260"/>
      <c r="F38" s="260"/>
      <c r="G38" s="260"/>
      <c r="H38" s="260"/>
      <c r="I38" s="260"/>
      <c r="J38" s="260"/>
      <c r="K38" s="260"/>
      <c r="L38" s="260"/>
      <c r="M38" s="260"/>
      <c r="N38" s="260"/>
    </row>
    <row r="39" spans="1:14" x14ac:dyDescent="0.25">
      <c r="A39" s="917"/>
      <c r="B39" s="260">
        <v>37</v>
      </c>
      <c r="C39" s="260"/>
      <c r="D39" s="260"/>
      <c r="E39" s="260"/>
      <c r="F39" s="260"/>
      <c r="G39" s="260"/>
      <c r="H39" s="260"/>
      <c r="I39" s="260"/>
      <c r="J39" s="260"/>
      <c r="K39" s="260"/>
      <c r="L39" s="260"/>
      <c r="M39" s="260"/>
      <c r="N39" s="260"/>
    </row>
    <row r="40" spans="1:14" x14ac:dyDescent="0.25">
      <c r="A40" s="917"/>
      <c r="B40" s="260">
        <v>38</v>
      </c>
      <c r="C40" s="260"/>
      <c r="D40" s="260"/>
      <c r="E40" s="260"/>
      <c r="F40" s="260"/>
      <c r="G40" s="260"/>
      <c r="H40" s="260"/>
      <c r="I40" s="260"/>
      <c r="J40" s="260"/>
      <c r="K40" s="260"/>
      <c r="L40" s="260"/>
      <c r="M40" s="260"/>
      <c r="N40" s="260"/>
    </row>
    <row r="41" spans="1:14" x14ac:dyDescent="0.25">
      <c r="A41" s="924" t="s">
        <v>525</v>
      </c>
      <c r="B41" s="261">
        <v>39</v>
      </c>
      <c r="C41" s="262"/>
      <c r="D41" s="262"/>
      <c r="E41" s="262"/>
      <c r="F41" s="262"/>
      <c r="G41" s="262"/>
      <c r="H41" s="262"/>
      <c r="I41" s="262"/>
      <c r="J41" s="262"/>
      <c r="K41" s="262"/>
      <c r="L41" s="262"/>
      <c r="M41" s="262"/>
      <c r="N41" s="262"/>
    </row>
    <row r="42" spans="1:14" x14ac:dyDescent="0.25">
      <c r="A42" s="924"/>
      <c r="B42" s="262">
        <v>40</v>
      </c>
      <c r="C42" s="262"/>
      <c r="D42" s="262"/>
      <c r="E42" s="262"/>
      <c r="F42" s="262"/>
      <c r="G42" s="262"/>
      <c r="H42" s="262"/>
      <c r="I42" s="262"/>
      <c r="J42" s="262"/>
      <c r="K42" s="262"/>
      <c r="L42" s="262"/>
      <c r="M42" s="262"/>
      <c r="N42" s="262"/>
    </row>
    <row r="43" spans="1:14" x14ac:dyDescent="0.25">
      <c r="A43" s="924"/>
      <c r="B43" s="262">
        <v>41</v>
      </c>
      <c r="C43" s="262"/>
      <c r="D43" s="262"/>
      <c r="E43" s="262"/>
      <c r="F43" s="262"/>
      <c r="G43" s="262"/>
      <c r="H43" s="262"/>
      <c r="I43" s="262"/>
      <c r="J43" s="262"/>
      <c r="K43" s="262"/>
      <c r="L43" s="262"/>
      <c r="M43" s="262"/>
      <c r="N43" s="262"/>
    </row>
    <row r="44" spans="1:14" x14ac:dyDescent="0.25">
      <c r="A44" s="924"/>
      <c r="B44" s="263">
        <v>42</v>
      </c>
      <c r="C44" s="262"/>
      <c r="D44" s="262"/>
      <c r="E44" s="262"/>
      <c r="F44" s="262"/>
      <c r="G44" s="262"/>
      <c r="H44" s="262"/>
      <c r="I44" s="262"/>
      <c r="J44" s="262"/>
      <c r="K44" s="262"/>
      <c r="L44" s="262"/>
      <c r="M44" s="262"/>
      <c r="N44" s="262"/>
    </row>
    <row r="45" spans="1:14" x14ac:dyDescent="0.25">
      <c r="A45" s="923" t="s">
        <v>526</v>
      </c>
      <c r="B45" s="264">
        <v>43</v>
      </c>
      <c r="C45" s="264"/>
      <c r="D45" s="264"/>
      <c r="E45" s="264"/>
      <c r="F45" s="264"/>
      <c r="G45" s="264"/>
      <c r="H45" s="264"/>
      <c r="I45" s="264"/>
      <c r="J45" s="264"/>
      <c r="K45" s="264"/>
      <c r="L45" s="264"/>
      <c r="M45" s="264"/>
      <c r="N45" s="264"/>
    </row>
    <row r="46" spans="1:14" x14ac:dyDescent="0.25">
      <c r="A46" s="923"/>
      <c r="B46" s="264">
        <v>44</v>
      </c>
      <c r="C46" s="264"/>
      <c r="D46" s="264"/>
      <c r="E46" s="264"/>
      <c r="F46" s="264"/>
      <c r="G46" s="264"/>
      <c r="H46" s="264"/>
      <c r="I46" s="264"/>
      <c r="J46" s="264"/>
      <c r="K46" s="264"/>
      <c r="L46" s="264"/>
      <c r="M46" s="264"/>
      <c r="N46" s="264"/>
    </row>
  </sheetData>
  <mergeCells count="15">
    <mergeCell ref="A45:A46"/>
    <mergeCell ref="A8:A11"/>
    <mergeCell ref="A38:A40"/>
    <mergeCell ref="A12:A15"/>
    <mergeCell ref="A23:A26"/>
    <mergeCell ref="A16:A18"/>
    <mergeCell ref="A19:A22"/>
    <mergeCell ref="A27:A31"/>
    <mergeCell ref="A32:A34"/>
    <mergeCell ref="A41:A44"/>
    <mergeCell ref="A3:A7"/>
    <mergeCell ref="A35:A37"/>
    <mergeCell ref="K1:N1"/>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2578125" defaultRowHeight="15" x14ac:dyDescent="0.25"/>
  <cols>
    <col min="1" max="1" width="17.85546875" style="1" customWidth="1"/>
    <col min="2" max="2" width="11.42578125" style="1"/>
    <col min="3" max="3" width="17.140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6.85546875" style="1" customWidth="1"/>
    <col min="30" max="16384" width="11.42578125" style="1"/>
  </cols>
  <sheetData>
    <row r="3" spans="1:29" x14ac:dyDescent="0.25">
      <c r="B3" s="2"/>
      <c r="C3" s="3" t="s">
        <v>28</v>
      </c>
      <c r="D3" s="3" t="s">
        <v>29</v>
      </c>
      <c r="E3" s="4" t="s">
        <v>30</v>
      </c>
      <c r="F3" s="2"/>
      <c r="G3" s="5" t="s">
        <v>3</v>
      </c>
      <c r="H3" s="3" t="s">
        <v>4</v>
      </c>
      <c r="K3" s="3" t="s">
        <v>31</v>
      </c>
      <c r="L3" s="3" t="s">
        <v>1</v>
      </c>
      <c r="M3" s="4" t="s">
        <v>2</v>
      </c>
      <c r="N3" s="5" t="s">
        <v>3</v>
      </c>
      <c r="O3" s="3" t="s">
        <v>4</v>
      </c>
    </row>
    <row r="4" spans="1:29" x14ac:dyDescent="0.25">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25">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25">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25">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25">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25">
      <c r="D12" s="399" t="s">
        <v>9</v>
      </c>
      <c r="E12" s="399"/>
      <c r="F12" s="399" t="s">
        <v>10</v>
      </c>
      <c r="G12" s="399"/>
      <c r="H12" s="399" t="s">
        <v>11</v>
      </c>
      <c r="I12" s="399"/>
      <c r="J12" s="399" t="s">
        <v>12</v>
      </c>
      <c r="K12" s="399"/>
      <c r="L12" s="399" t="s">
        <v>13</v>
      </c>
      <c r="M12" s="399"/>
      <c r="N12" s="399" t="s">
        <v>14</v>
      </c>
      <c r="O12" s="399"/>
      <c r="P12" s="399" t="s">
        <v>15</v>
      </c>
      <c r="Q12" s="399"/>
      <c r="R12" s="399" t="s">
        <v>16</v>
      </c>
      <c r="S12" s="399"/>
      <c r="T12" s="399" t="s">
        <v>17</v>
      </c>
      <c r="U12" s="399"/>
      <c r="V12" s="399" t="s">
        <v>18</v>
      </c>
      <c r="W12" s="399"/>
      <c r="X12" s="399" t="s">
        <v>19</v>
      </c>
      <c r="Y12" s="399"/>
      <c r="Z12" s="399" t="s">
        <v>20</v>
      </c>
      <c r="AA12" s="399"/>
      <c r="AB12" s="399" t="s">
        <v>21</v>
      </c>
      <c r="AC12" s="399"/>
    </row>
    <row r="13" spans="1:29" x14ac:dyDescent="0.25">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25">
      <c r="A14" s="400"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25">
      <c r="A15" s="400"/>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25">
      <c r="A16" s="400"/>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25">
      <c r="A17" s="400"/>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25">
      <c r="A18" s="400"/>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25">
      <c r="A20" s="401"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25">
      <c r="A21" s="401"/>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25">
      <c r="A22" s="401"/>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25">
      <c r="A23" s="401"/>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25">
      <c r="A24" s="401"/>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25">
      <c r="A26" s="401"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25">
      <c r="A27" s="401"/>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25">
      <c r="A28" s="401"/>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25">
      <c r="A29" s="401"/>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25">
      <c r="A30" s="401"/>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20:A24"/>
    <mergeCell ref="A26:A30"/>
    <mergeCell ref="A14:A18"/>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8392-23A9-4EF4-9ADD-4CEE23CAD94C}">
  <sheetPr>
    <tabColor rgb="FFB2A1C6"/>
    <pageSetUpPr fitToPage="1"/>
  </sheetPr>
  <dimension ref="A1:AO44"/>
  <sheetViews>
    <sheetView showGridLines="0" topLeftCell="A26" zoomScale="70" zoomScaleNormal="70" workbookViewId="0">
      <selection activeCell="L35" sqref="D35:L35"/>
    </sheetView>
  </sheetViews>
  <sheetFormatPr baseColWidth="10" defaultColWidth="10.85546875" defaultRowHeight="15" x14ac:dyDescent="0.25"/>
  <cols>
    <col min="1" max="1" width="38.42578125" style="202" customWidth="1"/>
    <col min="2" max="2" width="23" style="202" customWidth="1"/>
    <col min="3" max="14" width="18.140625" style="202" customWidth="1"/>
    <col min="15" max="15" width="24.42578125" style="202" customWidth="1"/>
    <col min="16" max="21" width="18.140625" style="202" customWidth="1"/>
    <col min="22" max="22" width="23.42578125" style="202" customWidth="1"/>
    <col min="23" max="30" width="18.140625" style="202" customWidth="1"/>
    <col min="31" max="31" width="31.140625" style="202" customWidth="1"/>
    <col min="32" max="32" width="22.85546875" style="202" customWidth="1"/>
    <col min="33" max="33" width="18.42578125" style="202" bestFit="1" customWidth="1"/>
    <col min="34" max="34" width="8.42578125" style="202" customWidth="1"/>
    <col min="35" max="35" width="18.42578125" style="202" bestFit="1" customWidth="1"/>
    <col min="36" max="36" width="5.85546875" style="202" customWidth="1"/>
    <col min="37" max="37" width="18.42578125" style="202" bestFit="1" customWidth="1"/>
    <col min="38" max="38" width="4.85546875" style="202" customWidth="1"/>
    <col min="39" max="39" width="23" style="202" bestFit="1" customWidth="1"/>
    <col min="40" max="40" width="10.85546875" style="202"/>
    <col min="41" max="41" width="18.42578125" style="202" bestFit="1" customWidth="1"/>
    <col min="42" max="42" width="16.140625" style="202" customWidth="1"/>
    <col min="43" max="16384" width="10.85546875" style="202"/>
  </cols>
  <sheetData>
    <row r="1" spans="1:30" ht="32.25" customHeight="1" thickBot="1" x14ac:dyDescent="0.3">
      <c r="A1" s="547"/>
      <c r="B1" s="550" t="s">
        <v>33</v>
      </c>
      <c r="C1" s="551"/>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34</v>
      </c>
      <c r="AC1" s="554"/>
      <c r="AD1" s="555"/>
    </row>
    <row r="2" spans="1:30" ht="30.75" customHeight="1" thickBot="1" x14ac:dyDescent="0.3">
      <c r="A2" s="548"/>
      <c r="B2" s="550" t="s">
        <v>35</v>
      </c>
      <c r="C2" s="551"/>
      <c r="D2" s="551"/>
      <c r="E2" s="551"/>
      <c r="F2" s="551"/>
      <c r="G2" s="551"/>
      <c r="H2" s="551"/>
      <c r="I2" s="551"/>
      <c r="J2" s="551"/>
      <c r="K2" s="551"/>
      <c r="L2" s="551"/>
      <c r="M2" s="551"/>
      <c r="N2" s="551"/>
      <c r="O2" s="551"/>
      <c r="P2" s="551"/>
      <c r="Q2" s="551"/>
      <c r="R2" s="551"/>
      <c r="S2" s="551"/>
      <c r="T2" s="551"/>
      <c r="U2" s="551"/>
      <c r="V2" s="551"/>
      <c r="W2" s="551"/>
      <c r="X2" s="551"/>
      <c r="Y2" s="551"/>
      <c r="Z2" s="551"/>
      <c r="AA2" s="552"/>
      <c r="AB2" s="556" t="s">
        <v>36</v>
      </c>
      <c r="AC2" s="557"/>
      <c r="AD2" s="558"/>
    </row>
    <row r="3" spans="1:30" ht="24" customHeight="1" x14ac:dyDescent="0.25">
      <c r="A3" s="548"/>
      <c r="B3" s="467" t="s">
        <v>37</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556" t="s">
        <v>38</v>
      </c>
      <c r="AC3" s="557"/>
      <c r="AD3" s="558"/>
    </row>
    <row r="4" spans="1:30" ht="21.95" customHeight="1" thickBot="1" x14ac:dyDescent="0.3">
      <c r="A4" s="549"/>
      <c r="B4" s="559"/>
      <c r="C4" s="560"/>
      <c r="D4" s="560"/>
      <c r="E4" s="560"/>
      <c r="F4" s="560"/>
      <c r="G4" s="560"/>
      <c r="H4" s="560"/>
      <c r="I4" s="560"/>
      <c r="J4" s="560"/>
      <c r="K4" s="560"/>
      <c r="L4" s="560"/>
      <c r="M4" s="560"/>
      <c r="N4" s="560"/>
      <c r="O4" s="560"/>
      <c r="P4" s="560"/>
      <c r="Q4" s="560"/>
      <c r="R4" s="560"/>
      <c r="S4" s="560"/>
      <c r="T4" s="560"/>
      <c r="U4" s="560"/>
      <c r="V4" s="560"/>
      <c r="W4" s="560"/>
      <c r="X4" s="560"/>
      <c r="Y4" s="560"/>
      <c r="Z4" s="560"/>
      <c r="AA4" s="561"/>
      <c r="AB4" s="562" t="s">
        <v>39</v>
      </c>
      <c r="AC4" s="563"/>
      <c r="AD4" s="564"/>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75" thickBot="1" x14ac:dyDescent="0.3">
      <c r="A7" s="518" t="s">
        <v>40</v>
      </c>
      <c r="B7" s="519"/>
      <c r="C7" s="533" t="s">
        <v>70</v>
      </c>
      <c r="D7" s="518" t="s">
        <v>42</v>
      </c>
      <c r="E7" s="536"/>
      <c r="F7" s="536"/>
      <c r="G7" s="536"/>
      <c r="H7" s="519"/>
      <c r="I7" s="539">
        <v>45203</v>
      </c>
      <c r="J7" s="540"/>
      <c r="K7" s="518" t="s">
        <v>43</v>
      </c>
      <c r="L7" s="519"/>
      <c r="M7" s="545" t="s">
        <v>44</v>
      </c>
      <c r="N7" s="546"/>
      <c r="O7" s="512"/>
      <c r="P7" s="513"/>
      <c r="Q7" s="14"/>
      <c r="R7" s="14"/>
      <c r="S7" s="14"/>
      <c r="T7" s="14"/>
      <c r="U7" s="14"/>
      <c r="V7" s="14"/>
      <c r="W7" s="14"/>
      <c r="X7" s="14"/>
      <c r="Y7" s="14"/>
      <c r="Z7" s="15"/>
      <c r="AA7" s="14"/>
      <c r="AB7" s="14"/>
      <c r="AC7" s="20"/>
      <c r="AD7" s="21"/>
    </row>
    <row r="8" spans="1:30" ht="15.75" thickBot="1" x14ac:dyDescent="0.3">
      <c r="A8" s="520"/>
      <c r="B8" s="521"/>
      <c r="C8" s="534"/>
      <c r="D8" s="520"/>
      <c r="E8" s="537"/>
      <c r="F8" s="537"/>
      <c r="G8" s="537"/>
      <c r="H8" s="521"/>
      <c r="I8" s="541"/>
      <c r="J8" s="542"/>
      <c r="K8" s="520"/>
      <c r="L8" s="521"/>
      <c r="M8" s="514" t="s">
        <v>45</v>
      </c>
      <c r="N8" s="515"/>
      <c r="O8" s="512"/>
      <c r="P8" s="513"/>
      <c r="Q8" s="14"/>
      <c r="R8" s="14"/>
      <c r="S8" s="14"/>
      <c r="T8" s="14"/>
      <c r="U8" s="14"/>
      <c r="V8" s="14"/>
      <c r="W8" s="14"/>
      <c r="X8" s="14"/>
      <c r="Y8" s="14"/>
      <c r="Z8" s="15"/>
      <c r="AA8" s="14"/>
      <c r="AB8" s="14"/>
      <c r="AC8" s="20"/>
      <c r="AD8" s="21"/>
    </row>
    <row r="9" spans="1:30" ht="15.75" thickBot="1" x14ac:dyDescent="0.3">
      <c r="A9" s="522"/>
      <c r="B9" s="523"/>
      <c r="C9" s="535"/>
      <c r="D9" s="522"/>
      <c r="E9" s="538"/>
      <c r="F9" s="538"/>
      <c r="G9" s="538"/>
      <c r="H9" s="523"/>
      <c r="I9" s="543"/>
      <c r="J9" s="544"/>
      <c r="K9" s="522"/>
      <c r="L9" s="523"/>
      <c r="M9" s="516" t="s">
        <v>46</v>
      </c>
      <c r="N9" s="517"/>
      <c r="O9" s="512" t="s">
        <v>47</v>
      </c>
      <c r="P9" s="513"/>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18" t="s">
        <v>48</v>
      </c>
      <c r="B11" s="519"/>
      <c r="C11" s="524" t="s">
        <v>49</v>
      </c>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6"/>
    </row>
    <row r="12" spans="1:30" ht="15" customHeight="1" x14ac:dyDescent="0.25">
      <c r="A12" s="520"/>
      <c r="B12" s="521"/>
      <c r="C12" s="527"/>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9"/>
    </row>
    <row r="13" spans="1:30" ht="15" customHeight="1" thickBot="1" x14ac:dyDescent="0.3">
      <c r="A13" s="522"/>
      <c r="B13" s="523"/>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2"/>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96" t="s">
        <v>50</v>
      </c>
      <c r="B15" s="497"/>
      <c r="C15" s="503" t="s">
        <v>51</v>
      </c>
      <c r="D15" s="504"/>
      <c r="E15" s="504"/>
      <c r="F15" s="504"/>
      <c r="G15" s="504"/>
      <c r="H15" s="504"/>
      <c r="I15" s="504"/>
      <c r="J15" s="504"/>
      <c r="K15" s="505"/>
      <c r="L15" s="489" t="s">
        <v>52</v>
      </c>
      <c r="M15" s="490"/>
      <c r="N15" s="490"/>
      <c r="O15" s="490"/>
      <c r="P15" s="490"/>
      <c r="Q15" s="491"/>
      <c r="R15" s="506" t="s">
        <v>53</v>
      </c>
      <c r="S15" s="507"/>
      <c r="T15" s="507"/>
      <c r="U15" s="507"/>
      <c r="V15" s="507"/>
      <c r="W15" s="507"/>
      <c r="X15" s="508"/>
      <c r="Y15" s="489" t="s">
        <v>54</v>
      </c>
      <c r="Z15" s="491"/>
      <c r="AA15" s="509" t="s">
        <v>55</v>
      </c>
      <c r="AB15" s="510"/>
      <c r="AC15" s="510"/>
      <c r="AD15" s="511"/>
    </row>
    <row r="16" spans="1:30" ht="9" customHeight="1" thickBot="1" x14ac:dyDescent="0.3">
      <c r="A16" s="19"/>
      <c r="B16" s="14"/>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36"/>
      <c r="AD16" s="37"/>
    </row>
    <row r="17" spans="1:41" s="38" customFormat="1" ht="37.5" customHeight="1" thickBot="1" x14ac:dyDescent="0.3">
      <c r="A17" s="496" t="s">
        <v>56</v>
      </c>
      <c r="B17" s="497"/>
      <c r="C17" s="498" t="s">
        <v>57</v>
      </c>
      <c r="D17" s="499"/>
      <c r="E17" s="499"/>
      <c r="F17" s="499"/>
      <c r="G17" s="499"/>
      <c r="H17" s="499"/>
      <c r="I17" s="499"/>
      <c r="J17" s="499"/>
      <c r="K17" s="499"/>
      <c r="L17" s="499"/>
      <c r="M17" s="499"/>
      <c r="N17" s="499"/>
      <c r="O17" s="499"/>
      <c r="P17" s="499"/>
      <c r="Q17" s="500"/>
      <c r="R17" s="489" t="s">
        <v>58</v>
      </c>
      <c r="S17" s="490"/>
      <c r="T17" s="490"/>
      <c r="U17" s="490"/>
      <c r="V17" s="491"/>
      <c r="W17" s="501">
        <v>0.85</v>
      </c>
      <c r="X17" s="502"/>
      <c r="Y17" s="490" t="s">
        <v>59</v>
      </c>
      <c r="Z17" s="490"/>
      <c r="AA17" s="490"/>
      <c r="AB17" s="491"/>
      <c r="AC17" s="487">
        <v>0.51</v>
      </c>
      <c r="AD17" s="488"/>
    </row>
    <row r="18" spans="1:41"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
      <c r="A19" s="489" t="s">
        <v>60</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1"/>
      <c r="AE19" s="203"/>
      <c r="AF19" s="203"/>
    </row>
    <row r="20" spans="1:41" ht="32.1" customHeight="1" thickBot="1" x14ac:dyDescent="0.3">
      <c r="A20" s="42"/>
      <c r="B20" s="20"/>
      <c r="C20" s="492" t="s">
        <v>61</v>
      </c>
      <c r="D20" s="493"/>
      <c r="E20" s="493"/>
      <c r="F20" s="493"/>
      <c r="G20" s="493"/>
      <c r="H20" s="493"/>
      <c r="I20" s="493"/>
      <c r="J20" s="493"/>
      <c r="K20" s="493"/>
      <c r="L20" s="493"/>
      <c r="M20" s="493"/>
      <c r="N20" s="493"/>
      <c r="O20" s="493"/>
      <c r="P20" s="494"/>
      <c r="Q20" s="492" t="s">
        <v>62</v>
      </c>
      <c r="R20" s="493"/>
      <c r="S20" s="493"/>
      <c r="T20" s="493"/>
      <c r="U20" s="493"/>
      <c r="V20" s="493"/>
      <c r="W20" s="493"/>
      <c r="X20" s="493"/>
      <c r="Y20" s="493"/>
      <c r="Z20" s="493"/>
      <c r="AA20" s="493"/>
      <c r="AB20" s="493"/>
      <c r="AC20" s="493"/>
      <c r="AD20" s="494"/>
      <c r="AE20" s="203"/>
      <c r="AF20" s="203"/>
    </row>
    <row r="21" spans="1:41" ht="32.1" customHeight="1" thickBot="1" x14ac:dyDescent="0.3">
      <c r="A21" s="19"/>
      <c r="B21" s="14"/>
      <c r="C21" s="43" t="s">
        <v>63</v>
      </c>
      <c r="D21" s="44" t="s">
        <v>64</v>
      </c>
      <c r="E21" s="44" t="s">
        <v>65</v>
      </c>
      <c r="F21" s="44" t="s">
        <v>66</v>
      </c>
      <c r="G21" s="44" t="s">
        <v>67</v>
      </c>
      <c r="H21" s="44" t="s">
        <v>68</v>
      </c>
      <c r="I21" s="44" t="s">
        <v>41</v>
      </c>
      <c r="J21" s="44" t="s">
        <v>69</v>
      </c>
      <c r="K21" s="44" t="s">
        <v>70</v>
      </c>
      <c r="L21" s="44" t="s">
        <v>71</v>
      </c>
      <c r="M21" s="44" t="s">
        <v>72</v>
      </c>
      <c r="N21" s="44" t="s">
        <v>73</v>
      </c>
      <c r="O21" s="44" t="s">
        <v>25</v>
      </c>
      <c r="P21" s="45" t="s">
        <v>74</v>
      </c>
      <c r="Q21" s="312" t="s">
        <v>63</v>
      </c>
      <c r="R21" s="44" t="s">
        <v>64</v>
      </c>
      <c r="S21" s="44" t="s">
        <v>65</v>
      </c>
      <c r="T21" s="44" t="s">
        <v>66</v>
      </c>
      <c r="U21" s="44" t="s">
        <v>67</v>
      </c>
      <c r="V21" s="44" t="s">
        <v>68</v>
      </c>
      <c r="W21" s="44" t="s">
        <v>41</v>
      </c>
      <c r="X21" s="44" t="s">
        <v>69</v>
      </c>
      <c r="Y21" s="44" t="s">
        <v>70</v>
      </c>
      <c r="Z21" s="44" t="s">
        <v>71</v>
      </c>
      <c r="AA21" s="44" t="s">
        <v>72</v>
      </c>
      <c r="AB21" s="44" t="s">
        <v>73</v>
      </c>
      <c r="AC21" s="44" t="s">
        <v>25</v>
      </c>
      <c r="AD21" s="45" t="s">
        <v>74</v>
      </c>
      <c r="AE21" s="46"/>
      <c r="AF21" s="46"/>
    </row>
    <row r="22" spans="1:41" ht="24" customHeight="1" x14ac:dyDescent="0.2">
      <c r="A22" s="454" t="s">
        <v>75</v>
      </c>
      <c r="B22" s="459"/>
      <c r="C22" s="47"/>
      <c r="D22" s="48"/>
      <c r="E22" s="48"/>
      <c r="F22" s="48"/>
      <c r="G22" s="48"/>
      <c r="H22" s="48"/>
      <c r="I22" s="48"/>
      <c r="J22" s="48"/>
      <c r="K22" s="48"/>
      <c r="L22" s="48"/>
      <c r="M22" s="48"/>
      <c r="N22" s="48"/>
      <c r="O22" s="49">
        <f>SUM(C22:N22)</f>
        <v>0</v>
      </c>
      <c r="P22" s="319"/>
      <c r="Q22" s="313">
        <f>658495274+462</f>
        <v>658495736</v>
      </c>
      <c r="R22" s="48">
        <f>500000000+22999700</f>
        <v>522999700</v>
      </c>
      <c r="S22" s="48">
        <v>45659830</v>
      </c>
      <c r="T22" s="48"/>
      <c r="U22" s="52">
        <v>210500000</v>
      </c>
      <c r="V22" s="52">
        <v>309262731</v>
      </c>
      <c r="W22" s="52">
        <v>10866500</v>
      </c>
      <c r="X22" s="52"/>
      <c r="Y22" s="52"/>
      <c r="Z22" s="52">
        <v>37000000</v>
      </c>
      <c r="AA22" s="52">
        <v>65434146</v>
      </c>
      <c r="AB22" s="52">
        <v>270216453</v>
      </c>
      <c r="AC22" s="52">
        <f>SUM(Q22:AB22)</f>
        <v>2130435096</v>
      </c>
      <c r="AD22" s="50"/>
      <c r="AE22" s="291">
        <f>+AC22+'Metas 2 PA proyecto '!AC22+'Metas 3 PA proyecto'!AC22+'Metas 4 PA proyecto'!AC22</f>
        <v>4141027000</v>
      </c>
      <c r="AF22" s="46">
        <v>2782015</v>
      </c>
      <c r="AG22" s="266">
        <f>+AC22-AF22</f>
        <v>2127653081</v>
      </c>
    </row>
    <row r="23" spans="1:41" ht="24" customHeight="1" x14ac:dyDescent="0.25">
      <c r="A23" s="455" t="s">
        <v>32</v>
      </c>
      <c r="B23" s="462"/>
      <c r="C23" s="51"/>
      <c r="D23" s="52"/>
      <c r="E23" s="52"/>
      <c r="F23" s="52"/>
      <c r="G23" s="52"/>
      <c r="H23" s="52"/>
      <c r="I23" s="52"/>
      <c r="J23" s="52"/>
      <c r="K23" s="52"/>
      <c r="L23" s="52"/>
      <c r="M23" s="52"/>
      <c r="N23" s="52"/>
      <c r="O23" s="53" t="s">
        <v>76</v>
      </c>
      <c r="P23" s="54" t="s">
        <v>77</v>
      </c>
      <c r="Q23" s="314">
        <v>330359035</v>
      </c>
      <c r="R23" s="52">
        <v>285761424</v>
      </c>
      <c r="S23" s="52">
        <v>107353840</v>
      </c>
      <c r="T23" s="52">
        <v>168670310</v>
      </c>
      <c r="U23" s="52">
        <v>322679976</v>
      </c>
      <c r="V23" s="52">
        <v>21924273</v>
      </c>
      <c r="W23" s="52">
        <v>265410702</v>
      </c>
      <c r="X23" s="52">
        <v>-3362553</v>
      </c>
      <c r="Y23" s="52">
        <v>-20249600</v>
      </c>
      <c r="Z23" s="52"/>
      <c r="AA23" s="52"/>
      <c r="AB23" s="52"/>
      <c r="AC23" s="52">
        <f t="shared" ref="AC23:AC25" si="0">SUM(Q23:AB23)</f>
        <v>1478547407</v>
      </c>
      <c r="AD23" s="54">
        <f>AC23/AC22</f>
        <v>0.6940119460930998</v>
      </c>
      <c r="AE23" s="46">
        <f>+AC22+'Metas 2 PA proyecto '!AC22+'Metas 3 PA proyecto'!AC22+'Metas 4 PA proyecto'!AC22</f>
        <v>4141027000</v>
      </c>
      <c r="AF23" s="46"/>
    </row>
    <row r="24" spans="1:41" ht="24" customHeight="1" x14ac:dyDescent="0.25">
      <c r="A24" s="455" t="s">
        <v>78</v>
      </c>
      <c r="B24" s="462"/>
      <c r="C24" s="51">
        <v>20130368</v>
      </c>
      <c r="D24" s="52">
        <v>1190131.5</v>
      </c>
      <c r="E24" s="52">
        <f>232218004.44-20130368-1190132+0.5</f>
        <v>210897504.94</v>
      </c>
      <c r="F24" s="52">
        <v>0</v>
      </c>
      <c r="G24" s="52">
        <v>0</v>
      </c>
      <c r="H24" s="52">
        <v>0</v>
      </c>
      <c r="I24" s="52">
        <v>0</v>
      </c>
      <c r="J24" s="52">
        <v>0</v>
      </c>
      <c r="K24" s="52"/>
      <c r="L24" s="52">
        <v>0</v>
      </c>
      <c r="M24" s="52">
        <v>0</v>
      </c>
      <c r="N24" s="52">
        <v>0</v>
      </c>
      <c r="O24" s="53">
        <f>SUM(C24:N24)</f>
        <v>232218004.44</v>
      </c>
      <c r="P24" s="316"/>
      <c r="Q24" s="314">
        <v>0</v>
      </c>
      <c r="R24" s="52">
        <v>54874644.666666664</v>
      </c>
      <c r="S24" s="52">
        <v>98457953</v>
      </c>
      <c r="T24" s="52">
        <v>103023936</v>
      </c>
      <c r="U24" s="52">
        <v>103023936</v>
      </c>
      <c r="V24" s="52">
        <v>103023936</v>
      </c>
      <c r="W24" s="52">
        <v>103023936</v>
      </c>
      <c r="X24" s="52">
        <v>103023936</v>
      </c>
      <c r="Y24" s="52">
        <f>453023936-183770922</f>
        <v>269253014</v>
      </c>
      <c r="Z24" s="52">
        <f>494940124-183770922</f>
        <v>311169202</v>
      </c>
      <c r="AA24" s="52">
        <f>384940124-183770922</f>
        <v>201169202</v>
      </c>
      <c r="AB24" s="52">
        <f>864162321.333333-183770921</f>
        <v>680391400.33333302</v>
      </c>
      <c r="AC24" s="52">
        <f t="shared" si="0"/>
        <v>2130435095.9999995</v>
      </c>
      <c r="AD24" s="54"/>
      <c r="AE24" s="46"/>
      <c r="AF24" s="46"/>
      <c r="AI24" s="266"/>
    </row>
    <row r="25" spans="1:41" ht="24" customHeight="1" thickBot="1" x14ac:dyDescent="0.3">
      <c r="A25" s="476" t="s">
        <v>23</v>
      </c>
      <c r="B25" s="477"/>
      <c r="C25" s="311">
        <v>19473831</v>
      </c>
      <c r="D25" s="306">
        <v>3316409</v>
      </c>
      <c r="E25" s="306">
        <v>4353585</v>
      </c>
      <c r="F25" s="306">
        <v>15230</v>
      </c>
      <c r="G25" s="306">
        <v>1571614.4399999976</v>
      </c>
      <c r="H25" s="306">
        <v>0</v>
      </c>
      <c r="I25" s="306">
        <v>3867333</v>
      </c>
      <c r="J25" s="306">
        <v>0</v>
      </c>
      <c r="K25" s="306">
        <f>-1</f>
        <v>-1</v>
      </c>
      <c r="L25" s="306"/>
      <c r="M25" s="306"/>
      <c r="N25" s="306"/>
      <c r="O25" s="317">
        <f>SUM(C25:N25)</f>
        <v>32598001.439999998</v>
      </c>
      <c r="P25" s="318">
        <v>0.12</v>
      </c>
      <c r="Q25" s="315" t="s">
        <v>79</v>
      </c>
      <c r="R25" s="301">
        <v>11653867</v>
      </c>
      <c r="S25" s="301">
        <v>40219578</v>
      </c>
      <c r="T25" s="301">
        <v>46090714</v>
      </c>
      <c r="U25" s="306">
        <v>179118136</v>
      </c>
      <c r="V25" s="306">
        <v>104379151</v>
      </c>
      <c r="W25" s="306">
        <v>115016767</v>
      </c>
      <c r="X25" s="306">
        <v>245914068</v>
      </c>
      <c r="Y25" s="306">
        <v>117420854</v>
      </c>
      <c r="Z25" s="306"/>
      <c r="AA25" s="306"/>
      <c r="AB25" s="306"/>
      <c r="AC25" s="306">
        <f t="shared" si="0"/>
        <v>859813135</v>
      </c>
      <c r="AD25" s="55">
        <f>AC25/AC24</f>
        <v>0.40358569787661824</v>
      </c>
      <c r="AE25" s="46">
        <v>496478213</v>
      </c>
      <c r="AF25" s="288"/>
    </row>
    <row r="26" spans="1:41" ht="32.1" customHeight="1" thickBot="1" x14ac:dyDescent="0.3">
      <c r="A26" s="19"/>
      <c r="B26" s="14"/>
      <c r="C26" s="56"/>
      <c r="D26" s="56"/>
      <c r="E26" s="56"/>
      <c r="F26" s="56"/>
      <c r="G26" s="56"/>
      <c r="H26" s="56"/>
      <c r="I26" s="56"/>
      <c r="J26" s="56"/>
      <c r="K26" s="56"/>
      <c r="L26" s="56"/>
      <c r="M26" s="56"/>
      <c r="N26" s="925">
        <f>+O25-I25</f>
        <v>28730668.439999998</v>
      </c>
      <c r="O26" s="925">
        <f>+O25+'Metas 2 PA proyecto '!O25+'Metas 4 PA proyecto'!O25</f>
        <v>775217332.00000012</v>
      </c>
      <c r="P26" s="56"/>
      <c r="Q26" s="56"/>
      <c r="R26" s="56"/>
      <c r="S26" s="56"/>
      <c r="T26" s="56"/>
      <c r="U26" s="56"/>
      <c r="V26" s="56"/>
      <c r="W26" s="56"/>
      <c r="X26" s="56"/>
      <c r="Y26" s="56"/>
      <c r="Z26" s="56"/>
      <c r="AA26" s="56"/>
      <c r="AB26" s="56"/>
      <c r="AC26" s="20"/>
      <c r="AD26" s="29"/>
    </row>
    <row r="27" spans="1:41" ht="33.950000000000003" customHeight="1" x14ac:dyDescent="0.25">
      <c r="A27" s="478" t="s">
        <v>80</v>
      </c>
      <c r="B27" s="479"/>
      <c r="C27" s="480"/>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1"/>
      <c r="AF27" s="84"/>
    </row>
    <row r="28" spans="1:41" ht="15" customHeight="1" x14ac:dyDescent="0.25">
      <c r="A28" s="482" t="s">
        <v>81</v>
      </c>
      <c r="B28" s="484" t="s">
        <v>82</v>
      </c>
      <c r="C28" s="485"/>
      <c r="D28" s="462" t="s">
        <v>83</v>
      </c>
      <c r="E28" s="463"/>
      <c r="F28" s="463"/>
      <c r="G28" s="463"/>
      <c r="H28" s="463"/>
      <c r="I28" s="463"/>
      <c r="J28" s="463"/>
      <c r="K28" s="463"/>
      <c r="L28" s="463"/>
      <c r="M28" s="463"/>
      <c r="N28" s="463"/>
      <c r="O28" s="486"/>
      <c r="P28" s="470" t="s">
        <v>25</v>
      </c>
      <c r="Q28" s="470" t="s">
        <v>84</v>
      </c>
      <c r="R28" s="470"/>
      <c r="S28" s="470"/>
      <c r="T28" s="470"/>
      <c r="U28" s="470"/>
      <c r="V28" s="470"/>
      <c r="W28" s="470"/>
      <c r="X28" s="470"/>
      <c r="Y28" s="470"/>
      <c r="Z28" s="470"/>
      <c r="AA28" s="470"/>
      <c r="AB28" s="470"/>
      <c r="AC28" s="470"/>
      <c r="AD28" s="472"/>
    </row>
    <row r="29" spans="1:41" ht="27" customHeight="1" x14ac:dyDescent="0.25">
      <c r="A29" s="483"/>
      <c r="B29" s="424"/>
      <c r="C29" s="426"/>
      <c r="D29" s="57" t="s">
        <v>63</v>
      </c>
      <c r="E29" s="57" t="s">
        <v>64</v>
      </c>
      <c r="F29" s="57" t="s">
        <v>65</v>
      </c>
      <c r="G29" s="57" t="s">
        <v>66</v>
      </c>
      <c r="H29" s="57" t="s">
        <v>67</v>
      </c>
      <c r="I29" s="57" t="s">
        <v>68</v>
      </c>
      <c r="J29" s="57" t="s">
        <v>41</v>
      </c>
      <c r="K29" s="57" t="s">
        <v>69</v>
      </c>
      <c r="L29" s="57" t="s">
        <v>70</v>
      </c>
      <c r="M29" s="57" t="s">
        <v>71</v>
      </c>
      <c r="N29" s="57" t="s">
        <v>72</v>
      </c>
      <c r="O29" s="57" t="s">
        <v>73</v>
      </c>
      <c r="P29" s="486"/>
      <c r="Q29" s="470"/>
      <c r="R29" s="470"/>
      <c r="S29" s="470"/>
      <c r="T29" s="470"/>
      <c r="U29" s="470"/>
      <c r="V29" s="470"/>
      <c r="W29" s="470"/>
      <c r="X29" s="470"/>
      <c r="Y29" s="470"/>
      <c r="Z29" s="470"/>
      <c r="AA29" s="470"/>
      <c r="AB29" s="470"/>
      <c r="AC29" s="470"/>
      <c r="AD29" s="472"/>
    </row>
    <row r="30" spans="1:41" ht="76.5" customHeight="1" thickBot="1" x14ac:dyDescent="0.3">
      <c r="A30" s="58" t="s">
        <v>57</v>
      </c>
      <c r="B30" s="465"/>
      <c r="C30" s="466"/>
      <c r="D30" s="59"/>
      <c r="E30" s="59"/>
      <c r="F30" s="59"/>
      <c r="G30" s="59"/>
      <c r="H30" s="59"/>
      <c r="I30" s="59"/>
      <c r="J30" s="59"/>
      <c r="K30" s="59"/>
      <c r="L30" s="59"/>
      <c r="M30" s="59"/>
      <c r="N30" s="59"/>
      <c r="O30" s="59"/>
      <c r="P30" s="60">
        <f>SUM(D30:O30)</f>
        <v>0</v>
      </c>
      <c r="Q30" s="473" t="s">
        <v>540</v>
      </c>
      <c r="R30" s="474"/>
      <c r="S30" s="474"/>
      <c r="T30" s="474"/>
      <c r="U30" s="474"/>
      <c r="V30" s="474"/>
      <c r="W30" s="474"/>
      <c r="X30" s="474"/>
      <c r="Y30" s="474"/>
      <c r="Z30" s="474"/>
      <c r="AA30" s="474"/>
      <c r="AB30" s="474"/>
      <c r="AC30" s="474"/>
      <c r="AD30" s="475"/>
    </row>
    <row r="31" spans="1:41" ht="45" customHeight="1" x14ac:dyDescent="0.25">
      <c r="A31" s="467" t="s">
        <v>85</v>
      </c>
      <c r="B31" s="468"/>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9"/>
    </row>
    <row r="32" spans="1:41" ht="23.1" customHeight="1" x14ac:dyDescent="0.25">
      <c r="A32" s="455" t="s">
        <v>86</v>
      </c>
      <c r="B32" s="470" t="s">
        <v>87</v>
      </c>
      <c r="C32" s="470" t="s">
        <v>82</v>
      </c>
      <c r="D32" s="470" t="s">
        <v>88</v>
      </c>
      <c r="E32" s="470"/>
      <c r="F32" s="470"/>
      <c r="G32" s="470"/>
      <c r="H32" s="470"/>
      <c r="I32" s="470"/>
      <c r="J32" s="470"/>
      <c r="K32" s="470"/>
      <c r="L32" s="470"/>
      <c r="M32" s="470"/>
      <c r="N32" s="470"/>
      <c r="O32" s="470"/>
      <c r="P32" s="470"/>
      <c r="Q32" s="470" t="s">
        <v>89</v>
      </c>
      <c r="R32" s="470"/>
      <c r="S32" s="470"/>
      <c r="T32" s="470"/>
      <c r="U32" s="470"/>
      <c r="V32" s="470"/>
      <c r="W32" s="470"/>
      <c r="X32" s="470"/>
      <c r="Y32" s="470"/>
      <c r="Z32" s="470"/>
      <c r="AA32" s="470"/>
      <c r="AB32" s="470"/>
      <c r="AC32" s="470"/>
      <c r="AD32" s="472"/>
      <c r="AG32" s="61"/>
      <c r="AH32" s="61"/>
      <c r="AI32" s="61"/>
      <c r="AJ32" s="61"/>
      <c r="AK32" s="61"/>
      <c r="AL32" s="61"/>
      <c r="AM32" s="61"/>
      <c r="AN32" s="61"/>
      <c r="AO32" s="61"/>
    </row>
    <row r="33" spans="1:41" ht="27" customHeight="1" x14ac:dyDescent="0.25">
      <c r="A33" s="455"/>
      <c r="B33" s="470"/>
      <c r="C33" s="471"/>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470" t="s">
        <v>90</v>
      </c>
      <c r="R33" s="470"/>
      <c r="S33" s="470"/>
      <c r="T33" s="470" t="s">
        <v>91</v>
      </c>
      <c r="U33" s="470"/>
      <c r="V33" s="470"/>
      <c r="W33" s="424" t="s">
        <v>92</v>
      </c>
      <c r="X33" s="425"/>
      <c r="Y33" s="425"/>
      <c r="Z33" s="426"/>
      <c r="AA33" s="424" t="s">
        <v>93</v>
      </c>
      <c r="AB33" s="425"/>
      <c r="AC33" s="425"/>
      <c r="AD33" s="427"/>
      <c r="AG33" s="61"/>
      <c r="AH33" s="61"/>
      <c r="AI33" s="61"/>
      <c r="AJ33" s="61"/>
      <c r="AK33" s="61"/>
      <c r="AL33" s="61"/>
      <c r="AM33" s="61"/>
      <c r="AN33" s="61"/>
      <c r="AO33" s="61"/>
    </row>
    <row r="34" spans="1:41" ht="86.25" customHeight="1" x14ac:dyDescent="0.25">
      <c r="A34" s="402" t="s">
        <v>57</v>
      </c>
      <c r="B34" s="428">
        <f>+AC17</f>
        <v>0.51</v>
      </c>
      <c r="C34" s="62" t="s">
        <v>94</v>
      </c>
      <c r="D34" s="267">
        <v>0.55000000000000004</v>
      </c>
      <c r="E34" s="268">
        <f>(((E38*($B$38/$B$34))+(E40*($B$40/$B$34))+(E42*($B$42/$B$34))))*($P$34-$D$34)</f>
        <v>1.6870588235294113E-2</v>
      </c>
      <c r="F34" s="268">
        <f t="shared" ref="F34:O34" si="1">(((F38*($B$38/$B$34))+(F40*($B$40/$B$34))+(F42*($B$42/$B$34))))*($P$34-$D$34)</f>
        <v>2.8929411764705877E-2</v>
      </c>
      <c r="G34" s="268">
        <f t="shared" si="1"/>
        <v>2.8929411764705877E-2</v>
      </c>
      <c r="H34" s="268">
        <f t="shared" si="1"/>
        <v>2.8929411764705877E-2</v>
      </c>
      <c r="I34" s="268">
        <f t="shared" si="1"/>
        <v>2.8929411764705877E-2</v>
      </c>
      <c r="J34" s="268">
        <f t="shared" si="1"/>
        <v>2.8929411764705877E-2</v>
      </c>
      <c r="K34" s="268">
        <f t="shared" si="1"/>
        <v>2.8929411764705877E-2</v>
      </c>
      <c r="L34" s="268">
        <f t="shared" si="1"/>
        <v>2.8929411764705877E-2</v>
      </c>
      <c r="M34" s="268">
        <f t="shared" si="1"/>
        <v>2.8929411764705877E-2</v>
      </c>
      <c r="N34" s="268">
        <f t="shared" si="1"/>
        <v>2.8929411764705877E-2</v>
      </c>
      <c r="O34" s="268">
        <f t="shared" si="1"/>
        <v>2.275294117647058E-2</v>
      </c>
      <c r="P34" s="269">
        <v>0.85</v>
      </c>
      <c r="Q34" s="430" t="s">
        <v>546</v>
      </c>
      <c r="R34" s="431"/>
      <c r="S34" s="432"/>
      <c r="T34" s="436" t="s">
        <v>543</v>
      </c>
      <c r="U34" s="437"/>
      <c r="V34" s="438"/>
      <c r="W34" s="442" t="s">
        <v>95</v>
      </c>
      <c r="X34" s="443"/>
      <c r="Y34" s="443"/>
      <c r="Z34" s="444"/>
      <c r="AA34" s="448" t="s">
        <v>96</v>
      </c>
      <c r="AB34" s="449"/>
      <c r="AC34" s="449"/>
      <c r="AD34" s="450"/>
      <c r="AG34" s="61"/>
      <c r="AH34" s="61"/>
      <c r="AI34" s="61"/>
      <c r="AJ34" s="61"/>
      <c r="AK34" s="61"/>
      <c r="AL34" s="61"/>
      <c r="AM34" s="61"/>
      <c r="AN34" s="61"/>
      <c r="AO34" s="61"/>
    </row>
    <row r="35" spans="1:41" ht="131.25" customHeight="1" thickBot="1" x14ac:dyDescent="0.3">
      <c r="A35" s="412"/>
      <c r="B35" s="429"/>
      <c r="C35" s="270" t="s">
        <v>97</v>
      </c>
      <c r="D35" s="269">
        <v>0.55000000000000004</v>
      </c>
      <c r="E35" s="269">
        <f t="shared" ref="E35:L35" si="2">((E39*($B$38/$B$34))+(E41*($B$40/$B$34))+(E43*($B$42/$B$34)))*($P$34-$D$34)</f>
        <v>9.7058823529411736E-3</v>
      </c>
      <c r="F35" s="269">
        <f t="shared" si="2"/>
        <v>3.5882352941176462E-2</v>
      </c>
      <c r="G35" s="269">
        <f t="shared" si="2"/>
        <v>2.8823529411764703E-2</v>
      </c>
      <c r="H35" s="269">
        <f t="shared" si="2"/>
        <v>2.8823529411764703E-2</v>
      </c>
      <c r="I35" s="269">
        <f t="shared" si="2"/>
        <v>2.8823529411764703E-2</v>
      </c>
      <c r="J35" s="269">
        <f t="shared" si="2"/>
        <v>2.8823529411764703E-2</v>
      </c>
      <c r="K35" s="269">
        <f t="shared" si="2"/>
        <v>2.8823529411764703E-2</v>
      </c>
      <c r="L35" s="269">
        <f t="shared" si="2"/>
        <v>2.8823529411764703E-2</v>
      </c>
      <c r="M35" s="271"/>
      <c r="N35" s="271"/>
      <c r="O35" s="271"/>
      <c r="P35" s="269">
        <f>SUM(D35:O35)</f>
        <v>0.76852941176470579</v>
      </c>
      <c r="Q35" s="433"/>
      <c r="R35" s="434"/>
      <c r="S35" s="435"/>
      <c r="T35" s="439"/>
      <c r="U35" s="440"/>
      <c r="V35" s="441"/>
      <c r="W35" s="445"/>
      <c r="X35" s="446"/>
      <c r="Y35" s="446"/>
      <c r="Z35" s="447"/>
      <c r="AA35" s="451"/>
      <c r="AB35" s="452"/>
      <c r="AC35" s="452"/>
      <c r="AD35" s="453"/>
      <c r="AE35" s="63"/>
      <c r="AG35" s="61"/>
      <c r="AH35" s="61"/>
      <c r="AI35" s="61"/>
      <c r="AJ35" s="61"/>
      <c r="AK35" s="61"/>
      <c r="AL35" s="61"/>
      <c r="AM35" s="61"/>
      <c r="AN35" s="61"/>
      <c r="AO35" s="61"/>
    </row>
    <row r="36" spans="1:41" ht="36.75" customHeight="1" x14ac:dyDescent="0.25">
      <c r="A36" s="454" t="s">
        <v>98</v>
      </c>
      <c r="B36" s="456" t="s">
        <v>77</v>
      </c>
      <c r="C36" s="458" t="s">
        <v>100</v>
      </c>
      <c r="D36" s="458"/>
      <c r="E36" s="458"/>
      <c r="F36" s="458"/>
      <c r="G36" s="458"/>
      <c r="H36" s="458"/>
      <c r="I36" s="458"/>
      <c r="J36" s="458"/>
      <c r="K36" s="458"/>
      <c r="L36" s="458"/>
      <c r="M36" s="458"/>
      <c r="N36" s="458"/>
      <c r="O36" s="458"/>
      <c r="P36" s="458"/>
      <c r="Q36" s="459" t="s">
        <v>101</v>
      </c>
      <c r="R36" s="460"/>
      <c r="S36" s="460"/>
      <c r="T36" s="460"/>
      <c r="U36" s="460"/>
      <c r="V36" s="460"/>
      <c r="W36" s="460"/>
      <c r="X36" s="460"/>
      <c r="Y36" s="460"/>
      <c r="Z36" s="460"/>
      <c r="AA36" s="460"/>
      <c r="AB36" s="460"/>
      <c r="AC36" s="460"/>
      <c r="AD36" s="461"/>
      <c r="AG36" s="61"/>
      <c r="AH36" s="61"/>
      <c r="AI36" s="61"/>
      <c r="AJ36" s="61"/>
      <c r="AK36" s="61"/>
      <c r="AL36" s="61"/>
      <c r="AM36" s="61"/>
      <c r="AN36" s="61"/>
      <c r="AO36" s="61"/>
    </row>
    <row r="37" spans="1:41" ht="26.1" customHeight="1" x14ac:dyDescent="0.25">
      <c r="A37" s="455"/>
      <c r="B37" s="457"/>
      <c r="C37" s="57" t="s">
        <v>102</v>
      </c>
      <c r="D37" s="57" t="s">
        <v>103</v>
      </c>
      <c r="E37" s="57" t="s">
        <v>104</v>
      </c>
      <c r="F37" s="57" t="s">
        <v>105</v>
      </c>
      <c r="G37" s="57" t="s">
        <v>106</v>
      </c>
      <c r="H37" s="57" t="s">
        <v>107</v>
      </c>
      <c r="I37" s="57" t="s">
        <v>108</v>
      </c>
      <c r="J37" s="57" t="s">
        <v>109</v>
      </c>
      <c r="K37" s="57" t="s">
        <v>110</v>
      </c>
      <c r="L37" s="57" t="s">
        <v>111</v>
      </c>
      <c r="M37" s="57" t="s">
        <v>112</v>
      </c>
      <c r="N37" s="57" t="s">
        <v>113</v>
      </c>
      <c r="O37" s="57" t="s">
        <v>114</v>
      </c>
      <c r="P37" s="57" t="s">
        <v>21</v>
      </c>
      <c r="Q37" s="462" t="s">
        <v>115</v>
      </c>
      <c r="R37" s="463"/>
      <c r="S37" s="463"/>
      <c r="T37" s="463"/>
      <c r="U37" s="463"/>
      <c r="V37" s="463"/>
      <c r="W37" s="463"/>
      <c r="X37" s="463"/>
      <c r="Y37" s="463"/>
      <c r="Z37" s="463"/>
      <c r="AA37" s="463"/>
      <c r="AB37" s="463"/>
      <c r="AC37" s="463"/>
      <c r="AD37" s="464"/>
      <c r="AG37" s="64"/>
      <c r="AH37" s="64"/>
      <c r="AI37" s="64"/>
      <c r="AJ37" s="64"/>
      <c r="AK37" s="64"/>
      <c r="AL37" s="64"/>
      <c r="AM37" s="64"/>
      <c r="AN37" s="64"/>
      <c r="AO37" s="64"/>
    </row>
    <row r="38" spans="1:41" ht="132.6" customHeight="1" x14ac:dyDescent="0.25">
      <c r="A38" s="402" t="s">
        <v>116</v>
      </c>
      <c r="B38" s="404">
        <v>0.21</v>
      </c>
      <c r="C38" s="65" t="s">
        <v>94</v>
      </c>
      <c r="D38" s="66">
        <v>0</v>
      </c>
      <c r="E38" s="66">
        <v>0.05</v>
      </c>
      <c r="F38" s="66">
        <v>0.1</v>
      </c>
      <c r="G38" s="66">
        <v>0.1</v>
      </c>
      <c r="H38" s="66">
        <v>0.1</v>
      </c>
      <c r="I38" s="66">
        <v>0.1</v>
      </c>
      <c r="J38" s="66">
        <v>0.1</v>
      </c>
      <c r="K38" s="66">
        <v>0.1</v>
      </c>
      <c r="L38" s="66">
        <v>0.1</v>
      </c>
      <c r="M38" s="66">
        <v>0.1</v>
      </c>
      <c r="N38" s="66">
        <v>0.1</v>
      </c>
      <c r="O38" s="66">
        <v>0.05</v>
      </c>
      <c r="P38" s="67">
        <f t="shared" ref="P38:P43" si="3">SUM(D38:O38)</f>
        <v>0.99999999999999989</v>
      </c>
      <c r="Q38" s="418" t="s">
        <v>547</v>
      </c>
      <c r="R38" s="419"/>
      <c r="S38" s="419"/>
      <c r="T38" s="419"/>
      <c r="U38" s="419"/>
      <c r="V38" s="419"/>
      <c r="W38" s="419"/>
      <c r="X38" s="419"/>
      <c r="Y38" s="419"/>
      <c r="Z38" s="419"/>
      <c r="AA38" s="419"/>
      <c r="AB38" s="419"/>
      <c r="AC38" s="419"/>
      <c r="AD38" s="420"/>
      <c r="AG38" s="64"/>
      <c r="AH38" s="64"/>
      <c r="AI38" s="64"/>
      <c r="AJ38" s="64"/>
      <c r="AK38" s="64"/>
      <c r="AL38" s="64"/>
      <c r="AM38" s="64"/>
      <c r="AN38" s="64"/>
      <c r="AO38" s="64"/>
    </row>
    <row r="39" spans="1:41" ht="123" customHeight="1" x14ac:dyDescent="0.25">
      <c r="A39" s="403"/>
      <c r="B39" s="405"/>
      <c r="C39" s="68" t="s">
        <v>97</v>
      </c>
      <c r="D39" s="69">
        <v>0</v>
      </c>
      <c r="E39" s="69">
        <v>0.05</v>
      </c>
      <c r="F39" s="69">
        <v>0.1</v>
      </c>
      <c r="G39" s="69">
        <v>0.1</v>
      </c>
      <c r="H39" s="69">
        <v>0.1</v>
      </c>
      <c r="I39" s="69">
        <v>0.1</v>
      </c>
      <c r="J39" s="69">
        <v>0.1</v>
      </c>
      <c r="K39" s="69">
        <v>0.1</v>
      </c>
      <c r="L39" s="69">
        <v>0.1</v>
      </c>
      <c r="M39" s="69"/>
      <c r="N39" s="69"/>
      <c r="O39" s="69"/>
      <c r="P39" s="70">
        <f t="shared" si="3"/>
        <v>0.74999999999999989</v>
      </c>
      <c r="Q39" s="421"/>
      <c r="R39" s="422"/>
      <c r="S39" s="422"/>
      <c r="T39" s="422"/>
      <c r="U39" s="422"/>
      <c r="V39" s="422"/>
      <c r="W39" s="422"/>
      <c r="X39" s="422"/>
      <c r="Y39" s="422"/>
      <c r="Z39" s="422"/>
      <c r="AA39" s="422"/>
      <c r="AB39" s="422"/>
      <c r="AC39" s="422"/>
      <c r="AD39" s="423"/>
      <c r="AG39" s="64"/>
      <c r="AH39" s="64"/>
      <c r="AI39" s="64"/>
      <c r="AJ39" s="64"/>
      <c r="AK39" s="64"/>
      <c r="AL39" s="64"/>
      <c r="AM39" s="64"/>
      <c r="AN39" s="64"/>
      <c r="AO39" s="64"/>
    </row>
    <row r="40" spans="1:41" ht="132.6" customHeight="1" x14ac:dyDescent="0.25">
      <c r="A40" s="402" t="s">
        <v>117</v>
      </c>
      <c r="B40" s="404">
        <v>0.2</v>
      </c>
      <c r="C40" s="65" t="s">
        <v>94</v>
      </c>
      <c r="D40" s="66">
        <v>0</v>
      </c>
      <c r="E40" s="66">
        <v>9.0899999999999995E-2</v>
      </c>
      <c r="F40" s="66">
        <v>9.0899999999999995E-2</v>
      </c>
      <c r="G40" s="66">
        <v>9.0899999999999995E-2</v>
      </c>
      <c r="H40" s="66">
        <v>9.0899999999999995E-2</v>
      </c>
      <c r="I40" s="66">
        <v>9.0899999999999995E-2</v>
      </c>
      <c r="J40" s="66">
        <v>9.0899999999999995E-2</v>
      </c>
      <c r="K40" s="66">
        <v>9.0899999999999995E-2</v>
      </c>
      <c r="L40" s="66">
        <v>9.0899999999999995E-2</v>
      </c>
      <c r="M40" s="66">
        <v>9.0899999999999995E-2</v>
      </c>
      <c r="N40" s="66">
        <v>9.0899999999999995E-2</v>
      </c>
      <c r="O40" s="66">
        <v>9.0899999999999995E-2</v>
      </c>
      <c r="P40" s="67">
        <f t="shared" si="3"/>
        <v>0.9998999999999999</v>
      </c>
      <c r="Q40" s="406" t="s">
        <v>542</v>
      </c>
      <c r="R40" s="407"/>
      <c r="S40" s="407"/>
      <c r="T40" s="407"/>
      <c r="U40" s="407"/>
      <c r="V40" s="407"/>
      <c r="W40" s="407"/>
      <c r="X40" s="407"/>
      <c r="Y40" s="407"/>
      <c r="Z40" s="407"/>
      <c r="AA40" s="407"/>
      <c r="AB40" s="407"/>
      <c r="AC40" s="407"/>
      <c r="AD40" s="408"/>
      <c r="AE40" s="71"/>
      <c r="AG40" s="72"/>
      <c r="AH40" s="72"/>
      <c r="AI40" s="72"/>
      <c r="AJ40" s="72"/>
      <c r="AK40" s="72"/>
      <c r="AL40" s="72"/>
      <c r="AM40" s="72"/>
      <c r="AN40" s="72"/>
      <c r="AO40" s="72"/>
    </row>
    <row r="41" spans="1:41" ht="76.349999999999994" customHeight="1" x14ac:dyDescent="0.25">
      <c r="A41" s="403"/>
      <c r="B41" s="405"/>
      <c r="C41" s="68" t="s">
        <v>97</v>
      </c>
      <c r="D41" s="69">
        <v>0</v>
      </c>
      <c r="E41" s="69">
        <v>0.03</v>
      </c>
      <c r="F41" s="69">
        <v>0.15</v>
      </c>
      <c r="G41" s="69">
        <v>0.09</v>
      </c>
      <c r="H41" s="69">
        <v>0.09</v>
      </c>
      <c r="I41" s="69">
        <v>0.09</v>
      </c>
      <c r="J41" s="69">
        <v>0.09</v>
      </c>
      <c r="K41" s="69">
        <v>0.09</v>
      </c>
      <c r="L41" s="69">
        <v>0.09</v>
      </c>
      <c r="M41" s="69"/>
      <c r="N41" s="69"/>
      <c r="O41" s="69"/>
      <c r="P41" s="70">
        <f t="shared" si="3"/>
        <v>0.71999999999999986</v>
      </c>
      <c r="Q41" s="409"/>
      <c r="R41" s="410"/>
      <c r="S41" s="410"/>
      <c r="T41" s="410"/>
      <c r="U41" s="410"/>
      <c r="V41" s="410"/>
      <c r="W41" s="410"/>
      <c r="X41" s="410"/>
      <c r="Y41" s="410"/>
      <c r="Z41" s="410"/>
      <c r="AA41" s="410"/>
      <c r="AB41" s="410"/>
      <c r="AC41" s="410"/>
      <c r="AD41" s="411"/>
      <c r="AE41" s="71"/>
    </row>
    <row r="42" spans="1:41" ht="92.25" customHeight="1" x14ac:dyDescent="0.25">
      <c r="A42" s="402" t="s">
        <v>118</v>
      </c>
      <c r="B42" s="413">
        <v>0.1</v>
      </c>
      <c r="C42" s="62" t="s">
        <v>94</v>
      </c>
      <c r="D42" s="66">
        <v>0</v>
      </c>
      <c r="E42" s="66">
        <v>0</v>
      </c>
      <c r="F42" s="66">
        <v>0.1</v>
      </c>
      <c r="G42" s="66">
        <v>0.1</v>
      </c>
      <c r="H42" s="66">
        <v>0.1</v>
      </c>
      <c r="I42" s="66">
        <v>0.1</v>
      </c>
      <c r="J42" s="66">
        <v>0.1</v>
      </c>
      <c r="K42" s="66">
        <v>0.1</v>
      </c>
      <c r="L42" s="66">
        <v>0.1</v>
      </c>
      <c r="M42" s="66">
        <v>0.1</v>
      </c>
      <c r="N42" s="66">
        <v>0.1</v>
      </c>
      <c r="O42" s="66">
        <v>0.1</v>
      </c>
      <c r="P42" s="70">
        <f t="shared" si="3"/>
        <v>0.99999999999999989</v>
      </c>
      <c r="Q42" s="406" t="s">
        <v>541</v>
      </c>
      <c r="R42" s="407"/>
      <c r="S42" s="407"/>
      <c r="T42" s="407"/>
      <c r="U42" s="407"/>
      <c r="V42" s="407"/>
      <c r="W42" s="407"/>
      <c r="X42" s="407"/>
      <c r="Y42" s="407"/>
      <c r="Z42" s="407"/>
      <c r="AA42" s="407"/>
      <c r="AB42" s="407"/>
      <c r="AC42" s="407"/>
      <c r="AD42" s="408"/>
      <c r="AE42" s="71"/>
    </row>
    <row r="43" spans="1:41" ht="240.6" customHeight="1" thickBot="1" x14ac:dyDescent="0.3">
      <c r="A43" s="412"/>
      <c r="B43" s="414"/>
      <c r="C43" s="73" t="s">
        <v>97</v>
      </c>
      <c r="D43" s="74">
        <v>0</v>
      </c>
      <c r="E43" s="74">
        <v>0</v>
      </c>
      <c r="F43" s="74">
        <v>0.1</v>
      </c>
      <c r="G43" s="74">
        <v>0.1</v>
      </c>
      <c r="H43" s="74">
        <v>0.1</v>
      </c>
      <c r="I43" s="74">
        <v>0.1</v>
      </c>
      <c r="J43" s="74">
        <v>0.1</v>
      </c>
      <c r="K43" s="74">
        <v>0.1</v>
      </c>
      <c r="L43" s="75">
        <v>0.1</v>
      </c>
      <c r="M43" s="75"/>
      <c r="N43" s="75"/>
      <c r="O43" s="75"/>
      <c r="P43" s="76">
        <f t="shared" si="3"/>
        <v>0.7</v>
      </c>
      <c r="Q43" s="415"/>
      <c r="R43" s="416"/>
      <c r="S43" s="416"/>
      <c r="T43" s="416"/>
      <c r="U43" s="416"/>
      <c r="V43" s="416"/>
      <c r="W43" s="416"/>
      <c r="X43" s="416"/>
      <c r="Y43" s="416"/>
      <c r="Z43" s="416"/>
      <c r="AA43" s="416"/>
      <c r="AB43" s="416"/>
      <c r="AC43" s="416"/>
      <c r="AD43" s="417"/>
      <c r="AE43" s="71"/>
    </row>
    <row r="44" spans="1:41" ht="57.75" customHeight="1" x14ac:dyDescent="0.25">
      <c r="B44" s="204"/>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A31:AD31"/>
    <mergeCell ref="A32:A33"/>
    <mergeCell ref="B32:B33"/>
    <mergeCell ref="C32:C33"/>
    <mergeCell ref="D32:P32"/>
    <mergeCell ref="Q32:AD32"/>
    <mergeCell ref="Q33:S33"/>
    <mergeCell ref="T33:V33"/>
    <mergeCell ref="Q30:AD3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textLength" operator="lessThanOrEqual" allowBlank="1" showInputMessage="1" showErrorMessage="1" errorTitle="Máximo 2.000 caracteres" error="Máximo 2.000 caracteres" sqref="T34 Q34" xr:uid="{7AC3E054-661C-4A02-A16B-BBE9C51E695F}">
      <formula1>2000</formula1>
    </dataValidation>
    <dataValidation type="list" allowBlank="1" showInputMessage="1" showErrorMessage="1" sqref="C7:C9" xr:uid="{C72F5696-6604-43FD-969A-8597FCB8CF49}">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6A1C-625B-48BB-9FA8-E3BDF99AE1AC}">
  <sheetPr>
    <pageSetUpPr fitToPage="1"/>
  </sheetPr>
  <dimension ref="A1:AO42"/>
  <sheetViews>
    <sheetView topLeftCell="L31" zoomScale="70" zoomScaleNormal="70" workbookViewId="0">
      <selection activeCell="Q34" sqref="Q34:S35"/>
    </sheetView>
  </sheetViews>
  <sheetFormatPr baseColWidth="10" defaultColWidth="10.85546875" defaultRowHeight="15" x14ac:dyDescent="0.25"/>
  <cols>
    <col min="1" max="1" width="38.42578125" style="10" customWidth="1"/>
    <col min="2" max="2" width="23" style="10" customWidth="1"/>
    <col min="3" max="14" width="20.85546875" style="10" customWidth="1"/>
    <col min="15" max="15" width="22.85546875" style="10" customWidth="1"/>
    <col min="16" max="18" width="18.140625" style="10" customWidth="1"/>
    <col min="19" max="19" width="24.42578125" style="10" customWidth="1"/>
    <col min="20" max="21" width="18.140625" style="10" customWidth="1"/>
    <col min="22" max="22" width="31.85546875" style="10" customWidth="1"/>
    <col min="23" max="27" width="18.140625" style="10" customWidth="1"/>
    <col min="28" max="28" width="22.85546875" style="10" customWidth="1"/>
    <col min="29" max="29" width="19" style="10" customWidth="1"/>
    <col min="30" max="30" width="19.42578125" style="10" customWidth="1"/>
    <col min="31" max="31" width="6.140625" style="10" bestFit="1" customWidth="1"/>
    <col min="32" max="32" width="22.85546875" style="10" customWidth="1"/>
    <col min="33" max="33" width="18.42578125" style="10" bestFit="1" customWidth="1"/>
    <col min="34" max="34" width="8.42578125" style="10" customWidth="1"/>
    <col min="35" max="35" width="18.42578125" style="10" bestFit="1" customWidth="1"/>
    <col min="36" max="36" width="5.85546875" style="10" customWidth="1"/>
    <col min="37" max="37" width="18.42578125" style="10" bestFit="1" customWidth="1"/>
    <col min="38" max="38" width="4.85546875" style="10" customWidth="1"/>
    <col min="39" max="39" width="23" style="10" bestFit="1" customWidth="1"/>
    <col min="40" max="40" width="10.85546875" style="10"/>
    <col min="41" max="41" width="18.42578125" style="10" bestFit="1" customWidth="1"/>
    <col min="42" max="42" width="16.140625" style="10" customWidth="1"/>
    <col min="43" max="16384" width="10.85546875" style="10"/>
  </cols>
  <sheetData>
    <row r="1" spans="1:30" ht="32.25" customHeight="1" thickBot="1" x14ac:dyDescent="0.3">
      <c r="A1" s="547"/>
      <c r="B1" s="550" t="s">
        <v>33</v>
      </c>
      <c r="C1" s="551"/>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34</v>
      </c>
      <c r="AC1" s="554"/>
      <c r="AD1" s="555"/>
    </row>
    <row r="2" spans="1:30" ht="30.75" customHeight="1" thickBot="1" x14ac:dyDescent="0.3">
      <c r="A2" s="548"/>
      <c r="B2" s="550" t="s">
        <v>35</v>
      </c>
      <c r="C2" s="551"/>
      <c r="D2" s="551"/>
      <c r="E2" s="551"/>
      <c r="F2" s="551"/>
      <c r="G2" s="551"/>
      <c r="H2" s="551"/>
      <c r="I2" s="551"/>
      <c r="J2" s="551"/>
      <c r="K2" s="551"/>
      <c r="L2" s="551"/>
      <c r="M2" s="551"/>
      <c r="N2" s="551"/>
      <c r="O2" s="551"/>
      <c r="P2" s="551"/>
      <c r="Q2" s="551"/>
      <c r="R2" s="551"/>
      <c r="S2" s="551"/>
      <c r="T2" s="551"/>
      <c r="U2" s="551"/>
      <c r="V2" s="551"/>
      <c r="W2" s="551"/>
      <c r="X2" s="551"/>
      <c r="Y2" s="551"/>
      <c r="Z2" s="551"/>
      <c r="AA2" s="552"/>
      <c r="AB2" s="556" t="s">
        <v>36</v>
      </c>
      <c r="AC2" s="557"/>
      <c r="AD2" s="558"/>
    </row>
    <row r="3" spans="1:30" ht="24" customHeight="1" x14ac:dyDescent="0.25">
      <c r="A3" s="548"/>
      <c r="B3" s="467" t="s">
        <v>37</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556" t="s">
        <v>38</v>
      </c>
      <c r="AC3" s="557"/>
      <c r="AD3" s="558"/>
    </row>
    <row r="4" spans="1:30" ht="21.95" customHeight="1" thickBot="1" x14ac:dyDescent="0.3">
      <c r="A4" s="549"/>
      <c r="B4" s="559"/>
      <c r="C4" s="560"/>
      <c r="D4" s="560"/>
      <c r="E4" s="560"/>
      <c r="F4" s="560"/>
      <c r="G4" s="560"/>
      <c r="H4" s="560"/>
      <c r="I4" s="560"/>
      <c r="J4" s="560"/>
      <c r="K4" s="560"/>
      <c r="L4" s="560"/>
      <c r="M4" s="560"/>
      <c r="N4" s="560"/>
      <c r="O4" s="560"/>
      <c r="P4" s="560"/>
      <c r="Q4" s="560"/>
      <c r="R4" s="560"/>
      <c r="S4" s="560"/>
      <c r="T4" s="560"/>
      <c r="U4" s="560"/>
      <c r="V4" s="560"/>
      <c r="W4" s="560"/>
      <c r="X4" s="560"/>
      <c r="Y4" s="560"/>
      <c r="Z4" s="560"/>
      <c r="AA4" s="561"/>
      <c r="AB4" s="562" t="s">
        <v>39</v>
      </c>
      <c r="AC4" s="563"/>
      <c r="AD4" s="564"/>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75" thickBot="1" x14ac:dyDescent="0.3">
      <c r="A7" s="518" t="s">
        <v>40</v>
      </c>
      <c r="B7" s="519"/>
      <c r="C7" s="533" t="s">
        <v>70</v>
      </c>
      <c r="D7" s="518" t="s">
        <v>42</v>
      </c>
      <c r="E7" s="536"/>
      <c r="F7" s="536"/>
      <c r="G7" s="536"/>
      <c r="H7" s="519"/>
      <c r="I7" s="539">
        <v>45203</v>
      </c>
      <c r="J7" s="540"/>
      <c r="K7" s="518" t="s">
        <v>43</v>
      </c>
      <c r="L7" s="519"/>
      <c r="M7" s="545" t="s">
        <v>44</v>
      </c>
      <c r="N7" s="546"/>
      <c r="O7" s="512"/>
      <c r="P7" s="513"/>
      <c r="Q7" s="14"/>
      <c r="R7" s="14"/>
      <c r="S7" s="14"/>
      <c r="T7" s="14"/>
      <c r="U7" s="14"/>
      <c r="V7" s="14"/>
      <c r="W7" s="14"/>
      <c r="X7" s="14"/>
      <c r="Y7" s="14"/>
      <c r="Z7" s="15"/>
      <c r="AA7" s="14"/>
      <c r="AB7" s="14"/>
      <c r="AC7" s="20"/>
      <c r="AD7" s="21"/>
    </row>
    <row r="8" spans="1:30" ht="15.75" thickBot="1" x14ac:dyDescent="0.3">
      <c r="A8" s="520"/>
      <c r="B8" s="521"/>
      <c r="C8" s="534"/>
      <c r="D8" s="520"/>
      <c r="E8" s="537"/>
      <c r="F8" s="537"/>
      <c r="G8" s="537"/>
      <c r="H8" s="521"/>
      <c r="I8" s="541"/>
      <c r="J8" s="542"/>
      <c r="K8" s="520"/>
      <c r="L8" s="521"/>
      <c r="M8" s="514" t="s">
        <v>45</v>
      </c>
      <c r="N8" s="515"/>
      <c r="O8" s="512"/>
      <c r="P8" s="513"/>
      <c r="Q8" s="14"/>
      <c r="R8" s="14"/>
      <c r="S8" s="14"/>
      <c r="T8" s="14"/>
      <c r="U8" s="14"/>
      <c r="V8" s="14"/>
      <c r="W8" s="14"/>
      <c r="X8" s="14"/>
      <c r="Y8" s="14"/>
      <c r="Z8" s="15"/>
      <c r="AA8" s="14"/>
      <c r="AB8" s="14"/>
      <c r="AC8" s="20"/>
      <c r="AD8" s="21"/>
    </row>
    <row r="9" spans="1:30" ht="15.75" thickBot="1" x14ac:dyDescent="0.3">
      <c r="A9" s="522"/>
      <c r="B9" s="523"/>
      <c r="C9" s="535"/>
      <c r="D9" s="522"/>
      <c r="E9" s="538"/>
      <c r="F9" s="538"/>
      <c r="G9" s="538"/>
      <c r="H9" s="523"/>
      <c r="I9" s="543"/>
      <c r="J9" s="544"/>
      <c r="K9" s="522"/>
      <c r="L9" s="523"/>
      <c r="M9" s="516" t="s">
        <v>46</v>
      </c>
      <c r="N9" s="517"/>
      <c r="O9" s="512" t="s">
        <v>47</v>
      </c>
      <c r="P9" s="513"/>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18" t="s">
        <v>48</v>
      </c>
      <c r="B11" s="519"/>
      <c r="C11" s="524" t="s">
        <v>49</v>
      </c>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6"/>
    </row>
    <row r="12" spans="1:30" ht="15" customHeight="1" x14ac:dyDescent="0.25">
      <c r="A12" s="520"/>
      <c r="B12" s="521"/>
      <c r="C12" s="527"/>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9"/>
    </row>
    <row r="13" spans="1:30" ht="15" customHeight="1" thickBot="1" x14ac:dyDescent="0.3">
      <c r="A13" s="522"/>
      <c r="B13" s="523"/>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2"/>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96" t="s">
        <v>50</v>
      </c>
      <c r="B15" s="497"/>
      <c r="C15" s="503" t="s">
        <v>51</v>
      </c>
      <c r="D15" s="504"/>
      <c r="E15" s="504"/>
      <c r="F15" s="504"/>
      <c r="G15" s="504"/>
      <c r="H15" s="504"/>
      <c r="I15" s="504"/>
      <c r="J15" s="504"/>
      <c r="K15" s="505"/>
      <c r="L15" s="489" t="s">
        <v>52</v>
      </c>
      <c r="M15" s="490"/>
      <c r="N15" s="490"/>
      <c r="O15" s="490"/>
      <c r="P15" s="490"/>
      <c r="Q15" s="491"/>
      <c r="R15" s="506" t="s">
        <v>53</v>
      </c>
      <c r="S15" s="507"/>
      <c r="T15" s="507"/>
      <c r="U15" s="507"/>
      <c r="V15" s="507"/>
      <c r="W15" s="507"/>
      <c r="X15" s="508"/>
      <c r="Y15" s="489" t="s">
        <v>54</v>
      </c>
      <c r="Z15" s="491"/>
      <c r="AA15" s="509" t="s">
        <v>55</v>
      </c>
      <c r="AB15" s="510"/>
      <c r="AC15" s="510"/>
      <c r="AD15" s="511"/>
    </row>
    <row r="16" spans="1:30" ht="9" customHeight="1" thickBot="1" x14ac:dyDescent="0.3">
      <c r="A16" s="19"/>
      <c r="B16" s="14"/>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36"/>
      <c r="AD16" s="37"/>
    </row>
    <row r="17" spans="1:41" s="38" customFormat="1" ht="37.5" customHeight="1" thickBot="1" x14ac:dyDescent="0.3">
      <c r="A17" s="496" t="s">
        <v>56</v>
      </c>
      <c r="B17" s="497"/>
      <c r="C17" s="498" t="s">
        <v>119</v>
      </c>
      <c r="D17" s="499"/>
      <c r="E17" s="499"/>
      <c r="F17" s="499"/>
      <c r="G17" s="499"/>
      <c r="H17" s="499"/>
      <c r="I17" s="499"/>
      <c r="J17" s="499"/>
      <c r="K17" s="499"/>
      <c r="L17" s="499"/>
      <c r="M17" s="499"/>
      <c r="N17" s="499"/>
      <c r="O17" s="499"/>
      <c r="P17" s="499"/>
      <c r="Q17" s="500"/>
      <c r="R17" s="489" t="s">
        <v>58</v>
      </c>
      <c r="S17" s="490"/>
      <c r="T17" s="490"/>
      <c r="U17" s="490"/>
      <c r="V17" s="491"/>
      <c r="W17" s="501">
        <v>0.25</v>
      </c>
      <c r="X17" s="502"/>
      <c r="Y17" s="490" t="s">
        <v>59</v>
      </c>
      <c r="Z17" s="490"/>
      <c r="AA17" s="490"/>
      <c r="AB17" s="491"/>
      <c r="AC17" s="487">
        <v>7.0000000000000007E-2</v>
      </c>
      <c r="AD17" s="488"/>
    </row>
    <row r="18" spans="1:41"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1" ht="32.1" customHeight="1" thickBot="1" x14ac:dyDescent="0.3">
      <c r="A19" s="489" t="s">
        <v>60</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1"/>
      <c r="AE19" s="203"/>
      <c r="AF19" s="203"/>
      <c r="AG19" s="202"/>
      <c r="AH19" s="202"/>
      <c r="AI19" s="202"/>
      <c r="AJ19" s="202"/>
      <c r="AK19" s="202"/>
      <c r="AL19" s="202"/>
      <c r="AM19" s="202"/>
      <c r="AN19" s="202"/>
      <c r="AO19" s="202"/>
    </row>
    <row r="20" spans="1:41" ht="32.1" customHeight="1" thickBot="1" x14ac:dyDescent="0.3">
      <c r="A20" s="42"/>
      <c r="B20" s="20"/>
      <c r="C20" s="594" t="s">
        <v>61</v>
      </c>
      <c r="D20" s="595"/>
      <c r="E20" s="595"/>
      <c r="F20" s="595"/>
      <c r="G20" s="595"/>
      <c r="H20" s="595"/>
      <c r="I20" s="595"/>
      <c r="J20" s="595"/>
      <c r="K20" s="595"/>
      <c r="L20" s="595"/>
      <c r="M20" s="595"/>
      <c r="N20" s="595"/>
      <c r="O20" s="595"/>
      <c r="P20" s="596"/>
      <c r="Q20" s="492" t="s">
        <v>62</v>
      </c>
      <c r="R20" s="493"/>
      <c r="S20" s="493"/>
      <c r="T20" s="493"/>
      <c r="U20" s="493"/>
      <c r="V20" s="493"/>
      <c r="W20" s="493"/>
      <c r="X20" s="493"/>
      <c r="Y20" s="493"/>
      <c r="Z20" s="493"/>
      <c r="AA20" s="493"/>
      <c r="AB20" s="493"/>
      <c r="AC20" s="493"/>
      <c r="AD20" s="494"/>
      <c r="AE20" s="203"/>
      <c r="AF20" s="203"/>
      <c r="AG20" s="202"/>
      <c r="AH20" s="202"/>
      <c r="AI20" s="202"/>
      <c r="AJ20" s="202"/>
      <c r="AK20" s="202"/>
      <c r="AL20" s="202"/>
      <c r="AM20" s="202"/>
      <c r="AN20" s="202"/>
      <c r="AO20" s="202"/>
    </row>
    <row r="21" spans="1:41" ht="32.1" customHeight="1" thickBot="1" x14ac:dyDescent="0.3">
      <c r="A21" s="19"/>
      <c r="B21" s="14"/>
      <c r="C21" s="308" t="s">
        <v>63</v>
      </c>
      <c r="D21" s="295" t="s">
        <v>64</v>
      </c>
      <c r="E21" s="295" t="s">
        <v>65</v>
      </c>
      <c r="F21" s="295" t="s">
        <v>66</v>
      </c>
      <c r="G21" s="295" t="s">
        <v>67</v>
      </c>
      <c r="H21" s="295" t="s">
        <v>68</v>
      </c>
      <c r="I21" s="295" t="s">
        <v>41</v>
      </c>
      <c r="J21" s="295" t="s">
        <v>69</v>
      </c>
      <c r="K21" s="295" t="s">
        <v>70</v>
      </c>
      <c r="L21" s="295" t="s">
        <v>71</v>
      </c>
      <c r="M21" s="295" t="s">
        <v>72</v>
      </c>
      <c r="N21" s="295" t="s">
        <v>73</v>
      </c>
      <c r="O21" s="295" t="s">
        <v>25</v>
      </c>
      <c r="P21" s="322" t="s">
        <v>74</v>
      </c>
      <c r="Q21" s="43" t="s">
        <v>63</v>
      </c>
      <c r="R21" s="44" t="s">
        <v>64</v>
      </c>
      <c r="S21" s="44" t="s">
        <v>65</v>
      </c>
      <c r="T21" s="44" t="s">
        <v>66</v>
      </c>
      <c r="U21" s="44" t="s">
        <v>67</v>
      </c>
      <c r="V21" s="44" t="s">
        <v>68</v>
      </c>
      <c r="W21" s="44" t="s">
        <v>41</v>
      </c>
      <c r="X21" s="44" t="s">
        <v>69</v>
      </c>
      <c r="Y21" s="44" t="s">
        <v>70</v>
      </c>
      <c r="Z21" s="44" t="s">
        <v>71</v>
      </c>
      <c r="AA21" s="44" t="s">
        <v>72</v>
      </c>
      <c r="AB21" s="44" t="s">
        <v>73</v>
      </c>
      <c r="AC21" s="44" t="s">
        <v>25</v>
      </c>
      <c r="AD21" s="45" t="s">
        <v>74</v>
      </c>
      <c r="AE21" s="46"/>
      <c r="AF21" s="46"/>
      <c r="AG21" s="202"/>
      <c r="AH21" s="202"/>
      <c r="AI21" s="202"/>
      <c r="AJ21" s="202"/>
      <c r="AK21" s="202"/>
      <c r="AL21" s="202"/>
      <c r="AM21" s="202"/>
      <c r="AN21" s="202"/>
      <c r="AO21" s="202"/>
    </row>
    <row r="22" spans="1:41" ht="32.1" customHeight="1" x14ac:dyDescent="0.25">
      <c r="A22" s="454" t="s">
        <v>75</v>
      </c>
      <c r="B22" s="459"/>
      <c r="C22" s="310"/>
      <c r="D22" s="83"/>
      <c r="E22" s="83"/>
      <c r="F22" s="83"/>
      <c r="G22" s="83"/>
      <c r="H22" s="83"/>
      <c r="I22" s="83"/>
      <c r="J22" s="83"/>
      <c r="K22" s="83"/>
      <c r="L22" s="83"/>
      <c r="M22" s="83"/>
      <c r="N22" s="83"/>
      <c r="O22" s="323">
        <f>SUM(C22:N22)</f>
        <v>0</v>
      </c>
      <c r="P22" s="324"/>
      <c r="Q22" s="320">
        <v>230307550</v>
      </c>
      <c r="R22" s="299"/>
      <c r="S22" s="299"/>
      <c r="T22" s="299"/>
      <c r="U22" s="299">
        <v>41878941</v>
      </c>
      <c r="V22" s="299"/>
      <c r="W22" s="299"/>
      <c r="X22" s="299"/>
      <c r="Y22" s="299"/>
      <c r="Z22" s="299"/>
      <c r="AA22" s="299"/>
      <c r="AB22" s="299"/>
      <c r="AC22" s="299">
        <f>SUM(Q22:AB22)</f>
        <v>272186491</v>
      </c>
      <c r="AD22" s="50"/>
      <c r="AE22" s="46"/>
      <c r="AF22" s="46">
        <f>+AC23-AC22</f>
        <v>2782015</v>
      </c>
      <c r="AG22" s="266"/>
      <c r="AH22" s="202"/>
      <c r="AI22" s="202"/>
      <c r="AJ22" s="202"/>
      <c r="AK22" s="202"/>
      <c r="AL22" s="202"/>
      <c r="AM22" s="202"/>
      <c r="AN22" s="202"/>
      <c r="AO22" s="202"/>
    </row>
    <row r="23" spans="1:41" ht="32.1" customHeight="1" x14ac:dyDescent="0.25">
      <c r="A23" s="455" t="s">
        <v>32</v>
      </c>
      <c r="B23" s="462"/>
      <c r="C23" s="51"/>
      <c r="D23" s="52"/>
      <c r="E23" s="52"/>
      <c r="F23" s="52"/>
      <c r="G23" s="52"/>
      <c r="H23" s="52"/>
      <c r="I23" s="52"/>
      <c r="J23" s="52"/>
      <c r="K23" s="52"/>
      <c r="L23" s="52"/>
      <c r="M23" s="52"/>
      <c r="N23" s="52"/>
      <c r="O23" s="53">
        <f t="shared" ref="O23:O25" si="0">SUM(C23:N23)</f>
        <v>0</v>
      </c>
      <c r="P23" s="325" t="s">
        <v>77</v>
      </c>
      <c r="Q23" s="320">
        <v>116998635</v>
      </c>
      <c r="R23" s="299">
        <v>72394740</v>
      </c>
      <c r="S23" s="299">
        <v>40486306</v>
      </c>
      <c r="T23" s="299">
        <f>34695985-1856360</f>
        <v>32839625</v>
      </c>
      <c r="U23" s="299"/>
      <c r="V23" s="299">
        <v>-410000</v>
      </c>
      <c r="W23" s="299">
        <v>0</v>
      </c>
      <c r="X23" s="299">
        <v>7593600.0000000298</v>
      </c>
      <c r="Y23" s="299">
        <v>5065600</v>
      </c>
      <c r="Z23" s="299"/>
      <c r="AA23" s="299"/>
      <c r="AB23" s="299"/>
      <c r="AC23" s="299">
        <f t="shared" ref="AC23:AC25" si="1">SUM(Q23:AB23)</f>
        <v>274968506</v>
      </c>
      <c r="AD23" s="300">
        <f>AC23/AC22</f>
        <v>1.0102209885206976</v>
      </c>
      <c r="AE23" s="46"/>
      <c r="AF23" s="46">
        <f>+'Metas 1 PA proyectotras'!AC23+'Metas 2 PA proyecto '!AC23+'Metas 3 PA proyecto'!AC23+'Metas 4 PA proyecto'!AC23</f>
        <v>3281506886</v>
      </c>
      <c r="AG23" s="202"/>
      <c r="AH23" s="202"/>
      <c r="AI23" s="202"/>
      <c r="AJ23" s="202"/>
      <c r="AK23" s="202"/>
      <c r="AL23" s="202"/>
      <c r="AM23" s="202"/>
      <c r="AN23" s="202"/>
      <c r="AO23" s="202"/>
    </row>
    <row r="24" spans="1:41" ht="32.1" customHeight="1" x14ac:dyDescent="0.25">
      <c r="A24" s="455" t="s">
        <v>78</v>
      </c>
      <c r="B24" s="462"/>
      <c r="C24" s="51">
        <v>20130368</v>
      </c>
      <c r="D24" s="52">
        <f>27853639.44-20130368</f>
        <v>7723271.4400000013</v>
      </c>
      <c r="E24" s="52">
        <v>0</v>
      </c>
      <c r="F24" s="52">
        <v>0</v>
      </c>
      <c r="G24" s="52">
        <v>0</v>
      </c>
      <c r="H24" s="52">
        <v>0</v>
      </c>
      <c r="I24" s="52">
        <v>0</v>
      </c>
      <c r="J24" s="52">
        <v>0</v>
      </c>
      <c r="K24" s="52">
        <v>0</v>
      </c>
      <c r="L24" s="52">
        <v>0</v>
      </c>
      <c r="M24" s="52">
        <v>0</v>
      </c>
      <c r="N24" s="52">
        <v>0</v>
      </c>
      <c r="O24" s="53">
        <f t="shared" si="0"/>
        <v>27853639.440000001</v>
      </c>
      <c r="P24" s="316"/>
      <c r="Q24" s="320"/>
      <c r="R24" s="299">
        <f t="shared" ref="R24:AA24" si="2">+$Q22/12</f>
        <v>19192295.833333332</v>
      </c>
      <c r="S24" s="299">
        <f t="shared" si="2"/>
        <v>19192295.833333332</v>
      </c>
      <c r="T24" s="299">
        <f t="shared" si="2"/>
        <v>19192295.833333332</v>
      </c>
      <c r="U24" s="299">
        <f>+$Q22/12</f>
        <v>19192295.833333332</v>
      </c>
      <c r="V24" s="299">
        <f t="shared" si="2"/>
        <v>19192295.833333332</v>
      </c>
      <c r="W24" s="299">
        <f t="shared" si="2"/>
        <v>19192295.833333332</v>
      </c>
      <c r="X24" s="299">
        <f t="shared" si="2"/>
        <v>19192295.833333332</v>
      </c>
      <c r="Y24" s="299">
        <f t="shared" si="2"/>
        <v>19192295.833333332</v>
      </c>
      <c r="Z24" s="299">
        <f t="shared" si="2"/>
        <v>19192295.833333332</v>
      </c>
      <c r="AA24" s="299">
        <f t="shared" si="2"/>
        <v>19192295.833333332</v>
      </c>
      <c r="AB24" s="299">
        <f>($Q22/12)*2+41878941</f>
        <v>80263532.666666657</v>
      </c>
      <c r="AC24" s="299">
        <f t="shared" si="1"/>
        <v>272186491</v>
      </c>
      <c r="AD24" s="54"/>
      <c r="AE24" s="46"/>
      <c r="AF24" s="77"/>
      <c r="AG24" s="202"/>
      <c r="AH24" s="202"/>
      <c r="AI24" s="202"/>
      <c r="AJ24" s="202"/>
      <c r="AK24" s="202"/>
      <c r="AL24" s="202"/>
      <c r="AM24" s="202"/>
      <c r="AN24" s="202"/>
      <c r="AO24" s="202"/>
    </row>
    <row r="25" spans="1:41" ht="32.1" customHeight="1" thickBot="1" x14ac:dyDescent="0.3">
      <c r="A25" s="476" t="s">
        <v>23</v>
      </c>
      <c r="B25" s="477"/>
      <c r="C25" s="311">
        <v>19473831</v>
      </c>
      <c r="D25" s="306">
        <v>2439379</v>
      </c>
      <c r="E25" s="306">
        <v>4353585</v>
      </c>
      <c r="F25" s="306">
        <v>15230</v>
      </c>
      <c r="G25" s="306">
        <v>1571614.4399999976</v>
      </c>
      <c r="H25" s="306">
        <v>0</v>
      </c>
      <c r="I25" s="306">
        <v>0</v>
      </c>
      <c r="J25" s="306">
        <v>0</v>
      </c>
      <c r="K25" s="306"/>
      <c r="L25" s="306"/>
      <c r="M25" s="306"/>
      <c r="N25" s="306"/>
      <c r="O25" s="317">
        <f t="shared" si="0"/>
        <v>27853639.439999998</v>
      </c>
      <c r="P25" s="318">
        <v>1</v>
      </c>
      <c r="Q25" s="321"/>
      <c r="R25" s="301">
        <v>928107</v>
      </c>
      <c r="S25" s="301">
        <v>16438439</v>
      </c>
      <c r="T25" s="301">
        <v>17821120</v>
      </c>
      <c r="U25" s="301">
        <v>25189001</v>
      </c>
      <c r="V25" s="301">
        <v>36135866</v>
      </c>
      <c r="W25" s="301">
        <v>23777480</v>
      </c>
      <c r="X25" s="301">
        <v>24059999.999999985</v>
      </c>
      <c r="Y25" s="301">
        <v>23650920</v>
      </c>
      <c r="Z25" s="301"/>
      <c r="AA25" s="301"/>
      <c r="AB25" s="301"/>
      <c r="AC25" s="301">
        <f t="shared" si="1"/>
        <v>168000933</v>
      </c>
      <c r="AD25" s="55">
        <f>AC25/AC24</f>
        <v>0.61722730023364758</v>
      </c>
      <c r="AE25" s="46"/>
      <c r="AF25" s="395">
        <v>120290013</v>
      </c>
      <c r="AG25" s="202"/>
      <c r="AH25" s="202"/>
      <c r="AI25" s="202"/>
      <c r="AJ25" s="202"/>
      <c r="AK25" s="202"/>
      <c r="AL25" s="202"/>
      <c r="AM25" s="202"/>
      <c r="AN25" s="202"/>
      <c r="AO25" s="202"/>
    </row>
    <row r="26" spans="1:41" ht="32.1" customHeight="1" thickBot="1" x14ac:dyDescent="0.3">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row>
    <row r="27" spans="1:41" ht="33.950000000000003" customHeight="1" x14ac:dyDescent="0.25">
      <c r="A27" s="478" t="s">
        <v>80</v>
      </c>
      <c r="B27" s="479"/>
      <c r="C27" s="480"/>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1"/>
      <c r="AE27" s="202"/>
      <c r="AF27" s="202"/>
      <c r="AG27" s="202"/>
      <c r="AH27" s="202"/>
      <c r="AI27" s="202"/>
      <c r="AJ27" s="202"/>
      <c r="AK27" s="202"/>
      <c r="AL27" s="202"/>
      <c r="AM27" s="202"/>
      <c r="AN27" s="202"/>
      <c r="AO27" s="202"/>
    </row>
    <row r="28" spans="1:41" ht="15" customHeight="1" x14ac:dyDescent="0.25">
      <c r="A28" s="482" t="s">
        <v>81</v>
      </c>
      <c r="B28" s="484" t="s">
        <v>82</v>
      </c>
      <c r="C28" s="485"/>
      <c r="D28" s="462" t="s">
        <v>83</v>
      </c>
      <c r="E28" s="463"/>
      <c r="F28" s="463"/>
      <c r="G28" s="463"/>
      <c r="H28" s="463"/>
      <c r="I28" s="463"/>
      <c r="J28" s="463"/>
      <c r="K28" s="463"/>
      <c r="L28" s="463"/>
      <c r="M28" s="463"/>
      <c r="N28" s="463"/>
      <c r="O28" s="486"/>
      <c r="P28" s="470" t="s">
        <v>25</v>
      </c>
      <c r="Q28" s="470" t="s">
        <v>84</v>
      </c>
      <c r="R28" s="470"/>
      <c r="S28" s="470"/>
      <c r="T28" s="470"/>
      <c r="U28" s="470"/>
      <c r="V28" s="470"/>
      <c r="W28" s="470"/>
      <c r="X28" s="470"/>
      <c r="Y28" s="470"/>
      <c r="Z28" s="470"/>
      <c r="AA28" s="470"/>
      <c r="AB28" s="470"/>
      <c r="AC28" s="470"/>
      <c r="AD28" s="472"/>
      <c r="AE28" s="202"/>
      <c r="AF28" s="202"/>
      <c r="AG28" s="202"/>
      <c r="AH28" s="202"/>
      <c r="AI28" s="202"/>
      <c r="AJ28" s="202"/>
      <c r="AK28" s="202"/>
      <c r="AL28" s="202"/>
      <c r="AM28" s="202"/>
      <c r="AN28" s="202"/>
      <c r="AO28" s="202"/>
    </row>
    <row r="29" spans="1:41" ht="27" customHeight="1" x14ac:dyDescent="0.25">
      <c r="A29" s="483"/>
      <c r="B29" s="424"/>
      <c r="C29" s="426"/>
      <c r="D29" s="57" t="s">
        <v>63</v>
      </c>
      <c r="E29" s="57" t="s">
        <v>64</v>
      </c>
      <c r="F29" s="57" t="s">
        <v>65</v>
      </c>
      <c r="G29" s="57" t="s">
        <v>66</v>
      </c>
      <c r="H29" s="57" t="s">
        <v>67</v>
      </c>
      <c r="I29" s="57" t="s">
        <v>68</v>
      </c>
      <c r="J29" s="57" t="s">
        <v>41</v>
      </c>
      <c r="K29" s="57" t="s">
        <v>69</v>
      </c>
      <c r="L29" s="57" t="s">
        <v>70</v>
      </c>
      <c r="M29" s="57" t="s">
        <v>71</v>
      </c>
      <c r="N29" s="57" t="s">
        <v>72</v>
      </c>
      <c r="O29" s="57" t="s">
        <v>73</v>
      </c>
      <c r="P29" s="486"/>
      <c r="Q29" s="470"/>
      <c r="R29" s="470"/>
      <c r="S29" s="470"/>
      <c r="T29" s="470"/>
      <c r="U29" s="470"/>
      <c r="V29" s="470"/>
      <c r="W29" s="470"/>
      <c r="X29" s="470"/>
      <c r="Y29" s="470"/>
      <c r="Z29" s="470"/>
      <c r="AA29" s="470"/>
      <c r="AB29" s="470"/>
      <c r="AC29" s="470"/>
      <c r="AD29" s="472"/>
      <c r="AE29" s="202"/>
      <c r="AF29" s="202"/>
      <c r="AG29" s="202"/>
      <c r="AH29" s="202"/>
      <c r="AI29" s="202"/>
      <c r="AJ29" s="202"/>
      <c r="AK29" s="202"/>
      <c r="AL29" s="202"/>
      <c r="AM29" s="202"/>
      <c r="AN29" s="202"/>
      <c r="AO29" s="202"/>
    </row>
    <row r="30" spans="1:41" ht="93.75" customHeight="1" thickBot="1" x14ac:dyDescent="0.3">
      <c r="A30" s="58" t="s">
        <v>119</v>
      </c>
      <c r="B30" s="465"/>
      <c r="C30" s="466"/>
      <c r="D30" s="59"/>
      <c r="E30" s="59"/>
      <c r="F30" s="59"/>
      <c r="G30" s="59"/>
      <c r="H30" s="59"/>
      <c r="I30" s="59"/>
      <c r="J30" s="59"/>
      <c r="K30" s="59"/>
      <c r="L30" s="59"/>
      <c r="M30" s="59"/>
      <c r="N30" s="59"/>
      <c r="O30" s="59"/>
      <c r="P30" s="60">
        <f>SUM(D30:O30)</f>
        <v>0</v>
      </c>
      <c r="Q30" s="591" t="s">
        <v>120</v>
      </c>
      <c r="R30" s="592"/>
      <c r="S30" s="592"/>
      <c r="T30" s="592"/>
      <c r="U30" s="592"/>
      <c r="V30" s="592"/>
      <c r="W30" s="592"/>
      <c r="X30" s="592"/>
      <c r="Y30" s="592"/>
      <c r="Z30" s="592"/>
      <c r="AA30" s="592"/>
      <c r="AB30" s="592"/>
      <c r="AC30" s="592"/>
      <c r="AD30" s="593"/>
      <c r="AE30" s="202"/>
      <c r="AF30" s="202"/>
      <c r="AG30" s="202"/>
      <c r="AH30" s="202"/>
      <c r="AI30" s="202"/>
      <c r="AJ30" s="202"/>
      <c r="AK30" s="202"/>
      <c r="AL30" s="202"/>
      <c r="AM30" s="202"/>
      <c r="AN30" s="202"/>
      <c r="AO30" s="202"/>
    </row>
    <row r="31" spans="1:41" ht="45" customHeight="1" x14ac:dyDescent="0.25">
      <c r="A31" s="467" t="s">
        <v>85</v>
      </c>
      <c r="B31" s="468"/>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9"/>
      <c r="AE31" s="202"/>
      <c r="AF31" s="202"/>
      <c r="AG31" s="202"/>
      <c r="AH31" s="202"/>
      <c r="AI31" s="202"/>
      <c r="AJ31" s="202"/>
      <c r="AK31" s="202"/>
      <c r="AL31" s="202"/>
      <c r="AM31" s="202"/>
      <c r="AN31" s="202"/>
      <c r="AO31" s="202"/>
    </row>
    <row r="32" spans="1:41" ht="23.1" customHeight="1" x14ac:dyDescent="0.25">
      <c r="A32" s="455" t="s">
        <v>86</v>
      </c>
      <c r="B32" s="470" t="s">
        <v>87</v>
      </c>
      <c r="C32" s="470" t="s">
        <v>82</v>
      </c>
      <c r="D32" s="470" t="s">
        <v>88</v>
      </c>
      <c r="E32" s="470"/>
      <c r="F32" s="470"/>
      <c r="G32" s="470"/>
      <c r="H32" s="470"/>
      <c r="I32" s="470"/>
      <c r="J32" s="470"/>
      <c r="K32" s="470"/>
      <c r="L32" s="470"/>
      <c r="M32" s="470"/>
      <c r="N32" s="470"/>
      <c r="O32" s="470"/>
      <c r="P32" s="470"/>
      <c r="Q32" s="470" t="s">
        <v>89</v>
      </c>
      <c r="R32" s="470"/>
      <c r="S32" s="470"/>
      <c r="T32" s="470"/>
      <c r="U32" s="470"/>
      <c r="V32" s="470"/>
      <c r="W32" s="470"/>
      <c r="X32" s="470"/>
      <c r="Y32" s="470"/>
      <c r="Z32" s="470"/>
      <c r="AA32" s="470"/>
      <c r="AB32" s="470"/>
      <c r="AC32" s="470"/>
      <c r="AD32" s="472"/>
      <c r="AE32" s="202"/>
      <c r="AF32" s="202"/>
      <c r="AG32" s="61"/>
      <c r="AH32" s="61"/>
      <c r="AI32" s="61"/>
      <c r="AJ32" s="61"/>
      <c r="AK32" s="61"/>
      <c r="AL32" s="61"/>
      <c r="AM32" s="61"/>
      <c r="AN32" s="61"/>
      <c r="AO32" s="61"/>
    </row>
    <row r="33" spans="1:41" ht="27" customHeight="1" x14ac:dyDescent="0.25">
      <c r="A33" s="455"/>
      <c r="B33" s="470"/>
      <c r="C33" s="471"/>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470" t="s">
        <v>90</v>
      </c>
      <c r="R33" s="470"/>
      <c r="S33" s="470"/>
      <c r="T33" s="470" t="s">
        <v>91</v>
      </c>
      <c r="U33" s="470"/>
      <c r="V33" s="470"/>
      <c r="W33" s="424" t="s">
        <v>92</v>
      </c>
      <c r="X33" s="425"/>
      <c r="Y33" s="425"/>
      <c r="Z33" s="426"/>
      <c r="AA33" s="424" t="s">
        <v>93</v>
      </c>
      <c r="AB33" s="425"/>
      <c r="AC33" s="425"/>
      <c r="AD33" s="427"/>
      <c r="AE33" s="202"/>
      <c r="AF33" s="202"/>
      <c r="AG33" s="61"/>
      <c r="AH33" s="61"/>
      <c r="AI33" s="61"/>
      <c r="AJ33" s="61"/>
      <c r="AK33" s="61"/>
      <c r="AL33" s="61"/>
      <c r="AM33" s="61"/>
      <c r="AN33" s="61"/>
      <c r="AO33" s="61"/>
    </row>
    <row r="34" spans="1:41" ht="129" customHeight="1" x14ac:dyDescent="0.25">
      <c r="A34" s="589" t="s">
        <v>119</v>
      </c>
      <c r="B34" s="428">
        <f>+AC17</f>
        <v>7.0000000000000007E-2</v>
      </c>
      <c r="C34" s="65" t="s">
        <v>94</v>
      </c>
      <c r="D34" s="78">
        <f>((D38*($B$38/$B$34))+(D40*($B$40/$B$34)))*$P$34</f>
        <v>0</v>
      </c>
      <c r="E34" s="78">
        <f t="shared" ref="E34:O35" si="3">((E38*($B$38/$B$34))+(E40*($B$40/$B$34)))*$P$34</f>
        <v>1.2857142857142855E-2</v>
      </c>
      <c r="F34" s="78">
        <f t="shared" si="3"/>
        <v>1.2999999999999999E-2</v>
      </c>
      <c r="G34" s="78">
        <f t="shared" si="3"/>
        <v>1.2999999999999999E-2</v>
      </c>
      <c r="H34" s="78">
        <f t="shared" si="3"/>
        <v>0.12014285714285712</v>
      </c>
      <c r="I34" s="78">
        <f t="shared" si="3"/>
        <v>1.2999999999999999E-2</v>
      </c>
      <c r="J34" s="78">
        <f t="shared" si="3"/>
        <v>1.2999999999999999E-2</v>
      </c>
      <c r="K34" s="78">
        <f>((K38*($B$38/$B$34))+(K40*($B$40/$B$34)))*$P$34</f>
        <v>1.2857142857142855E-2</v>
      </c>
      <c r="L34" s="78">
        <f t="shared" si="3"/>
        <v>1.2857142857142855E-2</v>
      </c>
      <c r="M34" s="78">
        <f t="shared" si="3"/>
        <v>1.2857142857142855E-2</v>
      </c>
      <c r="N34" s="78">
        <f t="shared" si="3"/>
        <v>1.2857142857142855E-2</v>
      </c>
      <c r="O34" s="78">
        <f t="shared" si="3"/>
        <v>1.2857142857142855E-2</v>
      </c>
      <c r="P34" s="79">
        <v>0.25</v>
      </c>
      <c r="Q34" s="565" t="s">
        <v>544</v>
      </c>
      <c r="R34" s="566"/>
      <c r="S34" s="567"/>
      <c r="T34" s="565" t="s">
        <v>527</v>
      </c>
      <c r="U34" s="566"/>
      <c r="V34" s="567"/>
      <c r="W34" s="577" t="s">
        <v>528</v>
      </c>
      <c r="X34" s="578"/>
      <c r="Y34" s="578"/>
      <c r="Z34" s="579"/>
      <c r="AA34" s="583" t="s">
        <v>121</v>
      </c>
      <c r="AB34" s="584"/>
      <c r="AC34" s="584"/>
      <c r="AD34" s="585"/>
      <c r="AE34" s="202"/>
      <c r="AF34" s="202"/>
      <c r="AG34" s="61"/>
      <c r="AH34" s="61"/>
      <c r="AI34" s="61"/>
      <c r="AJ34" s="61"/>
      <c r="AK34" s="61"/>
      <c r="AL34" s="61"/>
      <c r="AM34" s="61"/>
      <c r="AN34" s="61"/>
      <c r="AO34" s="61"/>
    </row>
    <row r="35" spans="1:41" ht="279.75" customHeight="1" thickBot="1" x14ac:dyDescent="0.3">
      <c r="A35" s="590"/>
      <c r="B35" s="429"/>
      <c r="C35" s="73" t="s">
        <v>97</v>
      </c>
      <c r="D35" s="80">
        <f>((D39*($B$38/$B$34))+(D41*($B$40/$B$34)))*$P$34</f>
        <v>0</v>
      </c>
      <c r="E35" s="80">
        <v>0.01</v>
      </c>
      <c r="F35" s="80">
        <v>0.01</v>
      </c>
      <c r="G35" s="265">
        <f t="shared" si="3"/>
        <v>1.2857142857142855E-2</v>
      </c>
      <c r="H35" s="265">
        <f t="shared" si="3"/>
        <v>3.9642857142857132E-2</v>
      </c>
      <c r="I35" s="265">
        <f t="shared" si="3"/>
        <v>1.2857142857142855E-2</v>
      </c>
      <c r="J35" s="265">
        <f t="shared" si="3"/>
        <v>1.2857142857142855E-2</v>
      </c>
      <c r="K35" s="265">
        <f t="shared" si="3"/>
        <v>1.2857142857142855E-2</v>
      </c>
      <c r="L35" s="81"/>
      <c r="M35" s="81"/>
      <c r="N35" s="81"/>
      <c r="O35" s="81"/>
      <c r="P35" s="82">
        <f>SUM(D35:O35)</f>
        <v>0.11107142857142856</v>
      </c>
      <c r="Q35" s="568"/>
      <c r="R35" s="569"/>
      <c r="S35" s="570"/>
      <c r="T35" s="568"/>
      <c r="U35" s="569"/>
      <c r="V35" s="570"/>
      <c r="W35" s="580"/>
      <c r="X35" s="581"/>
      <c r="Y35" s="581"/>
      <c r="Z35" s="582"/>
      <c r="AA35" s="586"/>
      <c r="AB35" s="587"/>
      <c r="AC35" s="587"/>
      <c r="AD35" s="588"/>
      <c r="AE35" s="63"/>
      <c r="AF35" s="202"/>
      <c r="AG35" s="61"/>
      <c r="AH35" s="61"/>
      <c r="AI35" s="61"/>
      <c r="AJ35" s="61"/>
      <c r="AK35" s="61"/>
      <c r="AL35" s="61"/>
      <c r="AM35" s="61"/>
      <c r="AN35" s="61"/>
      <c r="AO35" s="61"/>
    </row>
    <row r="36" spans="1:41" ht="36.75" customHeight="1" x14ac:dyDescent="0.25">
      <c r="A36" s="454" t="s">
        <v>98</v>
      </c>
      <c r="B36" s="456" t="s">
        <v>99</v>
      </c>
      <c r="C36" s="458" t="s">
        <v>100</v>
      </c>
      <c r="D36" s="458"/>
      <c r="E36" s="458"/>
      <c r="F36" s="458"/>
      <c r="G36" s="458"/>
      <c r="H36" s="458"/>
      <c r="I36" s="458"/>
      <c r="J36" s="458"/>
      <c r="K36" s="458"/>
      <c r="L36" s="458"/>
      <c r="M36" s="458"/>
      <c r="N36" s="458"/>
      <c r="O36" s="458"/>
      <c r="P36" s="458"/>
      <c r="Q36" s="459" t="s">
        <v>101</v>
      </c>
      <c r="R36" s="460"/>
      <c r="S36" s="460"/>
      <c r="T36" s="460"/>
      <c r="U36" s="460"/>
      <c r="V36" s="460"/>
      <c r="W36" s="460"/>
      <c r="X36" s="460"/>
      <c r="Y36" s="460"/>
      <c r="Z36" s="460"/>
      <c r="AA36" s="460"/>
      <c r="AB36" s="460"/>
      <c r="AC36" s="460"/>
      <c r="AD36" s="461"/>
      <c r="AE36" s="202"/>
      <c r="AF36" s="202"/>
      <c r="AG36" s="61"/>
      <c r="AH36" s="61"/>
      <c r="AI36" s="61"/>
      <c r="AJ36" s="61"/>
      <c r="AK36" s="61"/>
      <c r="AL36" s="61"/>
      <c r="AM36" s="61"/>
      <c r="AN36" s="61"/>
      <c r="AO36" s="61"/>
    </row>
    <row r="37" spans="1:41" ht="26.1" customHeight="1" x14ac:dyDescent="0.25">
      <c r="A37" s="455"/>
      <c r="B37" s="457"/>
      <c r="C37" s="57" t="s">
        <v>102</v>
      </c>
      <c r="D37" s="57" t="s">
        <v>103</v>
      </c>
      <c r="E37" s="57" t="s">
        <v>104</v>
      </c>
      <c r="F37" s="57" t="s">
        <v>105</v>
      </c>
      <c r="G37" s="57" t="s">
        <v>106</v>
      </c>
      <c r="H37" s="57" t="s">
        <v>107</v>
      </c>
      <c r="I37" s="57" t="s">
        <v>108</v>
      </c>
      <c r="J37" s="57" t="s">
        <v>109</v>
      </c>
      <c r="K37" s="57" t="s">
        <v>110</v>
      </c>
      <c r="L37" s="57" t="s">
        <v>111</v>
      </c>
      <c r="M37" s="57" t="s">
        <v>112</v>
      </c>
      <c r="N37" s="57" t="s">
        <v>113</v>
      </c>
      <c r="O37" s="57" t="s">
        <v>114</v>
      </c>
      <c r="P37" s="57" t="s">
        <v>21</v>
      </c>
      <c r="Q37" s="462" t="s">
        <v>115</v>
      </c>
      <c r="R37" s="463"/>
      <c r="S37" s="463"/>
      <c r="T37" s="463"/>
      <c r="U37" s="463"/>
      <c r="V37" s="463"/>
      <c r="W37" s="463"/>
      <c r="X37" s="463"/>
      <c r="Y37" s="463"/>
      <c r="Z37" s="463"/>
      <c r="AA37" s="463"/>
      <c r="AB37" s="463"/>
      <c r="AC37" s="463"/>
      <c r="AD37" s="464"/>
      <c r="AE37" s="202"/>
      <c r="AF37" s="202"/>
      <c r="AG37" s="64"/>
      <c r="AH37" s="64"/>
      <c r="AI37" s="64"/>
      <c r="AJ37" s="64"/>
      <c r="AK37" s="64"/>
      <c r="AL37" s="64"/>
      <c r="AM37" s="64"/>
      <c r="AN37" s="64"/>
      <c r="AO37" s="64"/>
    </row>
    <row r="38" spans="1:41" ht="116.25" customHeight="1" x14ac:dyDescent="0.25">
      <c r="A38" s="402" t="s">
        <v>122</v>
      </c>
      <c r="B38" s="404">
        <v>0.04</v>
      </c>
      <c r="C38" s="65" t="s">
        <v>94</v>
      </c>
      <c r="D38" s="66">
        <v>0</v>
      </c>
      <c r="E38" s="66">
        <v>0.09</v>
      </c>
      <c r="F38" s="66">
        <v>9.0999999999999998E-2</v>
      </c>
      <c r="G38" s="66">
        <v>9.0999999999999998E-2</v>
      </c>
      <c r="H38" s="66">
        <v>9.0999999999999998E-2</v>
      </c>
      <c r="I38" s="66">
        <v>9.0999999999999998E-2</v>
      </c>
      <c r="J38" s="66">
        <v>9.0999999999999998E-2</v>
      </c>
      <c r="K38" s="66">
        <v>0.09</v>
      </c>
      <c r="L38" s="66">
        <v>0.09</v>
      </c>
      <c r="M38" s="66">
        <v>0.09</v>
      </c>
      <c r="N38" s="66">
        <v>0.09</v>
      </c>
      <c r="O38" s="66">
        <v>0.09</v>
      </c>
      <c r="P38" s="67">
        <f>SUM(D38:O38)</f>
        <v>0.99499999999999977</v>
      </c>
      <c r="Q38" s="571" t="s">
        <v>545</v>
      </c>
      <c r="R38" s="572"/>
      <c r="S38" s="572"/>
      <c r="T38" s="572"/>
      <c r="U38" s="572"/>
      <c r="V38" s="572"/>
      <c r="W38" s="572"/>
      <c r="X38" s="572"/>
      <c r="Y38" s="572"/>
      <c r="Z38" s="572"/>
      <c r="AA38" s="572"/>
      <c r="AB38" s="572"/>
      <c r="AC38" s="572"/>
      <c r="AD38" s="573"/>
      <c r="AE38" s="202"/>
      <c r="AF38" s="202"/>
      <c r="AG38" s="64"/>
      <c r="AH38" s="64"/>
      <c r="AI38" s="64"/>
      <c r="AJ38" s="64"/>
      <c r="AK38" s="64"/>
      <c r="AL38" s="64"/>
      <c r="AM38" s="64"/>
      <c r="AN38" s="64"/>
      <c r="AO38" s="64"/>
    </row>
    <row r="39" spans="1:41" ht="102.75" customHeight="1" thickBot="1" x14ac:dyDescent="0.3">
      <c r="A39" s="403"/>
      <c r="B39" s="405"/>
      <c r="C39" s="68" t="s">
        <v>97</v>
      </c>
      <c r="D39" s="69">
        <v>0</v>
      </c>
      <c r="E39" s="69">
        <v>0.09</v>
      </c>
      <c r="F39" s="69">
        <v>0.09</v>
      </c>
      <c r="G39" s="69">
        <v>0.09</v>
      </c>
      <c r="H39" s="69">
        <v>0.09</v>
      </c>
      <c r="I39" s="69">
        <v>0.09</v>
      </c>
      <c r="J39" s="69">
        <v>0.09</v>
      </c>
      <c r="K39" s="69">
        <v>0.09</v>
      </c>
      <c r="L39" s="69">
        <v>0.09</v>
      </c>
      <c r="M39" s="69"/>
      <c r="N39" s="69"/>
      <c r="O39" s="69"/>
      <c r="P39" s="70">
        <f>SUM(D39:O39)</f>
        <v>0.71999999999999986</v>
      </c>
      <c r="Q39" s="574"/>
      <c r="R39" s="575"/>
      <c r="S39" s="575"/>
      <c r="T39" s="575"/>
      <c r="U39" s="575"/>
      <c r="V39" s="575"/>
      <c r="W39" s="575"/>
      <c r="X39" s="575"/>
      <c r="Y39" s="575"/>
      <c r="Z39" s="575"/>
      <c r="AA39" s="575"/>
      <c r="AB39" s="575"/>
      <c r="AC39" s="575"/>
      <c r="AD39" s="576"/>
      <c r="AE39" s="202"/>
      <c r="AF39" s="202"/>
      <c r="AG39" s="64"/>
      <c r="AH39" s="64"/>
      <c r="AI39" s="64"/>
      <c r="AJ39" s="64"/>
      <c r="AK39" s="64"/>
      <c r="AL39" s="64"/>
      <c r="AM39" s="64"/>
      <c r="AN39" s="64"/>
      <c r="AO39" s="64"/>
    </row>
    <row r="40" spans="1:41" ht="56.25" customHeight="1" x14ac:dyDescent="0.25">
      <c r="A40" s="402" t="s">
        <v>123</v>
      </c>
      <c r="B40" s="413">
        <v>0.03</v>
      </c>
      <c r="C40" s="62" t="s">
        <v>94</v>
      </c>
      <c r="D40" s="66">
        <v>0</v>
      </c>
      <c r="E40" s="66">
        <v>0</v>
      </c>
      <c r="F40" s="66">
        <v>0</v>
      </c>
      <c r="G40" s="66">
        <v>0</v>
      </c>
      <c r="H40" s="66">
        <v>1</v>
      </c>
      <c r="I40" s="66">
        <v>0</v>
      </c>
      <c r="J40" s="66">
        <v>0</v>
      </c>
      <c r="K40" s="66">
        <v>0</v>
      </c>
      <c r="L40" s="66">
        <v>0</v>
      </c>
      <c r="M40" s="66">
        <v>0</v>
      </c>
      <c r="N40" s="66">
        <v>0</v>
      </c>
      <c r="O40" s="66">
        <v>0</v>
      </c>
      <c r="P40" s="70">
        <f>SUM(D40:O40)</f>
        <v>1</v>
      </c>
      <c r="Q40" s="571" t="s">
        <v>548</v>
      </c>
      <c r="R40" s="572"/>
      <c r="S40" s="572"/>
      <c r="T40" s="572"/>
      <c r="U40" s="572"/>
      <c r="V40" s="572"/>
      <c r="W40" s="572"/>
      <c r="X40" s="572"/>
      <c r="Y40" s="572"/>
      <c r="Z40" s="572"/>
      <c r="AA40" s="572"/>
      <c r="AB40" s="572"/>
      <c r="AC40" s="572"/>
      <c r="AD40" s="573"/>
      <c r="AE40" s="71"/>
      <c r="AF40" s="202"/>
      <c r="AG40" s="72"/>
      <c r="AH40" s="72"/>
      <c r="AI40" s="72"/>
      <c r="AJ40" s="72"/>
      <c r="AK40" s="72"/>
      <c r="AL40" s="72"/>
      <c r="AM40" s="72"/>
      <c r="AN40" s="72"/>
      <c r="AO40" s="72"/>
    </row>
    <row r="41" spans="1:41" ht="121.5" customHeight="1" thickBot="1" x14ac:dyDescent="0.3">
      <c r="A41" s="412"/>
      <c r="B41" s="414"/>
      <c r="C41" s="73" t="s">
        <v>97</v>
      </c>
      <c r="D41" s="74">
        <v>0</v>
      </c>
      <c r="E41" s="74">
        <v>0</v>
      </c>
      <c r="F41" s="74">
        <v>0</v>
      </c>
      <c r="G41" s="74">
        <v>0</v>
      </c>
      <c r="H41" s="74">
        <v>0.25</v>
      </c>
      <c r="I41" s="74">
        <v>0</v>
      </c>
      <c r="J41" s="74">
        <v>0</v>
      </c>
      <c r="K41" s="74">
        <v>0</v>
      </c>
      <c r="L41" s="74">
        <v>0.05</v>
      </c>
      <c r="M41" s="74"/>
      <c r="N41" s="74"/>
      <c r="O41" s="74"/>
      <c r="P41" s="76">
        <f>SUM(D41:O41)</f>
        <v>0.3</v>
      </c>
      <c r="Q41" s="574"/>
      <c r="R41" s="575"/>
      <c r="S41" s="575"/>
      <c r="T41" s="575"/>
      <c r="U41" s="575"/>
      <c r="V41" s="575"/>
      <c r="W41" s="575"/>
      <c r="X41" s="575"/>
      <c r="Y41" s="575"/>
      <c r="Z41" s="575"/>
      <c r="AA41" s="575"/>
      <c r="AB41" s="575"/>
      <c r="AC41" s="575"/>
      <c r="AD41" s="576"/>
      <c r="AE41" s="71"/>
      <c r="AF41" s="202"/>
      <c r="AG41" s="202"/>
      <c r="AH41" s="202"/>
      <c r="AI41" s="202"/>
      <c r="AJ41" s="202"/>
      <c r="AK41" s="202"/>
      <c r="AL41" s="202"/>
      <c r="AM41" s="202"/>
      <c r="AN41" s="202"/>
      <c r="AO41" s="202"/>
    </row>
    <row r="42" spans="1:41" x14ac:dyDescent="0.25">
      <c r="A42" s="202"/>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AA34 T34 Q34 Q40:AD41" xr:uid="{CAD0C67B-C603-46FD-B40E-9FC480BC51E3}">
      <formula1>2000</formula1>
    </dataValidation>
    <dataValidation type="list" allowBlank="1" showInputMessage="1" showErrorMessage="1" sqref="C7:C9" xr:uid="{23962D53-FAF3-461A-ADF8-1FA85DDB2782}">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03C-3E22-47FB-A9CC-8342DB4655C4}">
  <sheetPr>
    <tabColor theme="7" tint="0.39997558519241921"/>
  </sheetPr>
  <dimension ref="A1:AO40"/>
  <sheetViews>
    <sheetView topLeftCell="Y17" zoomScale="70" zoomScaleNormal="70" workbookViewId="0">
      <selection activeCell="AC23" sqref="AC23"/>
    </sheetView>
  </sheetViews>
  <sheetFormatPr baseColWidth="10" defaultColWidth="10.85546875" defaultRowHeight="15" x14ac:dyDescent="0.25"/>
  <cols>
    <col min="1" max="1" width="38.42578125" style="272" customWidth="1"/>
    <col min="2" max="2" width="23" style="272" customWidth="1"/>
    <col min="3" max="14" width="20.85546875" style="272" customWidth="1"/>
    <col min="15" max="15" width="21.85546875" style="272" customWidth="1"/>
    <col min="16" max="21" width="18.140625" style="272" customWidth="1"/>
    <col min="22" max="22" width="34.85546875" style="272" customWidth="1"/>
    <col min="23" max="27" width="18.140625" style="272" customWidth="1"/>
    <col min="28" max="28" width="22.85546875" style="272" customWidth="1"/>
    <col min="29" max="29" width="19" style="272" customWidth="1"/>
    <col min="30" max="30" width="19.42578125" style="272" customWidth="1"/>
    <col min="31" max="31" width="6.140625" style="272" bestFit="1" customWidth="1"/>
    <col min="32" max="32" width="22.85546875" style="272" customWidth="1"/>
    <col min="33" max="33" width="18.42578125" style="272" bestFit="1" customWidth="1"/>
    <col min="34" max="34" width="8.42578125" style="272" customWidth="1"/>
    <col min="35" max="35" width="18.42578125" style="272" bestFit="1" customWidth="1"/>
    <col min="36" max="36" width="5.85546875" style="272" customWidth="1"/>
    <col min="37" max="37" width="18.42578125" style="272" bestFit="1" customWidth="1"/>
    <col min="38" max="38" width="4.85546875" style="272" customWidth="1"/>
    <col min="39" max="39" width="23" style="272" bestFit="1" customWidth="1"/>
    <col min="40" max="40" width="10.85546875" style="272"/>
    <col min="41" max="41" width="18.42578125" style="272" bestFit="1" customWidth="1"/>
    <col min="42" max="42" width="16.140625" style="272" customWidth="1"/>
    <col min="43" max="16384" width="10.85546875" style="272"/>
  </cols>
  <sheetData>
    <row r="1" spans="1:30" ht="32.25" customHeight="1" thickBot="1" x14ac:dyDescent="0.3">
      <c r="A1" s="597"/>
      <c r="B1" s="600" t="s">
        <v>33</v>
      </c>
      <c r="C1" s="601"/>
      <c r="D1" s="601"/>
      <c r="E1" s="601"/>
      <c r="F1" s="601"/>
      <c r="G1" s="601"/>
      <c r="H1" s="601"/>
      <c r="I1" s="601"/>
      <c r="J1" s="601"/>
      <c r="K1" s="601"/>
      <c r="L1" s="601"/>
      <c r="M1" s="601"/>
      <c r="N1" s="601"/>
      <c r="O1" s="601"/>
      <c r="P1" s="601"/>
      <c r="Q1" s="601"/>
      <c r="R1" s="601"/>
      <c r="S1" s="601"/>
      <c r="T1" s="601"/>
      <c r="U1" s="601"/>
      <c r="V1" s="601"/>
      <c r="W1" s="601"/>
      <c r="X1" s="601"/>
      <c r="Y1" s="601"/>
      <c r="Z1" s="601"/>
      <c r="AA1" s="602"/>
      <c r="AB1" s="603" t="s">
        <v>34</v>
      </c>
      <c r="AC1" s="604"/>
      <c r="AD1" s="605"/>
    </row>
    <row r="2" spans="1:30" ht="30.75" customHeight="1" thickBot="1" x14ac:dyDescent="0.3">
      <c r="A2" s="598"/>
      <c r="B2" s="600" t="s">
        <v>35</v>
      </c>
      <c r="C2" s="601"/>
      <c r="D2" s="601"/>
      <c r="E2" s="601"/>
      <c r="F2" s="601"/>
      <c r="G2" s="601"/>
      <c r="H2" s="601"/>
      <c r="I2" s="601"/>
      <c r="J2" s="601"/>
      <c r="K2" s="601"/>
      <c r="L2" s="601"/>
      <c r="M2" s="601"/>
      <c r="N2" s="601"/>
      <c r="O2" s="601"/>
      <c r="P2" s="601"/>
      <c r="Q2" s="601"/>
      <c r="R2" s="601"/>
      <c r="S2" s="601"/>
      <c r="T2" s="601"/>
      <c r="U2" s="601"/>
      <c r="V2" s="601"/>
      <c r="W2" s="601"/>
      <c r="X2" s="601"/>
      <c r="Y2" s="601"/>
      <c r="Z2" s="601"/>
      <c r="AA2" s="602"/>
      <c r="AB2" s="606" t="s">
        <v>36</v>
      </c>
      <c r="AC2" s="607"/>
      <c r="AD2" s="608"/>
    </row>
    <row r="3" spans="1:30" ht="24" customHeight="1" x14ac:dyDescent="0.25">
      <c r="A3" s="598"/>
      <c r="B3" s="609" t="s">
        <v>37</v>
      </c>
      <c r="C3" s="610"/>
      <c r="D3" s="610"/>
      <c r="E3" s="610"/>
      <c r="F3" s="610"/>
      <c r="G3" s="610"/>
      <c r="H3" s="610"/>
      <c r="I3" s="610"/>
      <c r="J3" s="610"/>
      <c r="K3" s="610"/>
      <c r="L3" s="610"/>
      <c r="M3" s="610"/>
      <c r="N3" s="610"/>
      <c r="O3" s="610"/>
      <c r="P3" s="610"/>
      <c r="Q3" s="610"/>
      <c r="R3" s="610"/>
      <c r="S3" s="610"/>
      <c r="T3" s="610"/>
      <c r="U3" s="610"/>
      <c r="V3" s="610"/>
      <c r="W3" s="610"/>
      <c r="X3" s="610"/>
      <c r="Y3" s="610"/>
      <c r="Z3" s="610"/>
      <c r="AA3" s="611"/>
      <c r="AB3" s="606" t="s">
        <v>38</v>
      </c>
      <c r="AC3" s="607"/>
      <c r="AD3" s="608"/>
    </row>
    <row r="4" spans="1:30" ht="21.95" customHeight="1" thickBot="1" x14ac:dyDescent="0.3">
      <c r="A4" s="599"/>
      <c r="B4" s="612"/>
      <c r="C4" s="613"/>
      <c r="D4" s="613"/>
      <c r="E4" s="613"/>
      <c r="F4" s="613"/>
      <c r="G4" s="613"/>
      <c r="H4" s="613"/>
      <c r="I4" s="613"/>
      <c r="J4" s="613"/>
      <c r="K4" s="613"/>
      <c r="L4" s="613"/>
      <c r="M4" s="613"/>
      <c r="N4" s="613"/>
      <c r="O4" s="613"/>
      <c r="P4" s="613"/>
      <c r="Q4" s="613"/>
      <c r="R4" s="613"/>
      <c r="S4" s="613"/>
      <c r="T4" s="613"/>
      <c r="U4" s="613"/>
      <c r="V4" s="613"/>
      <c r="W4" s="613"/>
      <c r="X4" s="613"/>
      <c r="Y4" s="613"/>
      <c r="Z4" s="613"/>
      <c r="AA4" s="614"/>
      <c r="AB4" s="615" t="s">
        <v>39</v>
      </c>
      <c r="AC4" s="616"/>
      <c r="AD4" s="617"/>
    </row>
    <row r="5" spans="1:30" ht="9" customHeight="1" thickBot="1" x14ac:dyDescent="0.3">
      <c r="A5" s="328"/>
      <c r="B5" s="329"/>
      <c r="C5" s="330"/>
      <c r="D5" s="331"/>
      <c r="E5" s="331"/>
      <c r="F5" s="331"/>
      <c r="G5" s="331"/>
      <c r="H5" s="331"/>
      <c r="I5" s="331"/>
      <c r="J5" s="331"/>
      <c r="K5" s="331"/>
      <c r="L5" s="331"/>
      <c r="M5" s="331"/>
      <c r="N5" s="331"/>
      <c r="O5" s="331"/>
      <c r="P5" s="331"/>
      <c r="Q5" s="331"/>
      <c r="R5" s="331"/>
      <c r="S5" s="331"/>
      <c r="T5" s="331"/>
      <c r="U5" s="331"/>
      <c r="V5" s="331"/>
      <c r="W5" s="331"/>
      <c r="X5" s="331"/>
      <c r="Y5" s="331"/>
      <c r="Z5" s="332"/>
      <c r="AA5" s="331"/>
      <c r="AB5" s="333"/>
      <c r="AC5" s="334"/>
      <c r="AD5" s="335"/>
    </row>
    <row r="6" spans="1:30" ht="9" customHeight="1" thickBot="1" x14ac:dyDescent="0.3">
      <c r="A6" s="336"/>
      <c r="B6" s="331"/>
      <c r="C6" s="331"/>
      <c r="D6" s="331"/>
      <c r="E6" s="331"/>
      <c r="F6" s="331"/>
      <c r="G6" s="331"/>
      <c r="H6" s="331"/>
      <c r="I6" s="331"/>
      <c r="J6" s="331"/>
      <c r="K6" s="331"/>
      <c r="L6" s="331"/>
      <c r="M6" s="331"/>
      <c r="N6" s="331"/>
      <c r="O6" s="331"/>
      <c r="P6" s="331"/>
      <c r="Q6" s="331"/>
      <c r="R6" s="331"/>
      <c r="S6" s="331"/>
      <c r="T6" s="331"/>
      <c r="U6" s="331"/>
      <c r="V6" s="331"/>
      <c r="W6" s="331"/>
      <c r="X6" s="331"/>
      <c r="Y6" s="331"/>
      <c r="Z6" s="332"/>
      <c r="AA6" s="331"/>
      <c r="AB6" s="331"/>
      <c r="AC6" s="337"/>
      <c r="AD6" s="338"/>
    </row>
    <row r="7" spans="1:30" ht="15.75" thickBot="1" x14ac:dyDescent="0.3">
      <c r="A7" s="618" t="s">
        <v>40</v>
      </c>
      <c r="B7" s="619"/>
      <c r="C7" s="633" t="s">
        <v>70</v>
      </c>
      <c r="D7" s="618" t="s">
        <v>42</v>
      </c>
      <c r="E7" s="636"/>
      <c r="F7" s="636"/>
      <c r="G7" s="636"/>
      <c r="H7" s="619"/>
      <c r="I7" s="639">
        <v>45203</v>
      </c>
      <c r="J7" s="640"/>
      <c r="K7" s="618" t="s">
        <v>43</v>
      </c>
      <c r="L7" s="619"/>
      <c r="M7" s="645" t="s">
        <v>44</v>
      </c>
      <c r="N7" s="646"/>
      <c r="O7" s="650"/>
      <c r="P7" s="651"/>
      <c r="Q7" s="331"/>
      <c r="R7" s="331"/>
      <c r="S7" s="331"/>
      <c r="T7" s="331"/>
      <c r="U7" s="331"/>
      <c r="V7" s="331"/>
      <c r="W7" s="331"/>
      <c r="X7" s="331"/>
      <c r="Y7" s="331"/>
      <c r="Z7" s="332"/>
      <c r="AA7" s="331"/>
      <c r="AB7" s="331"/>
      <c r="AC7" s="337"/>
      <c r="AD7" s="338"/>
    </row>
    <row r="8" spans="1:30" ht="15.75" thickBot="1" x14ac:dyDescent="0.3">
      <c r="A8" s="620"/>
      <c r="B8" s="621"/>
      <c r="C8" s="634"/>
      <c r="D8" s="620"/>
      <c r="E8" s="637"/>
      <c r="F8" s="637"/>
      <c r="G8" s="637"/>
      <c r="H8" s="621"/>
      <c r="I8" s="641"/>
      <c r="J8" s="642"/>
      <c r="K8" s="620"/>
      <c r="L8" s="621"/>
      <c r="M8" s="652" t="s">
        <v>45</v>
      </c>
      <c r="N8" s="653"/>
      <c r="O8" s="512"/>
      <c r="P8" s="513"/>
      <c r="Q8" s="331"/>
      <c r="R8" s="331"/>
      <c r="S8" s="331"/>
      <c r="T8" s="331"/>
      <c r="U8" s="331"/>
      <c r="V8" s="331"/>
      <c r="W8" s="331"/>
      <c r="X8" s="331"/>
      <c r="Y8" s="331"/>
      <c r="Z8" s="332"/>
      <c r="AA8" s="331"/>
      <c r="AB8" s="331"/>
      <c r="AC8" s="337"/>
      <c r="AD8" s="338"/>
    </row>
    <row r="9" spans="1:30" ht="15.75" thickBot="1" x14ac:dyDescent="0.3">
      <c r="A9" s="622"/>
      <c r="B9" s="623"/>
      <c r="C9" s="635"/>
      <c r="D9" s="622"/>
      <c r="E9" s="638"/>
      <c r="F9" s="638"/>
      <c r="G9" s="638"/>
      <c r="H9" s="623"/>
      <c r="I9" s="643"/>
      <c r="J9" s="644"/>
      <c r="K9" s="622"/>
      <c r="L9" s="623"/>
      <c r="M9" s="654" t="s">
        <v>46</v>
      </c>
      <c r="N9" s="655"/>
      <c r="O9" s="650" t="s">
        <v>47</v>
      </c>
      <c r="P9" s="651"/>
      <c r="Q9" s="331"/>
      <c r="R9" s="331"/>
      <c r="S9" s="331"/>
      <c r="T9" s="331"/>
      <c r="U9" s="331"/>
      <c r="V9" s="331"/>
      <c r="W9" s="331"/>
      <c r="X9" s="331"/>
      <c r="Y9" s="331"/>
      <c r="Z9" s="332"/>
      <c r="AA9" s="331"/>
      <c r="AB9" s="331"/>
      <c r="AC9" s="337"/>
      <c r="AD9" s="338"/>
    </row>
    <row r="10" spans="1:30" ht="15" customHeight="1" thickBot="1" x14ac:dyDescent="0.3">
      <c r="A10" s="339"/>
      <c r="B10" s="340"/>
      <c r="C10" s="340"/>
      <c r="D10" s="341"/>
      <c r="E10" s="341"/>
      <c r="F10" s="341"/>
      <c r="G10" s="341"/>
      <c r="H10" s="341"/>
      <c r="I10" s="273"/>
      <c r="J10" s="273"/>
      <c r="K10" s="341"/>
      <c r="L10" s="341"/>
      <c r="M10" s="274"/>
      <c r="N10" s="274"/>
      <c r="O10" s="275"/>
      <c r="P10" s="275"/>
      <c r="Q10" s="340"/>
      <c r="R10" s="340"/>
      <c r="S10" s="340"/>
      <c r="T10" s="340"/>
      <c r="U10" s="340"/>
      <c r="V10" s="340"/>
      <c r="W10" s="340"/>
      <c r="X10" s="340"/>
      <c r="Y10" s="340"/>
      <c r="Z10" s="342"/>
      <c r="AA10" s="340"/>
      <c r="AB10" s="340"/>
      <c r="AC10" s="343"/>
      <c r="AD10" s="344"/>
    </row>
    <row r="11" spans="1:30" ht="15" customHeight="1" x14ac:dyDescent="0.25">
      <c r="A11" s="618" t="s">
        <v>48</v>
      </c>
      <c r="B11" s="619"/>
      <c r="C11" s="624" t="s">
        <v>49</v>
      </c>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6"/>
    </row>
    <row r="12" spans="1:30" ht="15" customHeight="1" x14ac:dyDescent="0.25">
      <c r="A12" s="620"/>
      <c r="B12" s="621"/>
      <c r="C12" s="627"/>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9"/>
    </row>
    <row r="13" spans="1:30" ht="15" customHeight="1" thickBot="1" x14ac:dyDescent="0.3">
      <c r="A13" s="622"/>
      <c r="B13" s="623"/>
      <c r="C13" s="630"/>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2"/>
    </row>
    <row r="14" spans="1:30" ht="9" customHeight="1" thickBot="1" x14ac:dyDescent="0.3">
      <c r="A14" s="346"/>
      <c r="B14" s="347"/>
      <c r="C14" s="348"/>
      <c r="D14" s="348"/>
      <c r="E14" s="348"/>
      <c r="F14" s="348"/>
      <c r="G14" s="348"/>
      <c r="H14" s="348"/>
      <c r="I14" s="348"/>
      <c r="J14" s="348"/>
      <c r="K14" s="348"/>
      <c r="L14" s="348"/>
      <c r="M14" s="349"/>
      <c r="N14" s="349"/>
      <c r="O14" s="349"/>
      <c r="P14" s="349"/>
      <c r="Q14" s="349"/>
      <c r="R14" s="350"/>
      <c r="S14" s="350"/>
      <c r="T14" s="350"/>
      <c r="U14" s="350"/>
      <c r="V14" s="350"/>
      <c r="W14" s="350"/>
      <c r="X14" s="350"/>
      <c r="Y14" s="341"/>
      <c r="Z14" s="341"/>
      <c r="AA14" s="341"/>
      <c r="AB14" s="341"/>
      <c r="AC14" s="341"/>
      <c r="AD14" s="345"/>
    </row>
    <row r="15" spans="1:30" ht="39" customHeight="1" thickBot="1" x14ac:dyDescent="0.3">
      <c r="A15" s="656" t="s">
        <v>50</v>
      </c>
      <c r="B15" s="657"/>
      <c r="C15" s="658" t="s">
        <v>51</v>
      </c>
      <c r="D15" s="659"/>
      <c r="E15" s="659"/>
      <c r="F15" s="659"/>
      <c r="G15" s="659"/>
      <c r="H15" s="659"/>
      <c r="I15" s="659"/>
      <c r="J15" s="659"/>
      <c r="K15" s="660"/>
      <c r="L15" s="661" t="s">
        <v>52</v>
      </c>
      <c r="M15" s="662"/>
      <c r="N15" s="662"/>
      <c r="O15" s="662"/>
      <c r="P15" s="662"/>
      <c r="Q15" s="663"/>
      <c r="R15" s="664" t="s">
        <v>53</v>
      </c>
      <c r="S15" s="665"/>
      <c r="T15" s="665"/>
      <c r="U15" s="665"/>
      <c r="V15" s="665"/>
      <c r="W15" s="665"/>
      <c r="X15" s="666"/>
      <c r="Y15" s="661" t="s">
        <v>54</v>
      </c>
      <c r="Z15" s="663"/>
      <c r="AA15" s="647" t="s">
        <v>55</v>
      </c>
      <c r="AB15" s="648"/>
      <c r="AC15" s="648"/>
      <c r="AD15" s="649"/>
    </row>
    <row r="16" spans="1:30" ht="9" customHeight="1" thickBot="1" x14ac:dyDescent="0.3">
      <c r="A16" s="336"/>
      <c r="B16" s="331"/>
      <c r="C16" s="669"/>
      <c r="D16" s="669"/>
      <c r="E16" s="669"/>
      <c r="F16" s="669"/>
      <c r="G16" s="669"/>
      <c r="H16" s="669"/>
      <c r="I16" s="669"/>
      <c r="J16" s="669"/>
      <c r="K16" s="669"/>
      <c r="L16" s="669"/>
      <c r="M16" s="669"/>
      <c r="N16" s="669"/>
      <c r="O16" s="669"/>
      <c r="P16" s="669"/>
      <c r="Q16" s="669"/>
      <c r="R16" s="669"/>
      <c r="S16" s="669"/>
      <c r="T16" s="669"/>
      <c r="U16" s="669"/>
      <c r="V16" s="669"/>
      <c r="W16" s="669"/>
      <c r="X16" s="669"/>
      <c r="Y16" s="669"/>
      <c r="Z16" s="669"/>
      <c r="AA16" s="669"/>
      <c r="AB16" s="669"/>
      <c r="AC16" s="351"/>
      <c r="AD16" s="352"/>
    </row>
    <row r="17" spans="1:41" s="276" customFormat="1" ht="37.5" customHeight="1" thickBot="1" x14ac:dyDescent="0.3">
      <c r="A17" s="656" t="s">
        <v>56</v>
      </c>
      <c r="B17" s="657"/>
      <c r="C17" s="670" t="s">
        <v>124</v>
      </c>
      <c r="D17" s="671"/>
      <c r="E17" s="671"/>
      <c r="F17" s="671"/>
      <c r="G17" s="671"/>
      <c r="H17" s="671"/>
      <c r="I17" s="671"/>
      <c r="J17" s="671"/>
      <c r="K17" s="671"/>
      <c r="L17" s="671"/>
      <c r="M17" s="671"/>
      <c r="N17" s="671"/>
      <c r="O17" s="671"/>
      <c r="P17" s="671"/>
      <c r="Q17" s="672"/>
      <c r="R17" s="661" t="s">
        <v>58</v>
      </c>
      <c r="S17" s="662"/>
      <c r="T17" s="662"/>
      <c r="U17" s="662"/>
      <c r="V17" s="663"/>
      <c r="W17" s="673">
        <v>10</v>
      </c>
      <c r="X17" s="674"/>
      <c r="Y17" s="662" t="s">
        <v>59</v>
      </c>
      <c r="Z17" s="662"/>
      <c r="AA17" s="662"/>
      <c r="AB17" s="663"/>
      <c r="AC17" s="675">
        <v>0.09</v>
      </c>
      <c r="AD17" s="676"/>
      <c r="AE17" s="353"/>
      <c r="AF17" s="353">
        <v>393311941</v>
      </c>
      <c r="AG17" s="353"/>
      <c r="AH17" s="353"/>
      <c r="AI17" s="353"/>
      <c r="AJ17" s="353"/>
      <c r="AK17" s="353"/>
      <c r="AL17" s="353"/>
      <c r="AM17" s="353"/>
      <c r="AN17" s="353"/>
      <c r="AO17" s="353"/>
    </row>
    <row r="18" spans="1:41" ht="16.5" customHeight="1" thickBot="1" x14ac:dyDescent="0.3">
      <c r="A18" s="277"/>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9"/>
    </row>
    <row r="19" spans="1:41" ht="32.1" customHeight="1" thickBot="1" x14ac:dyDescent="0.3">
      <c r="A19" s="661" t="s">
        <v>60</v>
      </c>
      <c r="B19" s="662"/>
      <c r="C19" s="662"/>
      <c r="D19" s="662"/>
      <c r="E19" s="662"/>
      <c r="F19" s="662"/>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3"/>
      <c r="AE19" s="280"/>
      <c r="AF19" s="280"/>
    </row>
    <row r="20" spans="1:41" ht="32.1" customHeight="1" thickBot="1" x14ac:dyDescent="0.3">
      <c r="A20" s="354"/>
      <c r="B20" s="337"/>
      <c r="C20" s="677" t="s">
        <v>61</v>
      </c>
      <c r="D20" s="678"/>
      <c r="E20" s="678"/>
      <c r="F20" s="678"/>
      <c r="G20" s="678"/>
      <c r="H20" s="678"/>
      <c r="I20" s="678"/>
      <c r="J20" s="678"/>
      <c r="K20" s="678"/>
      <c r="L20" s="678"/>
      <c r="M20" s="678"/>
      <c r="N20" s="678"/>
      <c r="O20" s="678"/>
      <c r="P20" s="679"/>
      <c r="Q20" s="680" t="s">
        <v>62</v>
      </c>
      <c r="R20" s="681"/>
      <c r="S20" s="681"/>
      <c r="T20" s="681"/>
      <c r="U20" s="681"/>
      <c r="V20" s="681"/>
      <c r="W20" s="681"/>
      <c r="X20" s="681"/>
      <c r="Y20" s="681"/>
      <c r="Z20" s="681"/>
      <c r="AA20" s="681"/>
      <c r="AB20" s="681"/>
      <c r="AC20" s="681"/>
      <c r="AD20" s="682"/>
      <c r="AE20" s="280"/>
      <c r="AF20" s="280"/>
    </row>
    <row r="21" spans="1:41" ht="32.1" customHeight="1" thickBot="1" x14ac:dyDescent="0.3">
      <c r="A21" s="336"/>
      <c r="B21" s="331"/>
      <c r="C21" s="355" t="s">
        <v>63</v>
      </c>
      <c r="D21" s="356" t="s">
        <v>64</v>
      </c>
      <c r="E21" s="356" t="s">
        <v>65</v>
      </c>
      <c r="F21" s="356" t="s">
        <v>66</v>
      </c>
      <c r="G21" s="356" t="s">
        <v>67</v>
      </c>
      <c r="H21" s="356" t="s">
        <v>68</v>
      </c>
      <c r="I21" s="356" t="s">
        <v>41</v>
      </c>
      <c r="J21" s="356" t="s">
        <v>69</v>
      </c>
      <c r="K21" s="356" t="s">
        <v>70</v>
      </c>
      <c r="L21" s="356" t="s">
        <v>71</v>
      </c>
      <c r="M21" s="356" t="s">
        <v>72</v>
      </c>
      <c r="N21" s="356" t="s">
        <v>73</v>
      </c>
      <c r="O21" s="356" t="s">
        <v>25</v>
      </c>
      <c r="P21" s="357" t="s">
        <v>74</v>
      </c>
      <c r="Q21" s="355" t="s">
        <v>63</v>
      </c>
      <c r="R21" s="356" t="s">
        <v>64</v>
      </c>
      <c r="S21" s="356" t="s">
        <v>65</v>
      </c>
      <c r="T21" s="356" t="s">
        <v>66</v>
      </c>
      <c r="U21" s="356" t="s">
        <v>67</v>
      </c>
      <c r="V21" s="356" t="s">
        <v>68</v>
      </c>
      <c r="W21" s="356" t="s">
        <v>41</v>
      </c>
      <c r="X21" s="356" t="s">
        <v>69</v>
      </c>
      <c r="Y21" s="356" t="s">
        <v>70</v>
      </c>
      <c r="Z21" s="356" t="s">
        <v>71</v>
      </c>
      <c r="AA21" s="356" t="s">
        <v>72</v>
      </c>
      <c r="AB21" s="356" t="s">
        <v>73</v>
      </c>
      <c r="AC21" s="356" t="s">
        <v>25</v>
      </c>
      <c r="AD21" s="358" t="s">
        <v>74</v>
      </c>
      <c r="AE21" s="359"/>
      <c r="AF21" s="359"/>
    </row>
    <row r="22" spans="1:41" ht="32.1" customHeight="1" x14ac:dyDescent="0.25">
      <c r="A22" s="683" t="s">
        <v>75</v>
      </c>
      <c r="B22" s="684"/>
      <c r="C22" s="360"/>
      <c r="D22" s="361"/>
      <c r="E22" s="361"/>
      <c r="F22" s="361"/>
      <c r="G22" s="361"/>
      <c r="H22" s="361"/>
      <c r="I22" s="361"/>
      <c r="J22" s="361"/>
      <c r="K22" s="361"/>
      <c r="L22" s="361"/>
      <c r="M22" s="361"/>
      <c r="N22" s="361"/>
      <c r="O22" s="281">
        <f>SUM(C22:N22)</f>
        <v>0</v>
      </c>
      <c r="P22" s="362"/>
      <c r="Q22" s="363"/>
      <c r="R22" s="364"/>
      <c r="S22" s="364"/>
      <c r="T22" s="364"/>
      <c r="U22" s="364">
        <v>6311941</v>
      </c>
      <c r="V22" s="364"/>
      <c r="W22" s="364">
        <v>387000000</v>
      </c>
      <c r="X22" s="364"/>
      <c r="Y22" s="364"/>
      <c r="Z22" s="364"/>
      <c r="AA22" s="364"/>
      <c r="AB22" s="364"/>
      <c r="AC22" s="364">
        <f>SUM(Q22:AB22)</f>
        <v>393311941</v>
      </c>
      <c r="AD22" s="365"/>
      <c r="AE22" s="359"/>
      <c r="AF22" s="359"/>
    </row>
    <row r="23" spans="1:41" ht="32.1" customHeight="1" x14ac:dyDescent="0.25">
      <c r="A23" s="667" t="s">
        <v>32</v>
      </c>
      <c r="B23" s="668"/>
      <c r="C23" s="296"/>
      <c r="D23" s="297"/>
      <c r="E23" s="297"/>
      <c r="F23" s="297"/>
      <c r="G23" s="297"/>
      <c r="H23" s="297"/>
      <c r="I23" s="297"/>
      <c r="J23" s="297"/>
      <c r="K23" s="297"/>
      <c r="L23" s="297"/>
      <c r="M23" s="297"/>
      <c r="N23" s="297"/>
      <c r="O23" s="281">
        <f>SUM(C23:N23)</f>
        <v>0</v>
      </c>
      <c r="P23" s="298" t="s">
        <v>77</v>
      </c>
      <c r="Q23" s="366">
        <v>3571035</v>
      </c>
      <c r="R23" s="366"/>
      <c r="S23" s="367">
        <v>2740906</v>
      </c>
      <c r="T23" s="367"/>
      <c r="U23" s="367"/>
      <c r="V23" s="367">
        <v>200000000</v>
      </c>
      <c r="W23" s="367">
        <v>0</v>
      </c>
      <c r="X23" s="367"/>
      <c r="Y23" s="367"/>
      <c r="Z23" s="367"/>
      <c r="AA23" s="367"/>
      <c r="AB23" s="367"/>
      <c r="AC23" s="367">
        <f t="shared" ref="AC23:AC25" si="0">SUM(Q23:AB23)</f>
        <v>206311941</v>
      </c>
      <c r="AD23" s="368">
        <f>AC23/AC22</f>
        <v>0.52455041277274617</v>
      </c>
      <c r="AE23" s="359"/>
      <c r="AF23" s="369">
        <f>AC23/AC22</f>
        <v>0.52455041277274617</v>
      </c>
    </row>
    <row r="24" spans="1:41" ht="32.1" customHeight="1" x14ac:dyDescent="0.25">
      <c r="A24" s="667" t="s">
        <v>78</v>
      </c>
      <c r="B24" s="668"/>
      <c r="C24" s="370"/>
      <c r="D24" s="371"/>
      <c r="E24" s="371">
        <v>0</v>
      </c>
      <c r="F24" s="371">
        <v>0</v>
      </c>
      <c r="G24" s="371">
        <v>0</v>
      </c>
      <c r="H24" s="371">
        <v>0</v>
      </c>
      <c r="I24" s="371">
        <v>0</v>
      </c>
      <c r="J24" s="371">
        <v>0</v>
      </c>
      <c r="K24" s="371">
        <v>0</v>
      </c>
      <c r="L24" s="371">
        <v>0</v>
      </c>
      <c r="M24" s="371">
        <v>0</v>
      </c>
      <c r="N24" s="371">
        <v>0</v>
      </c>
      <c r="O24" s="281">
        <f>SUM(C24:N24)</f>
        <v>0</v>
      </c>
      <c r="P24" s="372"/>
      <c r="Q24" s="366"/>
      <c r="R24" s="367"/>
      <c r="S24" s="367"/>
      <c r="T24" s="367"/>
      <c r="U24" s="367"/>
      <c r="V24" s="367">
        <v>6311941</v>
      </c>
      <c r="W24" s="367"/>
      <c r="X24" s="367"/>
      <c r="Y24" s="367"/>
      <c r="Z24" s="367"/>
      <c r="AA24" s="367"/>
      <c r="AB24" s="367">
        <v>387000000</v>
      </c>
      <c r="AC24" s="367">
        <f t="shared" si="0"/>
        <v>393311941</v>
      </c>
      <c r="AD24" s="373"/>
      <c r="AE24" s="359"/>
      <c r="AF24" s="359"/>
    </row>
    <row r="25" spans="1:41" ht="32.1" customHeight="1" thickBot="1" x14ac:dyDescent="0.3">
      <c r="A25" s="685" t="s">
        <v>23</v>
      </c>
      <c r="B25" s="686"/>
      <c r="C25" s="303"/>
      <c r="D25" s="302"/>
      <c r="E25" s="302"/>
      <c r="F25" s="302"/>
      <c r="G25" s="302"/>
      <c r="H25" s="302"/>
      <c r="I25" s="302">
        <v>0</v>
      </c>
      <c r="J25" s="302">
        <v>0</v>
      </c>
      <c r="K25" s="302"/>
      <c r="L25" s="302"/>
      <c r="M25" s="302"/>
      <c r="N25" s="302"/>
      <c r="O25" s="394">
        <f>SUM(C25:N25)</f>
        <v>0</v>
      </c>
      <c r="P25" s="304" t="s">
        <v>77</v>
      </c>
      <c r="Q25" s="374"/>
      <c r="R25" s="375"/>
      <c r="S25" s="375">
        <v>1749515</v>
      </c>
      <c r="T25" s="375"/>
      <c r="U25" s="375">
        <v>1821520.5</v>
      </c>
      <c r="V25" s="375">
        <v>2458385</v>
      </c>
      <c r="W25" s="375">
        <v>0</v>
      </c>
      <c r="X25" s="375">
        <v>-847560</v>
      </c>
      <c r="Y25" s="375"/>
      <c r="Z25" s="375"/>
      <c r="AA25" s="375"/>
      <c r="AB25" s="375"/>
      <c r="AC25" s="375">
        <f t="shared" si="0"/>
        <v>5181860.5</v>
      </c>
      <c r="AD25" s="376">
        <f>AC25/AC24</f>
        <v>1.3174938159327331E-2</v>
      </c>
      <c r="AE25" s="359"/>
      <c r="AF25" s="359"/>
    </row>
    <row r="26" spans="1:41" ht="32.1" customHeight="1" thickBot="1" x14ac:dyDescent="0.3">
      <c r="A26" s="336"/>
      <c r="B26" s="331"/>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37"/>
      <c r="AD26" s="344"/>
    </row>
    <row r="27" spans="1:41" ht="33.950000000000003" customHeight="1" x14ac:dyDescent="0.25">
      <c r="A27" s="687" t="s">
        <v>80</v>
      </c>
      <c r="B27" s="688"/>
      <c r="C27" s="689"/>
      <c r="D27" s="689"/>
      <c r="E27" s="689"/>
      <c r="F27" s="689"/>
      <c r="G27" s="689"/>
      <c r="H27" s="689"/>
      <c r="I27" s="689"/>
      <c r="J27" s="689"/>
      <c r="K27" s="689"/>
      <c r="L27" s="689"/>
      <c r="M27" s="689"/>
      <c r="N27" s="689"/>
      <c r="O27" s="689"/>
      <c r="P27" s="689"/>
      <c r="Q27" s="689"/>
      <c r="R27" s="689"/>
      <c r="S27" s="689"/>
      <c r="T27" s="689"/>
      <c r="U27" s="689"/>
      <c r="V27" s="689"/>
      <c r="W27" s="689"/>
      <c r="X27" s="689"/>
      <c r="Y27" s="689"/>
      <c r="Z27" s="689"/>
      <c r="AA27" s="689"/>
      <c r="AB27" s="689"/>
      <c r="AC27" s="689"/>
      <c r="AD27" s="690"/>
    </row>
    <row r="28" spans="1:41" ht="15" customHeight="1" x14ac:dyDescent="0.25">
      <c r="A28" s="691" t="s">
        <v>81</v>
      </c>
      <c r="B28" s="693" t="s">
        <v>82</v>
      </c>
      <c r="C28" s="694"/>
      <c r="D28" s="668" t="s">
        <v>83</v>
      </c>
      <c r="E28" s="697"/>
      <c r="F28" s="697"/>
      <c r="G28" s="697"/>
      <c r="H28" s="697"/>
      <c r="I28" s="697"/>
      <c r="J28" s="697"/>
      <c r="K28" s="697"/>
      <c r="L28" s="697"/>
      <c r="M28" s="697"/>
      <c r="N28" s="697"/>
      <c r="O28" s="698"/>
      <c r="P28" s="699" t="s">
        <v>25</v>
      </c>
      <c r="Q28" s="699" t="s">
        <v>84</v>
      </c>
      <c r="R28" s="699"/>
      <c r="S28" s="699"/>
      <c r="T28" s="699"/>
      <c r="U28" s="699"/>
      <c r="V28" s="699"/>
      <c r="W28" s="699"/>
      <c r="X28" s="699"/>
      <c r="Y28" s="699"/>
      <c r="Z28" s="699"/>
      <c r="AA28" s="699"/>
      <c r="AB28" s="699"/>
      <c r="AC28" s="699"/>
      <c r="AD28" s="700"/>
    </row>
    <row r="29" spans="1:41" ht="27" customHeight="1" x14ac:dyDescent="0.25">
      <c r="A29" s="692"/>
      <c r="B29" s="695"/>
      <c r="C29" s="696"/>
      <c r="D29" s="378" t="s">
        <v>63</v>
      </c>
      <c r="E29" s="378" t="s">
        <v>64</v>
      </c>
      <c r="F29" s="378" t="s">
        <v>65</v>
      </c>
      <c r="G29" s="378" t="s">
        <v>66</v>
      </c>
      <c r="H29" s="378" t="s">
        <v>67</v>
      </c>
      <c r="I29" s="378" t="s">
        <v>68</v>
      </c>
      <c r="J29" s="378" t="s">
        <v>41</v>
      </c>
      <c r="K29" s="378" t="s">
        <v>69</v>
      </c>
      <c r="L29" s="378" t="s">
        <v>70</v>
      </c>
      <c r="M29" s="378" t="s">
        <v>71</v>
      </c>
      <c r="N29" s="378" t="s">
        <v>72</v>
      </c>
      <c r="O29" s="378" t="s">
        <v>73</v>
      </c>
      <c r="P29" s="698"/>
      <c r="Q29" s="699"/>
      <c r="R29" s="699"/>
      <c r="S29" s="699"/>
      <c r="T29" s="699"/>
      <c r="U29" s="699"/>
      <c r="V29" s="699"/>
      <c r="W29" s="699"/>
      <c r="X29" s="699"/>
      <c r="Y29" s="699"/>
      <c r="Z29" s="699"/>
      <c r="AA29" s="699"/>
      <c r="AB29" s="699"/>
      <c r="AC29" s="699"/>
      <c r="AD29" s="700"/>
    </row>
    <row r="30" spans="1:41" ht="93.75" customHeight="1" thickBot="1" x14ac:dyDescent="0.3">
      <c r="A30" s="379" t="s">
        <v>124</v>
      </c>
      <c r="B30" s="701"/>
      <c r="C30" s="702"/>
      <c r="D30" s="380"/>
      <c r="E30" s="380"/>
      <c r="F30" s="380"/>
      <c r="G30" s="380"/>
      <c r="H30" s="380"/>
      <c r="I30" s="380"/>
      <c r="J30" s="380"/>
      <c r="K30" s="380"/>
      <c r="L30" s="380"/>
      <c r="M30" s="380"/>
      <c r="N30" s="380"/>
      <c r="O30" s="380"/>
      <c r="P30" s="381">
        <f>SUM(D30:O30)</f>
        <v>0</v>
      </c>
      <c r="Q30" s="703"/>
      <c r="R30" s="704"/>
      <c r="S30" s="704"/>
      <c r="T30" s="704"/>
      <c r="U30" s="704"/>
      <c r="V30" s="704"/>
      <c r="W30" s="704"/>
      <c r="X30" s="704"/>
      <c r="Y30" s="704"/>
      <c r="Z30" s="704"/>
      <c r="AA30" s="704"/>
      <c r="AB30" s="704"/>
      <c r="AC30" s="704"/>
      <c r="AD30" s="705"/>
    </row>
    <row r="31" spans="1:41" ht="45" customHeight="1" x14ac:dyDescent="0.25">
      <c r="A31" s="609" t="s">
        <v>85</v>
      </c>
      <c r="B31" s="610"/>
      <c r="C31" s="610"/>
      <c r="D31" s="610"/>
      <c r="E31" s="610"/>
      <c r="F31" s="610"/>
      <c r="G31" s="610"/>
      <c r="H31" s="610"/>
      <c r="I31" s="610"/>
      <c r="J31" s="610"/>
      <c r="K31" s="610"/>
      <c r="L31" s="610"/>
      <c r="M31" s="610"/>
      <c r="N31" s="610"/>
      <c r="O31" s="610"/>
      <c r="P31" s="610"/>
      <c r="Q31" s="610"/>
      <c r="R31" s="610"/>
      <c r="S31" s="610"/>
      <c r="T31" s="610"/>
      <c r="U31" s="610"/>
      <c r="V31" s="610"/>
      <c r="W31" s="610"/>
      <c r="X31" s="610"/>
      <c r="Y31" s="610"/>
      <c r="Z31" s="610"/>
      <c r="AA31" s="610"/>
      <c r="AB31" s="610"/>
      <c r="AC31" s="610"/>
      <c r="AD31" s="611"/>
    </row>
    <row r="32" spans="1:41" ht="23.1" customHeight="1" x14ac:dyDescent="0.25">
      <c r="A32" s="667" t="s">
        <v>86</v>
      </c>
      <c r="B32" s="699" t="s">
        <v>87</v>
      </c>
      <c r="C32" s="699" t="s">
        <v>82</v>
      </c>
      <c r="D32" s="699" t="s">
        <v>88</v>
      </c>
      <c r="E32" s="699"/>
      <c r="F32" s="699"/>
      <c r="G32" s="699"/>
      <c r="H32" s="699"/>
      <c r="I32" s="699"/>
      <c r="J32" s="699"/>
      <c r="K32" s="699"/>
      <c r="L32" s="699"/>
      <c r="M32" s="699"/>
      <c r="N32" s="699"/>
      <c r="O32" s="699"/>
      <c r="P32" s="699"/>
      <c r="Q32" s="699" t="s">
        <v>89</v>
      </c>
      <c r="R32" s="699"/>
      <c r="S32" s="699"/>
      <c r="T32" s="699"/>
      <c r="U32" s="699"/>
      <c r="V32" s="699"/>
      <c r="W32" s="699"/>
      <c r="X32" s="699"/>
      <c r="Y32" s="699"/>
      <c r="Z32" s="699"/>
      <c r="AA32" s="699"/>
      <c r="AB32" s="699"/>
      <c r="AC32" s="699"/>
      <c r="AD32" s="700"/>
      <c r="AG32" s="382"/>
      <c r="AH32" s="382"/>
      <c r="AI32" s="382"/>
      <c r="AJ32" s="382"/>
      <c r="AK32" s="382"/>
      <c r="AL32" s="382"/>
      <c r="AM32" s="382"/>
      <c r="AN32" s="382"/>
      <c r="AO32" s="382"/>
    </row>
    <row r="33" spans="1:41" ht="27" customHeight="1" x14ac:dyDescent="0.25">
      <c r="A33" s="667"/>
      <c r="B33" s="699"/>
      <c r="C33" s="706"/>
      <c r="D33" s="378" t="s">
        <v>63</v>
      </c>
      <c r="E33" s="378" t="s">
        <v>64</v>
      </c>
      <c r="F33" s="378" t="s">
        <v>65</v>
      </c>
      <c r="G33" s="378" t="s">
        <v>66</v>
      </c>
      <c r="H33" s="378" t="s">
        <v>67</v>
      </c>
      <c r="I33" s="378" t="s">
        <v>68</v>
      </c>
      <c r="J33" s="378" t="s">
        <v>41</v>
      </c>
      <c r="K33" s="378" t="s">
        <v>69</v>
      </c>
      <c r="L33" s="378" t="s">
        <v>70</v>
      </c>
      <c r="M33" s="378" t="s">
        <v>71</v>
      </c>
      <c r="N33" s="378" t="s">
        <v>72</v>
      </c>
      <c r="O33" s="378" t="s">
        <v>73</v>
      </c>
      <c r="P33" s="378" t="s">
        <v>25</v>
      </c>
      <c r="Q33" s="699" t="s">
        <v>90</v>
      </c>
      <c r="R33" s="699"/>
      <c r="S33" s="699"/>
      <c r="T33" s="699" t="s">
        <v>91</v>
      </c>
      <c r="U33" s="699"/>
      <c r="V33" s="699"/>
      <c r="W33" s="695" t="s">
        <v>92</v>
      </c>
      <c r="X33" s="715"/>
      <c r="Y33" s="715"/>
      <c r="Z33" s="696"/>
      <c r="AA33" s="695" t="s">
        <v>93</v>
      </c>
      <c r="AB33" s="715"/>
      <c r="AC33" s="715"/>
      <c r="AD33" s="716"/>
      <c r="AG33" s="382"/>
      <c r="AH33" s="382"/>
      <c r="AI33" s="382"/>
      <c r="AJ33" s="382"/>
      <c r="AK33" s="382"/>
      <c r="AL33" s="382"/>
      <c r="AM33" s="382"/>
      <c r="AN33" s="382"/>
      <c r="AO33" s="382"/>
    </row>
    <row r="34" spans="1:41" ht="102" customHeight="1" x14ac:dyDescent="0.25">
      <c r="A34" s="717" t="s">
        <v>124</v>
      </c>
      <c r="B34" s="719">
        <f>+AC17</f>
        <v>0.09</v>
      </c>
      <c r="C34" s="383" t="s">
        <v>94</v>
      </c>
      <c r="D34" s="384">
        <v>0.9</v>
      </c>
      <c r="E34" s="384">
        <f>(((E38*($B$38/$B$34))*($P$34-$D$34)))</f>
        <v>8.9999999999999976E-3</v>
      </c>
      <c r="F34" s="384">
        <f t="shared" ref="F34:O34" si="1">(((F38*($B$38/$B$34))*($P$34-$D$34)))</f>
        <v>9.099999999999997E-3</v>
      </c>
      <c r="G34" s="384">
        <f t="shared" si="1"/>
        <v>9.099999999999997E-3</v>
      </c>
      <c r="H34" s="384">
        <f t="shared" si="1"/>
        <v>9.099999999999997E-3</v>
      </c>
      <c r="I34" s="384">
        <f t="shared" si="1"/>
        <v>9.099999999999997E-3</v>
      </c>
      <c r="J34" s="384">
        <f t="shared" si="1"/>
        <v>9.099999999999997E-3</v>
      </c>
      <c r="K34" s="384">
        <f t="shared" si="1"/>
        <v>8.9999999999999976E-3</v>
      </c>
      <c r="L34" s="384">
        <f t="shared" si="1"/>
        <v>8.9999999999999976E-3</v>
      </c>
      <c r="M34" s="384">
        <f t="shared" si="1"/>
        <v>8.9999999999999976E-3</v>
      </c>
      <c r="N34" s="384">
        <f t="shared" si="1"/>
        <v>8.9999999999999976E-3</v>
      </c>
      <c r="O34" s="384">
        <f t="shared" si="1"/>
        <v>8.9999999999999976E-3</v>
      </c>
      <c r="P34" s="385">
        <v>1</v>
      </c>
      <c r="Q34" s="721" t="s">
        <v>549</v>
      </c>
      <c r="R34" s="722"/>
      <c r="S34" s="723"/>
      <c r="T34" s="721" t="s">
        <v>550</v>
      </c>
      <c r="U34" s="722"/>
      <c r="V34" s="723"/>
      <c r="W34" s="727" t="s">
        <v>125</v>
      </c>
      <c r="X34" s="728"/>
      <c r="Y34" s="728"/>
      <c r="Z34" s="729"/>
      <c r="AA34" s="727" t="s">
        <v>126</v>
      </c>
      <c r="AB34" s="728"/>
      <c r="AC34" s="728"/>
      <c r="AD34" s="729"/>
      <c r="AG34" s="382"/>
      <c r="AH34" s="382"/>
      <c r="AI34" s="382"/>
      <c r="AJ34" s="382"/>
      <c r="AK34" s="382"/>
      <c r="AL34" s="382"/>
      <c r="AM34" s="382"/>
      <c r="AN34" s="382"/>
      <c r="AO34" s="382"/>
    </row>
    <row r="35" spans="1:41" ht="207.6" customHeight="1" thickBot="1" x14ac:dyDescent="0.3">
      <c r="A35" s="718"/>
      <c r="B35" s="720"/>
      <c r="C35" s="386" t="s">
        <v>97</v>
      </c>
      <c r="D35" s="292">
        <v>0.9</v>
      </c>
      <c r="E35" s="292">
        <f>(((E39*($B$38/$B$34))*($P$34-$D$34)))</f>
        <v>8.9999999999999976E-3</v>
      </c>
      <c r="F35" s="292">
        <f t="shared" ref="F35:L35" si="2">(((F39*($B$38/$B$34))*($P$34-$D$34)))</f>
        <v>8.9999999999999976E-3</v>
      </c>
      <c r="G35" s="292">
        <f t="shared" si="2"/>
        <v>8.9999999999999976E-3</v>
      </c>
      <c r="H35" s="292">
        <f t="shared" si="2"/>
        <v>8.9999999999999976E-3</v>
      </c>
      <c r="I35" s="292">
        <f t="shared" si="2"/>
        <v>8.9999999999999976E-3</v>
      </c>
      <c r="J35" s="292">
        <f t="shared" si="2"/>
        <v>8.9999999999999976E-3</v>
      </c>
      <c r="K35" s="292">
        <f t="shared" si="2"/>
        <v>8.9999999999999976E-3</v>
      </c>
      <c r="L35" s="292">
        <f t="shared" si="2"/>
        <v>8.9999999999999976E-3</v>
      </c>
      <c r="M35" s="387"/>
      <c r="N35" s="387"/>
      <c r="O35" s="387"/>
      <c r="P35" s="388">
        <f>SUM(D35:O35)</f>
        <v>0.97200000000000009</v>
      </c>
      <c r="Q35" s="724"/>
      <c r="R35" s="725"/>
      <c r="S35" s="726"/>
      <c r="T35" s="724"/>
      <c r="U35" s="725"/>
      <c r="V35" s="726"/>
      <c r="W35" s="730"/>
      <c r="X35" s="731"/>
      <c r="Y35" s="731"/>
      <c r="Z35" s="732"/>
      <c r="AA35" s="730"/>
      <c r="AB35" s="731"/>
      <c r="AC35" s="731"/>
      <c r="AD35" s="732"/>
      <c r="AE35" s="282"/>
      <c r="AG35" s="382"/>
      <c r="AH35" s="382"/>
      <c r="AI35" s="382"/>
      <c r="AJ35" s="382"/>
      <c r="AK35" s="382"/>
      <c r="AL35" s="382"/>
      <c r="AM35" s="382"/>
      <c r="AN35" s="382"/>
      <c r="AO35" s="382"/>
    </row>
    <row r="36" spans="1:41" ht="36.75" customHeight="1" x14ac:dyDescent="0.25">
      <c r="A36" s="683" t="s">
        <v>98</v>
      </c>
      <c r="B36" s="733" t="s">
        <v>99</v>
      </c>
      <c r="C36" s="735" t="s">
        <v>100</v>
      </c>
      <c r="D36" s="735"/>
      <c r="E36" s="735"/>
      <c r="F36" s="735"/>
      <c r="G36" s="735"/>
      <c r="H36" s="735"/>
      <c r="I36" s="735"/>
      <c r="J36" s="735"/>
      <c r="K36" s="735"/>
      <c r="L36" s="735"/>
      <c r="M36" s="735"/>
      <c r="N36" s="735"/>
      <c r="O36" s="735"/>
      <c r="P36" s="735"/>
      <c r="Q36" s="684" t="s">
        <v>101</v>
      </c>
      <c r="R36" s="736"/>
      <c r="S36" s="736"/>
      <c r="T36" s="736"/>
      <c r="U36" s="736"/>
      <c r="V36" s="736"/>
      <c r="W36" s="736"/>
      <c r="X36" s="736"/>
      <c r="Y36" s="736"/>
      <c r="Z36" s="736"/>
      <c r="AA36" s="736"/>
      <c r="AB36" s="736"/>
      <c r="AC36" s="736"/>
      <c r="AD36" s="737"/>
      <c r="AG36" s="382"/>
      <c r="AH36" s="382"/>
      <c r="AI36" s="382"/>
      <c r="AJ36" s="382"/>
      <c r="AK36" s="382"/>
      <c r="AL36" s="382"/>
      <c r="AM36" s="382"/>
      <c r="AN36" s="382"/>
      <c r="AO36" s="382"/>
    </row>
    <row r="37" spans="1:41" ht="42.75" customHeight="1" x14ac:dyDescent="0.25">
      <c r="A37" s="667"/>
      <c r="B37" s="734"/>
      <c r="C37" s="378" t="s">
        <v>102</v>
      </c>
      <c r="D37" s="378" t="s">
        <v>103</v>
      </c>
      <c r="E37" s="378" t="s">
        <v>104</v>
      </c>
      <c r="F37" s="378" t="s">
        <v>105</v>
      </c>
      <c r="G37" s="378" t="s">
        <v>106</v>
      </c>
      <c r="H37" s="378" t="s">
        <v>107</v>
      </c>
      <c r="I37" s="378" t="s">
        <v>108</v>
      </c>
      <c r="J37" s="378" t="s">
        <v>109</v>
      </c>
      <c r="K37" s="378" t="s">
        <v>110</v>
      </c>
      <c r="L37" s="378" t="s">
        <v>111</v>
      </c>
      <c r="M37" s="378" t="s">
        <v>112</v>
      </c>
      <c r="N37" s="378" t="s">
        <v>113</v>
      </c>
      <c r="O37" s="378" t="s">
        <v>114</v>
      </c>
      <c r="P37" s="378" t="s">
        <v>21</v>
      </c>
      <c r="Q37" s="668" t="s">
        <v>115</v>
      </c>
      <c r="R37" s="697"/>
      <c r="S37" s="697"/>
      <c r="T37" s="697"/>
      <c r="U37" s="697"/>
      <c r="V37" s="697"/>
      <c r="W37" s="697"/>
      <c r="X37" s="697"/>
      <c r="Y37" s="697"/>
      <c r="Z37" s="697"/>
      <c r="AA37" s="697"/>
      <c r="AB37" s="697"/>
      <c r="AC37" s="697"/>
      <c r="AD37" s="738"/>
      <c r="AG37" s="283"/>
      <c r="AH37" s="283"/>
      <c r="AI37" s="283"/>
      <c r="AJ37" s="283"/>
      <c r="AK37" s="283"/>
      <c r="AL37" s="283"/>
      <c r="AM37" s="283"/>
      <c r="AN37" s="283"/>
      <c r="AO37" s="283"/>
    </row>
    <row r="38" spans="1:41" ht="59.25" customHeight="1" x14ac:dyDescent="0.25">
      <c r="A38" s="707" t="s">
        <v>127</v>
      </c>
      <c r="B38" s="709">
        <v>0.09</v>
      </c>
      <c r="C38" s="389" t="s">
        <v>94</v>
      </c>
      <c r="D38" s="390">
        <v>0</v>
      </c>
      <c r="E38" s="390">
        <v>0.09</v>
      </c>
      <c r="F38" s="390">
        <v>9.0999999999999998E-2</v>
      </c>
      <c r="G38" s="390">
        <v>9.0999999999999998E-2</v>
      </c>
      <c r="H38" s="390">
        <v>9.0999999999999998E-2</v>
      </c>
      <c r="I38" s="390">
        <v>9.0999999999999998E-2</v>
      </c>
      <c r="J38" s="390">
        <v>9.0999999999999998E-2</v>
      </c>
      <c r="K38" s="390">
        <v>0.09</v>
      </c>
      <c r="L38" s="390">
        <v>0.09</v>
      </c>
      <c r="M38" s="390">
        <v>0.09</v>
      </c>
      <c r="N38" s="390">
        <v>0.09</v>
      </c>
      <c r="O38" s="390">
        <v>0.09</v>
      </c>
      <c r="P38" s="391">
        <f>SUM(D38:O38)</f>
        <v>0.99499999999999977</v>
      </c>
      <c r="Q38" s="711" t="s">
        <v>551</v>
      </c>
      <c r="R38" s="712"/>
      <c r="S38" s="712"/>
      <c r="T38" s="712"/>
      <c r="U38" s="712"/>
      <c r="V38" s="712"/>
      <c r="W38" s="712"/>
      <c r="X38" s="712"/>
      <c r="Y38" s="712"/>
      <c r="Z38" s="712"/>
      <c r="AA38" s="712"/>
      <c r="AB38" s="712"/>
      <c r="AC38" s="712"/>
      <c r="AD38" s="712"/>
      <c r="AG38" s="283"/>
      <c r="AH38" s="283"/>
      <c r="AI38" s="283"/>
      <c r="AJ38" s="283"/>
      <c r="AK38" s="283"/>
      <c r="AL38" s="283"/>
      <c r="AM38" s="283"/>
      <c r="AN38" s="283"/>
      <c r="AO38" s="283"/>
    </row>
    <row r="39" spans="1:41" ht="93" customHeight="1" thickBot="1" x14ac:dyDescent="0.3">
      <c r="A39" s="708"/>
      <c r="B39" s="710"/>
      <c r="C39" s="386" t="s">
        <v>97</v>
      </c>
      <c r="D39" s="293">
        <v>0</v>
      </c>
      <c r="E39" s="293">
        <v>0.09</v>
      </c>
      <c r="F39" s="293">
        <v>0.09</v>
      </c>
      <c r="G39" s="293">
        <v>0.09</v>
      </c>
      <c r="H39" s="293">
        <v>0.09</v>
      </c>
      <c r="I39" s="293">
        <v>0.09</v>
      </c>
      <c r="J39" s="293">
        <v>0.09</v>
      </c>
      <c r="K39" s="293">
        <v>0.09</v>
      </c>
      <c r="L39" s="293">
        <v>0.09</v>
      </c>
      <c r="M39" s="293"/>
      <c r="N39" s="293"/>
      <c r="O39" s="293"/>
      <c r="P39" s="392">
        <f>SUM(D39:O39)</f>
        <v>0.71999999999999986</v>
      </c>
      <c r="Q39" s="713"/>
      <c r="R39" s="714"/>
      <c r="S39" s="714"/>
      <c r="T39" s="714"/>
      <c r="U39" s="714"/>
      <c r="V39" s="714"/>
      <c r="W39" s="714"/>
      <c r="X39" s="714"/>
      <c r="Y39" s="714"/>
      <c r="Z39" s="714"/>
      <c r="AA39" s="714"/>
      <c r="AB39" s="714"/>
      <c r="AC39" s="714"/>
      <c r="AD39" s="714"/>
      <c r="AG39" s="283"/>
      <c r="AH39" s="283"/>
      <c r="AI39" s="283"/>
      <c r="AJ39" s="283"/>
      <c r="AK39" s="283"/>
      <c r="AL39" s="283"/>
      <c r="AM39" s="283"/>
      <c r="AN39" s="283"/>
      <c r="AO39" s="283"/>
    </row>
    <row r="40" spans="1:41" x14ac:dyDescent="0.25">
      <c r="A40" s="272" t="s">
        <v>128</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Q34" xr:uid="{98ECBADB-AB2F-4E63-81D8-D48218606FAB}">
      <formula1>2000</formula1>
    </dataValidation>
    <dataValidation type="list" allowBlank="1" showInputMessage="1" showErrorMessage="1" sqref="C7:C9" xr:uid="{AEFE1094-A747-4E3D-8DA3-53E180E22B34}">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85546875" defaultRowHeight="15" x14ac:dyDescent="0.25"/>
  <cols>
    <col min="1" max="1" width="38.42578125" style="10" customWidth="1"/>
    <col min="2" max="2" width="15.42578125" style="10" customWidth="1"/>
    <col min="3" max="3" width="16.140625" style="10" customWidth="1"/>
    <col min="4" max="6" width="7" style="10" customWidth="1"/>
    <col min="7" max="15" width="7.85546875" style="10" customWidth="1"/>
    <col min="16" max="16" width="13.140625" style="10" customWidth="1"/>
    <col min="17" max="17" width="10.85546875" style="10"/>
    <col min="18" max="18" width="7.42578125" style="10" customWidth="1"/>
    <col min="19" max="20" width="10.85546875" style="10"/>
    <col min="21" max="21" width="13" style="10" customWidth="1"/>
    <col min="22" max="22" width="7.85546875" style="10" customWidth="1"/>
    <col min="23" max="28" width="12.140625" style="10" customWidth="1"/>
    <col min="29" max="29" width="6.140625" style="10" bestFit="1" customWidth="1"/>
    <col min="30" max="30" width="22.85546875" style="10" customWidth="1"/>
    <col min="31" max="31" width="18.42578125" style="10" bestFit="1" customWidth="1"/>
    <col min="32" max="32" width="8.42578125" style="10" customWidth="1"/>
    <col min="33" max="33" width="18.42578125" style="10" bestFit="1" customWidth="1"/>
    <col min="34" max="34" width="5.85546875" style="10" customWidth="1"/>
    <col min="35" max="35" width="18.42578125" style="10" bestFit="1" customWidth="1"/>
    <col min="36" max="36" width="4.85546875" style="10" customWidth="1"/>
    <col min="37" max="37" width="23" style="10" bestFit="1" customWidth="1"/>
    <col min="38" max="38" width="10.85546875" style="10"/>
    <col min="39" max="39" width="18.42578125" style="10" bestFit="1" customWidth="1"/>
    <col min="40" max="40" width="16.140625" style="10" customWidth="1"/>
    <col min="41" max="16384" width="10.85546875" style="10"/>
  </cols>
  <sheetData>
    <row r="1" spans="1:28" ht="32.25" customHeight="1" x14ac:dyDescent="0.25">
      <c r="A1" s="750"/>
      <c r="B1" s="739" t="s">
        <v>33</v>
      </c>
      <c r="C1" s="740"/>
      <c r="D1" s="740"/>
      <c r="E1" s="740"/>
      <c r="F1" s="740"/>
      <c r="G1" s="740"/>
      <c r="H1" s="740"/>
      <c r="I1" s="740"/>
      <c r="J1" s="740"/>
      <c r="K1" s="740"/>
      <c r="L1" s="740"/>
      <c r="M1" s="740"/>
      <c r="N1" s="740"/>
      <c r="O1" s="740"/>
      <c r="P1" s="740"/>
      <c r="Q1" s="740"/>
      <c r="R1" s="740"/>
      <c r="S1" s="740"/>
      <c r="T1" s="740"/>
      <c r="U1" s="740"/>
      <c r="V1" s="740"/>
      <c r="W1" s="740"/>
      <c r="X1" s="740"/>
      <c r="Y1" s="741"/>
      <c r="Z1" s="802" t="s">
        <v>129</v>
      </c>
      <c r="AA1" s="803"/>
      <c r="AB1" s="804"/>
    </row>
    <row r="2" spans="1:28" ht="30.75" customHeight="1" x14ac:dyDescent="0.25">
      <c r="A2" s="751"/>
      <c r="B2" s="747" t="s">
        <v>35</v>
      </c>
      <c r="C2" s="748"/>
      <c r="D2" s="748"/>
      <c r="E2" s="748"/>
      <c r="F2" s="748"/>
      <c r="G2" s="748"/>
      <c r="H2" s="748"/>
      <c r="I2" s="748"/>
      <c r="J2" s="748"/>
      <c r="K2" s="748"/>
      <c r="L2" s="748"/>
      <c r="M2" s="748"/>
      <c r="N2" s="748"/>
      <c r="O2" s="748"/>
      <c r="P2" s="748"/>
      <c r="Q2" s="748"/>
      <c r="R2" s="748"/>
      <c r="S2" s="748"/>
      <c r="T2" s="748"/>
      <c r="U2" s="748"/>
      <c r="V2" s="748"/>
      <c r="W2" s="748"/>
      <c r="X2" s="748"/>
      <c r="Y2" s="749"/>
      <c r="Z2" s="758" t="s">
        <v>130</v>
      </c>
      <c r="AA2" s="759"/>
      <c r="AB2" s="760"/>
    </row>
    <row r="3" spans="1:28" ht="24" customHeight="1" x14ac:dyDescent="0.25">
      <c r="A3" s="751"/>
      <c r="B3" s="527" t="s">
        <v>37</v>
      </c>
      <c r="C3" s="528"/>
      <c r="D3" s="528"/>
      <c r="E3" s="528"/>
      <c r="F3" s="528"/>
      <c r="G3" s="528"/>
      <c r="H3" s="528"/>
      <c r="I3" s="528"/>
      <c r="J3" s="528"/>
      <c r="K3" s="528"/>
      <c r="L3" s="528"/>
      <c r="M3" s="528"/>
      <c r="N3" s="528"/>
      <c r="O3" s="528"/>
      <c r="P3" s="528"/>
      <c r="Q3" s="528"/>
      <c r="R3" s="528"/>
      <c r="S3" s="528"/>
      <c r="T3" s="528"/>
      <c r="U3" s="528"/>
      <c r="V3" s="528"/>
      <c r="W3" s="528"/>
      <c r="X3" s="528"/>
      <c r="Y3" s="529"/>
      <c r="Z3" s="758" t="s">
        <v>131</v>
      </c>
      <c r="AA3" s="759"/>
      <c r="AB3" s="760"/>
    </row>
    <row r="4" spans="1:28" ht="15.75" customHeight="1" x14ac:dyDescent="0.25">
      <c r="A4" s="752"/>
      <c r="B4" s="530"/>
      <c r="C4" s="531"/>
      <c r="D4" s="531"/>
      <c r="E4" s="531"/>
      <c r="F4" s="531"/>
      <c r="G4" s="531"/>
      <c r="H4" s="531"/>
      <c r="I4" s="531"/>
      <c r="J4" s="531"/>
      <c r="K4" s="531"/>
      <c r="L4" s="531"/>
      <c r="M4" s="531"/>
      <c r="N4" s="531"/>
      <c r="O4" s="531"/>
      <c r="P4" s="531"/>
      <c r="Q4" s="531"/>
      <c r="R4" s="531"/>
      <c r="S4" s="531"/>
      <c r="T4" s="531"/>
      <c r="U4" s="531"/>
      <c r="V4" s="531"/>
      <c r="W4" s="531"/>
      <c r="X4" s="531"/>
      <c r="Y4" s="532"/>
      <c r="Z4" s="761" t="s">
        <v>39</v>
      </c>
      <c r="AA4" s="762"/>
      <c r="AB4" s="763"/>
    </row>
    <row r="5" spans="1:28" ht="9" customHeight="1" x14ac:dyDescent="0.25">
      <c r="A5" s="11"/>
      <c r="B5" s="89"/>
      <c r="C5" s="90"/>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25">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25">
      <c r="A7" s="518" t="s">
        <v>48</v>
      </c>
      <c r="B7" s="519"/>
      <c r="C7" s="524"/>
      <c r="D7" s="525"/>
      <c r="E7" s="525"/>
      <c r="F7" s="525"/>
      <c r="G7" s="525"/>
      <c r="H7" s="525"/>
      <c r="I7" s="525"/>
      <c r="J7" s="525"/>
      <c r="K7" s="526"/>
      <c r="L7" s="205"/>
      <c r="M7" s="206"/>
      <c r="N7" s="206"/>
      <c r="O7" s="206"/>
      <c r="P7" s="206"/>
      <c r="Q7" s="207"/>
      <c r="R7" s="753" t="s">
        <v>42</v>
      </c>
      <c r="S7" s="754"/>
      <c r="T7" s="755"/>
      <c r="U7" s="746" t="s">
        <v>132</v>
      </c>
      <c r="V7" s="540"/>
      <c r="W7" s="753" t="s">
        <v>43</v>
      </c>
      <c r="X7" s="755"/>
      <c r="Y7" s="545" t="s">
        <v>44</v>
      </c>
      <c r="Z7" s="546"/>
      <c r="AA7" s="512"/>
      <c r="AB7" s="513"/>
    </row>
    <row r="8" spans="1:28" ht="15" customHeight="1" x14ac:dyDescent="0.25">
      <c r="A8" s="520"/>
      <c r="B8" s="521"/>
      <c r="C8" s="527"/>
      <c r="D8" s="528"/>
      <c r="E8" s="528"/>
      <c r="F8" s="528"/>
      <c r="G8" s="528"/>
      <c r="H8" s="528"/>
      <c r="I8" s="528"/>
      <c r="J8" s="528"/>
      <c r="K8" s="529"/>
      <c r="L8" s="205"/>
      <c r="M8" s="206"/>
      <c r="N8" s="206"/>
      <c r="O8" s="206"/>
      <c r="P8" s="206"/>
      <c r="Q8" s="207"/>
      <c r="R8" s="492"/>
      <c r="S8" s="493"/>
      <c r="T8" s="494"/>
      <c r="U8" s="541"/>
      <c r="V8" s="542"/>
      <c r="W8" s="492"/>
      <c r="X8" s="494"/>
      <c r="Y8" s="514" t="s">
        <v>45</v>
      </c>
      <c r="Z8" s="515"/>
      <c r="AA8" s="791"/>
      <c r="AB8" s="792"/>
    </row>
    <row r="9" spans="1:28" ht="15" customHeight="1" x14ac:dyDescent="0.25">
      <c r="A9" s="522"/>
      <c r="B9" s="523"/>
      <c r="C9" s="530"/>
      <c r="D9" s="531"/>
      <c r="E9" s="531"/>
      <c r="F9" s="531"/>
      <c r="G9" s="531"/>
      <c r="H9" s="531"/>
      <c r="I9" s="531"/>
      <c r="J9" s="531"/>
      <c r="K9" s="532"/>
      <c r="L9" s="205"/>
      <c r="M9" s="206"/>
      <c r="N9" s="206"/>
      <c r="O9" s="206"/>
      <c r="P9" s="206"/>
      <c r="Q9" s="207"/>
      <c r="R9" s="594"/>
      <c r="S9" s="595"/>
      <c r="T9" s="596"/>
      <c r="U9" s="543"/>
      <c r="V9" s="544"/>
      <c r="W9" s="594"/>
      <c r="X9" s="596"/>
      <c r="Y9" s="516" t="s">
        <v>46</v>
      </c>
      <c r="Z9" s="517"/>
      <c r="AA9" s="756"/>
      <c r="AB9" s="757"/>
    </row>
    <row r="10" spans="1:28" ht="9" customHeight="1" x14ac:dyDescent="0.25">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25">
      <c r="A11" s="496" t="s">
        <v>50</v>
      </c>
      <c r="B11" s="497"/>
      <c r="C11" s="503"/>
      <c r="D11" s="504"/>
      <c r="E11" s="504"/>
      <c r="F11" s="504"/>
      <c r="G11" s="504"/>
      <c r="H11" s="504"/>
      <c r="I11" s="504"/>
      <c r="J11" s="504"/>
      <c r="K11" s="505"/>
      <c r="L11" s="208"/>
      <c r="M11" s="489" t="s">
        <v>52</v>
      </c>
      <c r="N11" s="490"/>
      <c r="O11" s="490"/>
      <c r="P11" s="490"/>
      <c r="Q11" s="491"/>
      <c r="R11" s="506"/>
      <c r="S11" s="507"/>
      <c r="T11" s="507"/>
      <c r="U11" s="507"/>
      <c r="V11" s="508"/>
      <c r="W11" s="489" t="s">
        <v>54</v>
      </c>
      <c r="X11" s="491"/>
      <c r="Y11" s="509"/>
      <c r="Z11" s="510"/>
      <c r="AA11" s="510"/>
      <c r="AB11" s="511"/>
    </row>
    <row r="12" spans="1:28" ht="9" customHeight="1" x14ac:dyDescent="0.25">
      <c r="A12" s="19"/>
      <c r="B12" s="14"/>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36"/>
      <c r="AB12" s="37"/>
    </row>
    <row r="13" spans="1:28" s="38" customFormat="1" ht="37.5" customHeight="1" x14ac:dyDescent="0.25">
      <c r="A13" s="496" t="s">
        <v>56</v>
      </c>
      <c r="B13" s="497"/>
      <c r="C13" s="498"/>
      <c r="D13" s="499"/>
      <c r="E13" s="499"/>
      <c r="F13" s="499"/>
      <c r="G13" s="499"/>
      <c r="H13" s="499"/>
      <c r="I13" s="499"/>
      <c r="J13" s="499"/>
      <c r="K13" s="499"/>
      <c r="L13" s="499"/>
      <c r="M13" s="499"/>
      <c r="N13" s="499"/>
      <c r="O13" s="499"/>
      <c r="P13" s="499"/>
      <c r="Q13" s="500"/>
      <c r="R13" s="14"/>
      <c r="S13" s="768" t="s">
        <v>133</v>
      </c>
      <c r="T13" s="768"/>
      <c r="U13" s="91"/>
      <c r="V13" s="814" t="s">
        <v>59</v>
      </c>
      <c r="W13" s="768"/>
      <c r="X13" s="768"/>
      <c r="Y13" s="768"/>
      <c r="Z13" s="14"/>
      <c r="AA13" s="487"/>
      <c r="AB13" s="488"/>
    </row>
    <row r="14" spans="1:28" ht="16.5" customHeight="1" x14ac:dyDescent="0.2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25">
      <c r="A15" s="518" t="s">
        <v>40</v>
      </c>
      <c r="B15" s="519"/>
      <c r="C15" s="793" t="s">
        <v>134</v>
      </c>
      <c r="D15" s="56"/>
      <c r="E15" s="56"/>
      <c r="F15" s="56"/>
      <c r="G15" s="56"/>
      <c r="H15" s="56"/>
      <c r="I15" s="56"/>
      <c r="J15" s="34"/>
      <c r="K15" s="209"/>
      <c r="L15" s="34"/>
      <c r="M15" s="20"/>
      <c r="N15" s="20"/>
      <c r="O15" s="20"/>
      <c r="P15" s="20"/>
      <c r="Q15" s="818" t="s">
        <v>60</v>
      </c>
      <c r="R15" s="819"/>
      <c r="S15" s="819"/>
      <c r="T15" s="819"/>
      <c r="U15" s="819"/>
      <c r="V15" s="819"/>
      <c r="W15" s="819"/>
      <c r="X15" s="819"/>
      <c r="Y15" s="819"/>
      <c r="Z15" s="819"/>
      <c r="AA15" s="819"/>
      <c r="AB15" s="820"/>
    </row>
    <row r="16" spans="1:28" ht="35.25" customHeight="1" x14ac:dyDescent="0.25">
      <c r="A16" s="522"/>
      <c r="B16" s="523"/>
      <c r="C16" s="794"/>
      <c r="D16" s="56"/>
      <c r="E16" s="56"/>
      <c r="F16" s="56"/>
      <c r="G16" s="56"/>
      <c r="H16" s="56"/>
      <c r="I16" s="56"/>
      <c r="J16" s="34"/>
      <c r="K16" s="34"/>
      <c r="L16" s="34"/>
      <c r="M16" s="20"/>
      <c r="N16" s="20"/>
      <c r="O16" s="20"/>
      <c r="P16" s="20"/>
      <c r="Q16" s="806" t="s">
        <v>135</v>
      </c>
      <c r="R16" s="796"/>
      <c r="S16" s="796"/>
      <c r="T16" s="796"/>
      <c r="U16" s="796"/>
      <c r="V16" s="807"/>
      <c r="W16" s="795" t="s">
        <v>136</v>
      </c>
      <c r="X16" s="796"/>
      <c r="Y16" s="796"/>
      <c r="Z16" s="796"/>
      <c r="AA16" s="796"/>
      <c r="AB16" s="797"/>
    </row>
    <row r="17" spans="1:39" ht="27" customHeight="1" x14ac:dyDescent="0.25">
      <c r="A17" s="42"/>
      <c r="B17" s="20"/>
      <c r="C17" s="20"/>
      <c r="D17" s="56"/>
      <c r="E17" s="56"/>
      <c r="F17" s="56"/>
      <c r="G17" s="56"/>
      <c r="H17" s="56"/>
      <c r="I17" s="56"/>
      <c r="J17" s="56"/>
      <c r="K17" s="56"/>
      <c r="L17" s="56"/>
      <c r="M17" s="20"/>
      <c r="N17" s="20"/>
      <c r="O17" s="20"/>
      <c r="P17" s="20"/>
      <c r="Q17" s="821" t="s">
        <v>137</v>
      </c>
      <c r="R17" s="822"/>
      <c r="S17" s="743"/>
      <c r="T17" s="744" t="s">
        <v>138</v>
      </c>
      <c r="U17" s="798"/>
      <c r="V17" s="799"/>
      <c r="W17" s="742" t="s">
        <v>137</v>
      </c>
      <c r="X17" s="743"/>
      <c r="Y17" s="742" t="s">
        <v>139</v>
      </c>
      <c r="Z17" s="743"/>
      <c r="AA17" s="744" t="s">
        <v>140</v>
      </c>
      <c r="AB17" s="745"/>
      <c r="AC17" s="203"/>
      <c r="AD17" s="203"/>
      <c r="AE17" s="202"/>
      <c r="AF17" s="202"/>
      <c r="AG17" s="202"/>
      <c r="AH17" s="202"/>
      <c r="AI17" s="202"/>
      <c r="AJ17" s="202"/>
      <c r="AK17" s="202"/>
      <c r="AL17" s="202"/>
      <c r="AM17" s="202"/>
    </row>
    <row r="18" spans="1:39" ht="27" customHeight="1" x14ac:dyDescent="0.25">
      <c r="A18" s="42"/>
      <c r="B18" s="20"/>
      <c r="C18" s="20"/>
      <c r="D18" s="56"/>
      <c r="E18" s="56"/>
      <c r="F18" s="56"/>
      <c r="G18" s="56"/>
      <c r="H18" s="56"/>
      <c r="I18" s="56"/>
      <c r="J18" s="56"/>
      <c r="K18" s="56"/>
      <c r="L18" s="56"/>
      <c r="M18" s="20"/>
      <c r="N18" s="20"/>
      <c r="O18" s="20"/>
      <c r="P18" s="20"/>
      <c r="Q18" s="96"/>
      <c r="R18" s="97"/>
      <c r="S18" s="98"/>
      <c r="T18" s="744"/>
      <c r="U18" s="798"/>
      <c r="V18" s="799"/>
      <c r="W18" s="94"/>
      <c r="X18" s="92"/>
      <c r="Y18" s="94"/>
      <c r="Z18" s="92"/>
      <c r="AA18" s="93"/>
      <c r="AB18" s="95"/>
      <c r="AC18" s="203"/>
      <c r="AD18" s="203"/>
      <c r="AE18" s="202"/>
      <c r="AF18" s="202"/>
      <c r="AG18" s="202"/>
      <c r="AH18" s="202"/>
      <c r="AI18" s="202"/>
      <c r="AJ18" s="202"/>
      <c r="AK18" s="202"/>
      <c r="AL18" s="202"/>
      <c r="AM18" s="202"/>
    </row>
    <row r="19" spans="1:39" ht="18" customHeight="1" x14ac:dyDescent="0.25">
      <c r="A19" s="19"/>
      <c r="B19" s="14"/>
      <c r="C19" s="56"/>
      <c r="D19" s="56"/>
      <c r="E19" s="56"/>
      <c r="F19" s="56"/>
      <c r="G19" s="210"/>
      <c r="H19" s="210"/>
      <c r="I19" s="210"/>
      <c r="J19" s="210"/>
      <c r="K19" s="210"/>
      <c r="L19" s="210"/>
      <c r="M19" s="56"/>
      <c r="N19" s="56"/>
      <c r="O19" s="56"/>
      <c r="P19" s="56"/>
      <c r="Q19" s="783"/>
      <c r="R19" s="784"/>
      <c r="S19" s="785"/>
      <c r="T19" s="815"/>
      <c r="U19" s="784"/>
      <c r="V19" s="785"/>
      <c r="W19" s="825"/>
      <c r="X19" s="826"/>
      <c r="Y19" s="827"/>
      <c r="Z19" s="828"/>
      <c r="AA19" s="800"/>
      <c r="AB19" s="801"/>
      <c r="AC19" s="46"/>
      <c r="AD19" s="46"/>
      <c r="AE19" s="202"/>
      <c r="AF19" s="202"/>
      <c r="AG19" s="202"/>
      <c r="AH19" s="202"/>
      <c r="AI19" s="202"/>
      <c r="AJ19" s="202"/>
      <c r="AK19" s="202"/>
      <c r="AL19" s="202"/>
      <c r="AM19" s="202"/>
    </row>
    <row r="20" spans="1:39" ht="7.5" customHeight="1" x14ac:dyDescent="0.25">
      <c r="A20" s="19"/>
      <c r="B20" s="14"/>
      <c r="C20" s="56"/>
      <c r="D20" s="56"/>
      <c r="E20" s="56"/>
      <c r="F20" s="56"/>
      <c r="G20" s="56"/>
      <c r="H20" s="56"/>
      <c r="I20" s="56"/>
      <c r="J20" s="56"/>
      <c r="K20" s="56"/>
      <c r="L20" s="56"/>
      <c r="M20" s="56"/>
      <c r="N20" s="56"/>
      <c r="O20" s="56"/>
      <c r="P20" s="56"/>
      <c r="Q20" s="56"/>
      <c r="R20" s="56"/>
      <c r="S20" s="56"/>
      <c r="T20" s="56"/>
      <c r="U20" s="56"/>
      <c r="V20" s="56"/>
      <c r="W20" s="56"/>
      <c r="X20" s="56"/>
      <c r="Y20" s="56"/>
      <c r="Z20" s="56"/>
      <c r="AA20" s="20"/>
      <c r="AB20" s="21"/>
      <c r="AC20" s="202"/>
      <c r="AD20" s="202"/>
      <c r="AE20" s="202"/>
      <c r="AF20" s="202"/>
      <c r="AG20" s="202"/>
      <c r="AH20" s="202"/>
      <c r="AI20" s="202"/>
      <c r="AJ20" s="202"/>
      <c r="AK20" s="202"/>
      <c r="AL20" s="202"/>
      <c r="AM20" s="202"/>
    </row>
    <row r="21" spans="1:39" ht="17.25" customHeight="1" x14ac:dyDescent="0.25">
      <c r="A21" s="478" t="s">
        <v>80</v>
      </c>
      <c r="B21" s="479"/>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1"/>
      <c r="AC21" s="202"/>
      <c r="AD21" s="202"/>
      <c r="AE21" s="202"/>
      <c r="AF21" s="202"/>
      <c r="AG21" s="202"/>
      <c r="AH21" s="202"/>
      <c r="AI21" s="202"/>
      <c r="AJ21" s="202"/>
      <c r="AK21" s="202"/>
      <c r="AL21" s="202"/>
      <c r="AM21" s="202"/>
    </row>
    <row r="22" spans="1:39" ht="15" customHeight="1" x14ac:dyDescent="0.25">
      <c r="A22" s="482" t="s">
        <v>81</v>
      </c>
      <c r="B22" s="484" t="s">
        <v>82</v>
      </c>
      <c r="C22" s="485"/>
      <c r="D22" s="462" t="s">
        <v>141</v>
      </c>
      <c r="E22" s="463"/>
      <c r="F22" s="463"/>
      <c r="G22" s="463"/>
      <c r="H22" s="463"/>
      <c r="I22" s="463"/>
      <c r="J22" s="463"/>
      <c r="K22" s="463"/>
      <c r="L22" s="463"/>
      <c r="M22" s="463"/>
      <c r="N22" s="463"/>
      <c r="O22" s="486"/>
      <c r="P22" s="470" t="s">
        <v>25</v>
      </c>
      <c r="Q22" s="470" t="s">
        <v>84</v>
      </c>
      <c r="R22" s="470"/>
      <c r="S22" s="470"/>
      <c r="T22" s="470"/>
      <c r="U22" s="470"/>
      <c r="V22" s="470"/>
      <c r="W22" s="470"/>
      <c r="X22" s="470"/>
      <c r="Y22" s="470"/>
      <c r="Z22" s="470"/>
      <c r="AA22" s="470"/>
      <c r="AB22" s="472"/>
      <c r="AC22" s="202"/>
      <c r="AD22" s="202"/>
      <c r="AE22" s="202"/>
      <c r="AF22" s="202"/>
      <c r="AG22" s="202"/>
      <c r="AH22" s="202"/>
      <c r="AI22" s="202"/>
      <c r="AJ22" s="202"/>
      <c r="AK22" s="202"/>
      <c r="AL22" s="202"/>
      <c r="AM22" s="202"/>
    </row>
    <row r="23" spans="1:39" ht="27" customHeight="1" x14ac:dyDescent="0.25">
      <c r="A23" s="483"/>
      <c r="B23" s="424"/>
      <c r="C23" s="426"/>
      <c r="D23" s="57" t="s">
        <v>63</v>
      </c>
      <c r="E23" s="57" t="s">
        <v>64</v>
      </c>
      <c r="F23" s="57" t="s">
        <v>65</v>
      </c>
      <c r="G23" s="57" t="s">
        <v>66</v>
      </c>
      <c r="H23" s="57" t="s">
        <v>67</v>
      </c>
      <c r="I23" s="57" t="s">
        <v>68</v>
      </c>
      <c r="J23" s="57" t="s">
        <v>41</v>
      </c>
      <c r="K23" s="57" t="s">
        <v>69</v>
      </c>
      <c r="L23" s="57" t="s">
        <v>70</v>
      </c>
      <c r="M23" s="57" t="s">
        <v>71</v>
      </c>
      <c r="N23" s="57" t="s">
        <v>72</v>
      </c>
      <c r="O23" s="57" t="s">
        <v>73</v>
      </c>
      <c r="P23" s="486"/>
      <c r="Q23" s="470"/>
      <c r="R23" s="470"/>
      <c r="S23" s="470"/>
      <c r="T23" s="470"/>
      <c r="U23" s="470"/>
      <c r="V23" s="470"/>
      <c r="W23" s="470"/>
      <c r="X23" s="470"/>
      <c r="Y23" s="470"/>
      <c r="Z23" s="470"/>
      <c r="AA23" s="470"/>
      <c r="AB23" s="472"/>
      <c r="AC23" s="202"/>
      <c r="AD23" s="202"/>
      <c r="AE23" s="202"/>
      <c r="AF23" s="202"/>
      <c r="AG23" s="202"/>
      <c r="AH23" s="202"/>
      <c r="AI23" s="202"/>
      <c r="AJ23" s="202"/>
      <c r="AK23" s="202"/>
      <c r="AL23" s="202"/>
      <c r="AM23" s="202"/>
    </row>
    <row r="24" spans="1:39" ht="42" customHeight="1" x14ac:dyDescent="0.25">
      <c r="A24" s="58"/>
      <c r="B24" s="465"/>
      <c r="C24" s="466"/>
      <c r="D24" s="59"/>
      <c r="E24" s="59"/>
      <c r="F24" s="59"/>
      <c r="G24" s="59"/>
      <c r="H24" s="59"/>
      <c r="I24" s="59"/>
      <c r="J24" s="59"/>
      <c r="K24" s="59"/>
      <c r="L24" s="59"/>
      <c r="M24" s="59"/>
      <c r="N24" s="59"/>
      <c r="O24" s="59"/>
      <c r="P24" s="60">
        <f>SUM(D24:O24)</f>
        <v>0</v>
      </c>
      <c r="Q24" s="816" t="s">
        <v>142</v>
      </c>
      <c r="R24" s="816"/>
      <c r="S24" s="816"/>
      <c r="T24" s="816"/>
      <c r="U24" s="816"/>
      <c r="V24" s="816"/>
      <c r="W24" s="816"/>
      <c r="X24" s="816"/>
      <c r="Y24" s="816"/>
      <c r="Z24" s="816"/>
      <c r="AA24" s="816"/>
      <c r="AB24" s="817"/>
      <c r="AC24" s="202"/>
      <c r="AD24" s="202"/>
      <c r="AE24" s="202"/>
      <c r="AF24" s="202"/>
      <c r="AG24" s="202"/>
      <c r="AH24" s="202"/>
      <c r="AI24" s="202"/>
      <c r="AJ24" s="202"/>
      <c r="AK24" s="202"/>
      <c r="AL24" s="202"/>
      <c r="AM24" s="202"/>
    </row>
    <row r="25" spans="1:39" ht="21.95" customHeight="1" x14ac:dyDescent="0.25">
      <c r="A25" s="467" t="s">
        <v>85</v>
      </c>
      <c r="B25" s="468"/>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9"/>
      <c r="AC25" s="202"/>
      <c r="AD25" s="202"/>
      <c r="AE25" s="202"/>
      <c r="AF25" s="202"/>
      <c r="AG25" s="202"/>
      <c r="AH25" s="202"/>
      <c r="AI25" s="202"/>
      <c r="AJ25" s="202"/>
      <c r="AK25" s="202"/>
      <c r="AL25" s="202"/>
      <c r="AM25" s="202"/>
    </row>
    <row r="26" spans="1:39" ht="23.1" customHeight="1" x14ac:dyDescent="0.25">
      <c r="A26" s="455" t="s">
        <v>86</v>
      </c>
      <c r="B26" s="470" t="s">
        <v>87</v>
      </c>
      <c r="C26" s="470" t="s">
        <v>82</v>
      </c>
      <c r="D26" s="470" t="s">
        <v>88</v>
      </c>
      <c r="E26" s="470"/>
      <c r="F26" s="470"/>
      <c r="G26" s="470"/>
      <c r="H26" s="470"/>
      <c r="I26" s="470"/>
      <c r="J26" s="470"/>
      <c r="K26" s="470"/>
      <c r="L26" s="470"/>
      <c r="M26" s="470"/>
      <c r="N26" s="470"/>
      <c r="O26" s="470"/>
      <c r="P26" s="470"/>
      <c r="Q26" s="470" t="s">
        <v>89</v>
      </c>
      <c r="R26" s="470"/>
      <c r="S26" s="470"/>
      <c r="T26" s="470"/>
      <c r="U26" s="470"/>
      <c r="V26" s="470"/>
      <c r="W26" s="470"/>
      <c r="X26" s="470"/>
      <c r="Y26" s="470"/>
      <c r="Z26" s="470"/>
      <c r="AA26" s="470"/>
      <c r="AB26" s="472"/>
      <c r="AC26" s="202"/>
      <c r="AD26" s="202"/>
      <c r="AE26" s="61"/>
      <c r="AF26" s="61"/>
      <c r="AG26" s="61"/>
      <c r="AH26" s="61"/>
      <c r="AI26" s="61"/>
      <c r="AJ26" s="61"/>
      <c r="AK26" s="61"/>
      <c r="AL26" s="61"/>
      <c r="AM26" s="61"/>
    </row>
    <row r="27" spans="1:39" ht="23.1" customHeight="1" x14ac:dyDescent="0.25">
      <c r="A27" s="455"/>
      <c r="B27" s="470"/>
      <c r="C27" s="471"/>
      <c r="D27" s="57" t="s">
        <v>63</v>
      </c>
      <c r="E27" s="57" t="s">
        <v>64</v>
      </c>
      <c r="F27" s="57" t="s">
        <v>65</v>
      </c>
      <c r="G27" s="57" t="s">
        <v>66</v>
      </c>
      <c r="H27" s="57" t="s">
        <v>67</v>
      </c>
      <c r="I27" s="57" t="s">
        <v>68</v>
      </c>
      <c r="J27" s="57" t="s">
        <v>41</v>
      </c>
      <c r="K27" s="57" t="s">
        <v>69</v>
      </c>
      <c r="L27" s="57" t="s">
        <v>70</v>
      </c>
      <c r="M27" s="57" t="s">
        <v>71</v>
      </c>
      <c r="N27" s="57" t="s">
        <v>72</v>
      </c>
      <c r="O27" s="57" t="s">
        <v>73</v>
      </c>
      <c r="P27" s="57" t="s">
        <v>25</v>
      </c>
      <c r="Q27" s="424" t="s">
        <v>143</v>
      </c>
      <c r="R27" s="425"/>
      <c r="S27" s="425"/>
      <c r="T27" s="426"/>
      <c r="U27" s="424" t="s">
        <v>92</v>
      </c>
      <c r="V27" s="425"/>
      <c r="W27" s="425"/>
      <c r="X27" s="426"/>
      <c r="Y27" s="424" t="s">
        <v>93</v>
      </c>
      <c r="Z27" s="425"/>
      <c r="AA27" s="425"/>
      <c r="AB27" s="427"/>
      <c r="AC27" s="202"/>
      <c r="AD27" s="202"/>
      <c r="AE27" s="61"/>
      <c r="AF27" s="61"/>
      <c r="AG27" s="61"/>
      <c r="AH27" s="61"/>
      <c r="AI27" s="61"/>
      <c r="AJ27" s="61"/>
      <c r="AK27" s="61"/>
      <c r="AL27" s="61"/>
      <c r="AM27" s="61"/>
    </row>
    <row r="28" spans="1:39" ht="33" customHeight="1" x14ac:dyDescent="0.25">
      <c r="A28" s="589"/>
      <c r="B28" s="805"/>
      <c r="C28" s="65" t="s">
        <v>94</v>
      </c>
      <c r="D28" s="59"/>
      <c r="E28" s="59"/>
      <c r="F28" s="59"/>
      <c r="G28" s="59"/>
      <c r="H28" s="59"/>
      <c r="I28" s="59"/>
      <c r="J28" s="59"/>
      <c r="K28" s="59"/>
      <c r="L28" s="59"/>
      <c r="M28" s="59"/>
      <c r="N28" s="59"/>
      <c r="O28" s="59"/>
      <c r="P28" s="99">
        <f>SUM(D28:O28)</f>
        <v>0</v>
      </c>
      <c r="Q28" s="769" t="s">
        <v>144</v>
      </c>
      <c r="R28" s="770"/>
      <c r="S28" s="770"/>
      <c r="T28" s="775"/>
      <c r="U28" s="769" t="s">
        <v>145</v>
      </c>
      <c r="V28" s="770"/>
      <c r="W28" s="770"/>
      <c r="X28" s="775"/>
      <c r="Y28" s="769" t="s">
        <v>146</v>
      </c>
      <c r="Z28" s="770"/>
      <c r="AA28" s="770"/>
      <c r="AB28" s="771"/>
      <c r="AC28" s="202"/>
      <c r="AD28" s="202"/>
      <c r="AE28" s="61"/>
      <c r="AF28" s="61"/>
      <c r="AG28" s="61"/>
      <c r="AH28" s="61"/>
      <c r="AI28" s="61"/>
      <c r="AJ28" s="61"/>
      <c r="AK28" s="61"/>
      <c r="AL28" s="61"/>
      <c r="AM28" s="61"/>
    </row>
    <row r="29" spans="1:39" ht="33.950000000000003" customHeight="1" x14ac:dyDescent="0.25">
      <c r="A29" s="590"/>
      <c r="B29" s="429"/>
      <c r="C29" s="73" t="s">
        <v>97</v>
      </c>
      <c r="D29" s="100"/>
      <c r="E29" s="100"/>
      <c r="F29" s="100"/>
      <c r="G29" s="81"/>
      <c r="H29" s="81"/>
      <c r="I29" s="81"/>
      <c r="J29" s="81"/>
      <c r="K29" s="81"/>
      <c r="L29" s="81"/>
      <c r="M29" s="81"/>
      <c r="N29" s="81"/>
      <c r="O29" s="81"/>
      <c r="P29" s="101">
        <f>SUM(D29:O29)</f>
        <v>0</v>
      </c>
      <c r="Q29" s="772"/>
      <c r="R29" s="773"/>
      <c r="S29" s="773"/>
      <c r="T29" s="776"/>
      <c r="U29" s="772"/>
      <c r="V29" s="773"/>
      <c r="W29" s="773"/>
      <c r="X29" s="776"/>
      <c r="Y29" s="772"/>
      <c r="Z29" s="773"/>
      <c r="AA29" s="773"/>
      <c r="AB29" s="774"/>
      <c r="AC29" s="63"/>
      <c r="AD29" s="202"/>
      <c r="AE29" s="61"/>
      <c r="AF29" s="61"/>
      <c r="AG29" s="61"/>
      <c r="AH29" s="61"/>
      <c r="AI29" s="61"/>
      <c r="AJ29" s="61"/>
      <c r="AK29" s="61"/>
      <c r="AL29" s="61"/>
      <c r="AM29" s="61"/>
    </row>
    <row r="30" spans="1:39" ht="26.1" customHeight="1" x14ac:dyDescent="0.25">
      <c r="A30" s="454" t="s">
        <v>98</v>
      </c>
      <c r="B30" s="456" t="s">
        <v>99</v>
      </c>
      <c r="C30" s="458" t="s">
        <v>100</v>
      </c>
      <c r="D30" s="458"/>
      <c r="E30" s="458"/>
      <c r="F30" s="458"/>
      <c r="G30" s="458"/>
      <c r="H30" s="458"/>
      <c r="I30" s="458"/>
      <c r="J30" s="458"/>
      <c r="K30" s="458"/>
      <c r="L30" s="458"/>
      <c r="M30" s="458"/>
      <c r="N30" s="458"/>
      <c r="O30" s="458"/>
      <c r="P30" s="458"/>
      <c r="Q30" s="459" t="s">
        <v>101</v>
      </c>
      <c r="R30" s="460"/>
      <c r="S30" s="460"/>
      <c r="T30" s="460"/>
      <c r="U30" s="460"/>
      <c r="V30" s="460"/>
      <c r="W30" s="460"/>
      <c r="X30" s="460"/>
      <c r="Y30" s="460"/>
      <c r="Z30" s="460"/>
      <c r="AA30" s="460"/>
      <c r="AB30" s="461"/>
      <c r="AC30" s="202"/>
      <c r="AD30" s="202"/>
      <c r="AE30" s="61"/>
      <c r="AF30" s="61"/>
      <c r="AG30" s="61"/>
      <c r="AH30" s="61"/>
      <c r="AI30" s="61"/>
      <c r="AJ30" s="61"/>
      <c r="AK30" s="61"/>
      <c r="AL30" s="61"/>
      <c r="AM30" s="61"/>
    </row>
    <row r="31" spans="1:39" ht="26.1" customHeight="1" x14ac:dyDescent="0.25">
      <c r="A31" s="455"/>
      <c r="B31" s="457"/>
      <c r="C31" s="57" t="s">
        <v>102</v>
      </c>
      <c r="D31" s="57" t="s">
        <v>103</v>
      </c>
      <c r="E31" s="57" t="s">
        <v>104</v>
      </c>
      <c r="F31" s="57" t="s">
        <v>105</v>
      </c>
      <c r="G31" s="57" t="s">
        <v>106</v>
      </c>
      <c r="H31" s="57" t="s">
        <v>107</v>
      </c>
      <c r="I31" s="57" t="s">
        <v>108</v>
      </c>
      <c r="J31" s="57" t="s">
        <v>109</v>
      </c>
      <c r="K31" s="57" t="s">
        <v>110</v>
      </c>
      <c r="L31" s="57" t="s">
        <v>111</v>
      </c>
      <c r="M31" s="57" t="s">
        <v>112</v>
      </c>
      <c r="N31" s="57" t="s">
        <v>113</v>
      </c>
      <c r="O31" s="57" t="s">
        <v>114</v>
      </c>
      <c r="P31" s="57" t="s">
        <v>21</v>
      </c>
      <c r="Q31" s="462" t="s">
        <v>115</v>
      </c>
      <c r="R31" s="463"/>
      <c r="S31" s="463"/>
      <c r="T31" s="463"/>
      <c r="U31" s="463"/>
      <c r="V31" s="463"/>
      <c r="W31" s="463"/>
      <c r="X31" s="463"/>
      <c r="Y31" s="463"/>
      <c r="Z31" s="463"/>
      <c r="AA31" s="463"/>
      <c r="AB31" s="464"/>
      <c r="AC31" s="202"/>
      <c r="AD31" s="202"/>
      <c r="AE31" s="64"/>
      <c r="AF31" s="64"/>
      <c r="AG31" s="64"/>
      <c r="AH31" s="64"/>
      <c r="AI31" s="64"/>
      <c r="AJ31" s="64"/>
      <c r="AK31" s="64"/>
      <c r="AL31" s="64"/>
      <c r="AM31" s="64"/>
    </row>
    <row r="32" spans="1:39" ht="28.5" customHeight="1" x14ac:dyDescent="0.25">
      <c r="A32" s="829"/>
      <c r="B32" s="764"/>
      <c r="C32" s="65" t="s">
        <v>94</v>
      </c>
      <c r="D32" s="102"/>
      <c r="E32" s="102"/>
      <c r="F32" s="102"/>
      <c r="G32" s="102"/>
      <c r="H32" s="102"/>
      <c r="I32" s="102"/>
      <c r="J32" s="102"/>
      <c r="K32" s="102"/>
      <c r="L32" s="102"/>
      <c r="M32" s="102"/>
      <c r="N32" s="102"/>
      <c r="O32" s="102"/>
      <c r="P32" s="67">
        <f t="shared" ref="P32:P39" si="0">SUM(D32:O32)</f>
        <v>0</v>
      </c>
      <c r="Q32" s="808" t="s">
        <v>147</v>
      </c>
      <c r="R32" s="809"/>
      <c r="S32" s="809"/>
      <c r="T32" s="809"/>
      <c r="U32" s="809"/>
      <c r="V32" s="809"/>
      <c r="W32" s="809"/>
      <c r="X32" s="809"/>
      <c r="Y32" s="809"/>
      <c r="Z32" s="809"/>
      <c r="AA32" s="809"/>
      <c r="AB32" s="810"/>
      <c r="AC32" s="71"/>
      <c r="AD32" s="202"/>
      <c r="AE32" s="72"/>
      <c r="AF32" s="72"/>
      <c r="AG32" s="72"/>
      <c r="AH32" s="72"/>
      <c r="AI32" s="72"/>
      <c r="AJ32" s="72"/>
      <c r="AK32" s="72"/>
      <c r="AL32" s="72"/>
      <c r="AM32" s="72"/>
    </row>
    <row r="33" spans="1:29" ht="28.5" customHeight="1" x14ac:dyDescent="0.25">
      <c r="A33" s="830"/>
      <c r="B33" s="765"/>
      <c r="C33" s="68" t="s">
        <v>97</v>
      </c>
      <c r="D33" s="69"/>
      <c r="E33" s="69"/>
      <c r="F33" s="69"/>
      <c r="G33" s="69"/>
      <c r="H33" s="69"/>
      <c r="I33" s="69"/>
      <c r="J33" s="69"/>
      <c r="K33" s="69"/>
      <c r="L33" s="69"/>
      <c r="M33" s="69"/>
      <c r="N33" s="69"/>
      <c r="O33" s="69"/>
      <c r="P33" s="70">
        <f t="shared" si="0"/>
        <v>0</v>
      </c>
      <c r="Q33" s="811"/>
      <c r="R33" s="812"/>
      <c r="S33" s="812"/>
      <c r="T33" s="812"/>
      <c r="U33" s="812"/>
      <c r="V33" s="812"/>
      <c r="W33" s="812"/>
      <c r="X33" s="812"/>
      <c r="Y33" s="812"/>
      <c r="Z33" s="812"/>
      <c r="AA33" s="812"/>
      <c r="AB33" s="813"/>
      <c r="AC33" s="71"/>
    </row>
    <row r="34" spans="1:29" ht="28.5" customHeight="1" x14ac:dyDescent="0.25">
      <c r="A34" s="830"/>
      <c r="B34" s="789"/>
      <c r="C34" s="62" t="s">
        <v>94</v>
      </c>
      <c r="D34" s="66"/>
      <c r="E34" s="66"/>
      <c r="F34" s="66"/>
      <c r="G34" s="66"/>
      <c r="H34" s="66"/>
      <c r="I34" s="66"/>
      <c r="J34" s="66"/>
      <c r="K34" s="66"/>
      <c r="L34" s="66"/>
      <c r="M34" s="66"/>
      <c r="N34" s="66"/>
      <c r="O34" s="66"/>
      <c r="P34" s="70">
        <f t="shared" si="0"/>
        <v>0</v>
      </c>
      <c r="Q34" s="777"/>
      <c r="R34" s="778"/>
      <c r="S34" s="778"/>
      <c r="T34" s="778"/>
      <c r="U34" s="778"/>
      <c r="V34" s="778"/>
      <c r="W34" s="778"/>
      <c r="X34" s="778"/>
      <c r="Y34" s="778"/>
      <c r="Z34" s="778"/>
      <c r="AA34" s="778"/>
      <c r="AB34" s="779"/>
      <c r="AC34" s="71"/>
    </row>
    <row r="35" spans="1:29" ht="28.5" customHeight="1" x14ac:dyDescent="0.25">
      <c r="A35" s="830"/>
      <c r="B35" s="765"/>
      <c r="C35" s="68" t="s">
        <v>97</v>
      </c>
      <c r="D35" s="69"/>
      <c r="E35" s="69"/>
      <c r="F35" s="69"/>
      <c r="G35" s="69"/>
      <c r="H35" s="69"/>
      <c r="I35" s="69"/>
      <c r="J35" s="69"/>
      <c r="K35" s="69"/>
      <c r="L35" s="103"/>
      <c r="M35" s="103"/>
      <c r="N35" s="103"/>
      <c r="O35" s="103"/>
      <c r="P35" s="70">
        <f t="shared" si="0"/>
        <v>0</v>
      </c>
      <c r="Q35" s="786"/>
      <c r="R35" s="787"/>
      <c r="S35" s="787"/>
      <c r="T35" s="787"/>
      <c r="U35" s="787"/>
      <c r="V35" s="787"/>
      <c r="W35" s="787"/>
      <c r="X35" s="787"/>
      <c r="Y35" s="787"/>
      <c r="Z35" s="787"/>
      <c r="AA35" s="787"/>
      <c r="AB35" s="788"/>
      <c r="AC35" s="71"/>
    </row>
    <row r="36" spans="1:29" ht="28.5" customHeight="1" x14ac:dyDescent="0.25">
      <c r="A36" s="823"/>
      <c r="B36" s="789"/>
      <c r="C36" s="62" t="s">
        <v>94</v>
      </c>
      <c r="D36" s="66"/>
      <c r="E36" s="66"/>
      <c r="F36" s="66"/>
      <c r="G36" s="66"/>
      <c r="H36" s="66"/>
      <c r="I36" s="66"/>
      <c r="J36" s="66"/>
      <c r="K36" s="66"/>
      <c r="L36" s="66"/>
      <c r="M36" s="66"/>
      <c r="N36" s="66"/>
      <c r="O36" s="66"/>
      <c r="P36" s="70">
        <f t="shared" si="0"/>
        <v>0</v>
      </c>
      <c r="Q36" s="777"/>
      <c r="R36" s="778"/>
      <c r="S36" s="778"/>
      <c r="T36" s="778"/>
      <c r="U36" s="778"/>
      <c r="V36" s="778"/>
      <c r="W36" s="778"/>
      <c r="X36" s="778"/>
      <c r="Y36" s="778"/>
      <c r="Z36" s="778"/>
      <c r="AA36" s="778"/>
      <c r="AB36" s="779"/>
      <c r="AC36" s="71"/>
    </row>
    <row r="37" spans="1:29" ht="28.5" customHeight="1" x14ac:dyDescent="0.25">
      <c r="A37" s="824"/>
      <c r="B37" s="765"/>
      <c r="C37" s="68" t="s">
        <v>97</v>
      </c>
      <c r="D37" s="69"/>
      <c r="E37" s="69"/>
      <c r="F37" s="69"/>
      <c r="G37" s="69"/>
      <c r="H37" s="69"/>
      <c r="I37" s="69"/>
      <c r="J37" s="69"/>
      <c r="K37" s="69"/>
      <c r="L37" s="103"/>
      <c r="M37" s="103"/>
      <c r="N37" s="103"/>
      <c r="O37" s="103"/>
      <c r="P37" s="70">
        <f t="shared" si="0"/>
        <v>0</v>
      </c>
      <c r="Q37" s="786"/>
      <c r="R37" s="787"/>
      <c r="S37" s="787"/>
      <c r="T37" s="787"/>
      <c r="U37" s="787"/>
      <c r="V37" s="787"/>
      <c r="W37" s="787"/>
      <c r="X37" s="787"/>
      <c r="Y37" s="787"/>
      <c r="Z37" s="787"/>
      <c r="AA37" s="787"/>
      <c r="AB37" s="788"/>
      <c r="AC37" s="71"/>
    </row>
    <row r="38" spans="1:29" ht="28.5" customHeight="1" x14ac:dyDescent="0.25">
      <c r="A38" s="766"/>
      <c r="B38" s="789"/>
      <c r="C38" s="62" t="s">
        <v>94</v>
      </c>
      <c r="D38" s="66"/>
      <c r="E38" s="66"/>
      <c r="F38" s="66"/>
      <c r="G38" s="66"/>
      <c r="H38" s="66"/>
      <c r="I38" s="66"/>
      <c r="J38" s="66"/>
      <c r="K38" s="66"/>
      <c r="L38" s="66"/>
      <c r="M38" s="66"/>
      <c r="N38" s="66"/>
      <c r="O38" s="66"/>
      <c r="P38" s="70">
        <f t="shared" si="0"/>
        <v>0</v>
      </c>
      <c r="Q38" s="777"/>
      <c r="R38" s="778"/>
      <c r="S38" s="778"/>
      <c r="T38" s="778"/>
      <c r="U38" s="778"/>
      <c r="V38" s="778"/>
      <c r="W38" s="778"/>
      <c r="X38" s="778"/>
      <c r="Y38" s="778"/>
      <c r="Z38" s="778"/>
      <c r="AA38" s="778"/>
      <c r="AB38" s="779"/>
      <c r="AC38" s="71"/>
    </row>
    <row r="39" spans="1:29" ht="28.5" customHeight="1" x14ac:dyDescent="0.25">
      <c r="A39" s="767"/>
      <c r="B39" s="790"/>
      <c r="C39" s="73" t="s">
        <v>97</v>
      </c>
      <c r="D39" s="74"/>
      <c r="E39" s="74"/>
      <c r="F39" s="74"/>
      <c r="G39" s="74"/>
      <c r="H39" s="74"/>
      <c r="I39" s="74"/>
      <c r="J39" s="74"/>
      <c r="K39" s="74"/>
      <c r="L39" s="75"/>
      <c r="M39" s="75"/>
      <c r="N39" s="75"/>
      <c r="O39" s="75"/>
      <c r="P39" s="76">
        <f t="shared" si="0"/>
        <v>0</v>
      </c>
      <c r="Q39" s="780"/>
      <c r="R39" s="781"/>
      <c r="S39" s="781"/>
      <c r="T39" s="781"/>
      <c r="U39" s="781"/>
      <c r="V39" s="781"/>
      <c r="W39" s="781"/>
      <c r="X39" s="781"/>
      <c r="Y39" s="781"/>
      <c r="Z39" s="781"/>
      <c r="AA39" s="781"/>
      <c r="AB39" s="782"/>
      <c r="AC39" s="71"/>
    </row>
    <row r="40" spans="1:29" x14ac:dyDescent="0.25">
      <c r="A40" s="202" t="s">
        <v>128</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sheetData>
  <mergeCells count="86">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 ref="Q32:AB33"/>
    <mergeCell ref="V13:Y13"/>
    <mergeCell ref="T19:V19"/>
    <mergeCell ref="AA13:AB13"/>
    <mergeCell ref="Q24:AB24"/>
    <mergeCell ref="Q28:T29"/>
    <mergeCell ref="Q26:AB26"/>
    <mergeCell ref="Q27:T27"/>
    <mergeCell ref="Y17:Z17"/>
    <mergeCell ref="T17:V17"/>
    <mergeCell ref="Q15:AB15"/>
    <mergeCell ref="Q17:S17"/>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Y11:AB11"/>
    <mergeCell ref="A13:B13"/>
    <mergeCell ref="AA8:AB8"/>
    <mergeCell ref="A21:AB21"/>
    <mergeCell ref="C15:C16"/>
    <mergeCell ref="A15:B16"/>
    <mergeCell ref="A7:B9"/>
    <mergeCell ref="W11:X11"/>
    <mergeCell ref="W16:AB16"/>
    <mergeCell ref="T18:V18"/>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ED44-1A18-4C9E-912A-7D316D996C33}">
  <sheetPr>
    <pageSetUpPr fitToPage="1"/>
  </sheetPr>
  <dimension ref="A1:AP42"/>
  <sheetViews>
    <sheetView tabSelected="1" topLeftCell="U17" zoomScale="85" zoomScaleNormal="85" workbookViewId="0">
      <selection activeCell="AA24" sqref="AA24"/>
    </sheetView>
  </sheetViews>
  <sheetFormatPr baseColWidth="10" defaultColWidth="10.85546875" defaultRowHeight="15" x14ac:dyDescent="0.25"/>
  <cols>
    <col min="1" max="1" width="38.42578125" style="10" customWidth="1"/>
    <col min="2" max="2" width="23" style="10" customWidth="1"/>
    <col min="3" max="14" width="20.85546875" style="10" customWidth="1"/>
    <col min="15" max="15" width="23.140625" style="10" customWidth="1"/>
    <col min="16" max="18" width="18.140625" style="10" customWidth="1"/>
    <col min="19" max="19" width="31.140625" style="10" customWidth="1"/>
    <col min="20" max="21" width="18.140625" style="10" customWidth="1"/>
    <col min="22" max="22" width="22.85546875" style="10" customWidth="1"/>
    <col min="23" max="27" width="18.140625" style="10" customWidth="1"/>
    <col min="28" max="28" width="22.85546875" style="10" customWidth="1"/>
    <col min="29" max="29" width="19" style="10" customWidth="1"/>
    <col min="30" max="30" width="19.42578125" style="10" customWidth="1"/>
    <col min="31" max="31" width="6.140625" style="10" bestFit="1" customWidth="1"/>
    <col min="32" max="32" width="30.85546875" style="10" customWidth="1"/>
    <col min="33" max="33" width="29.5703125" style="10" customWidth="1"/>
    <col min="34" max="34" width="8.42578125" style="10" customWidth="1"/>
    <col min="35" max="35" width="18.42578125" style="10" bestFit="1" customWidth="1"/>
    <col min="36" max="36" width="5.85546875" style="10" customWidth="1"/>
    <col min="37" max="37" width="18.42578125" style="10" bestFit="1" customWidth="1"/>
    <col min="38" max="38" width="4.85546875" style="10" customWidth="1"/>
    <col min="39" max="39" width="23" style="10" bestFit="1" customWidth="1"/>
    <col min="40" max="40" width="10.85546875" style="10"/>
    <col min="41" max="41" width="18.42578125" style="10" bestFit="1" customWidth="1"/>
    <col min="42" max="42" width="21" style="10" customWidth="1"/>
    <col min="43" max="16384" width="10.85546875" style="10"/>
  </cols>
  <sheetData>
    <row r="1" spans="1:30" ht="32.25" customHeight="1" thickBot="1" x14ac:dyDescent="0.3">
      <c r="A1" s="547"/>
      <c r="B1" s="550" t="s">
        <v>33</v>
      </c>
      <c r="C1" s="551"/>
      <c r="D1" s="551"/>
      <c r="E1" s="551"/>
      <c r="F1" s="551"/>
      <c r="G1" s="551"/>
      <c r="H1" s="551"/>
      <c r="I1" s="551"/>
      <c r="J1" s="551"/>
      <c r="K1" s="551"/>
      <c r="L1" s="551"/>
      <c r="M1" s="551"/>
      <c r="N1" s="551"/>
      <c r="O1" s="551"/>
      <c r="P1" s="551"/>
      <c r="Q1" s="551"/>
      <c r="R1" s="551"/>
      <c r="S1" s="551"/>
      <c r="T1" s="551"/>
      <c r="U1" s="551"/>
      <c r="V1" s="551"/>
      <c r="W1" s="551"/>
      <c r="X1" s="551"/>
      <c r="Y1" s="551"/>
      <c r="Z1" s="551"/>
      <c r="AA1" s="552"/>
      <c r="AB1" s="553" t="s">
        <v>34</v>
      </c>
      <c r="AC1" s="554"/>
      <c r="AD1" s="555"/>
    </row>
    <row r="2" spans="1:30" ht="30.75" customHeight="1" thickBot="1" x14ac:dyDescent="0.3">
      <c r="A2" s="548"/>
      <c r="B2" s="550" t="s">
        <v>35</v>
      </c>
      <c r="C2" s="551"/>
      <c r="D2" s="551"/>
      <c r="E2" s="551"/>
      <c r="F2" s="551"/>
      <c r="G2" s="551"/>
      <c r="H2" s="551"/>
      <c r="I2" s="551"/>
      <c r="J2" s="551"/>
      <c r="K2" s="551"/>
      <c r="L2" s="551"/>
      <c r="M2" s="551"/>
      <c r="N2" s="551"/>
      <c r="O2" s="551"/>
      <c r="P2" s="551"/>
      <c r="Q2" s="551"/>
      <c r="R2" s="551"/>
      <c r="S2" s="551"/>
      <c r="T2" s="551"/>
      <c r="U2" s="551"/>
      <c r="V2" s="551"/>
      <c r="W2" s="551"/>
      <c r="X2" s="551"/>
      <c r="Y2" s="551"/>
      <c r="Z2" s="551"/>
      <c r="AA2" s="552"/>
      <c r="AB2" s="556" t="s">
        <v>36</v>
      </c>
      <c r="AC2" s="557"/>
      <c r="AD2" s="558"/>
    </row>
    <row r="3" spans="1:30" ht="24" customHeight="1" x14ac:dyDescent="0.25">
      <c r="A3" s="548"/>
      <c r="B3" s="467" t="s">
        <v>37</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556" t="s">
        <v>38</v>
      </c>
      <c r="AC3" s="557"/>
      <c r="AD3" s="558"/>
    </row>
    <row r="4" spans="1:30" ht="21.95" customHeight="1" thickBot="1" x14ac:dyDescent="0.3">
      <c r="A4" s="549"/>
      <c r="B4" s="559"/>
      <c r="C4" s="560"/>
      <c r="D4" s="560"/>
      <c r="E4" s="560"/>
      <c r="F4" s="560"/>
      <c r="G4" s="560"/>
      <c r="H4" s="560"/>
      <c r="I4" s="560"/>
      <c r="J4" s="560"/>
      <c r="K4" s="560"/>
      <c r="L4" s="560"/>
      <c r="M4" s="560"/>
      <c r="N4" s="560"/>
      <c r="O4" s="560"/>
      <c r="P4" s="560"/>
      <c r="Q4" s="560"/>
      <c r="R4" s="560"/>
      <c r="S4" s="560"/>
      <c r="T4" s="560"/>
      <c r="U4" s="560"/>
      <c r="V4" s="560"/>
      <c r="W4" s="560"/>
      <c r="X4" s="560"/>
      <c r="Y4" s="560"/>
      <c r="Z4" s="560"/>
      <c r="AA4" s="561"/>
      <c r="AB4" s="562" t="s">
        <v>39</v>
      </c>
      <c r="AC4" s="563"/>
      <c r="AD4" s="564"/>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25">
      <c r="A7" s="518" t="s">
        <v>40</v>
      </c>
      <c r="B7" s="519"/>
      <c r="C7" s="533" t="s">
        <v>70</v>
      </c>
      <c r="D7" s="518" t="s">
        <v>42</v>
      </c>
      <c r="E7" s="536"/>
      <c r="F7" s="536"/>
      <c r="G7" s="536"/>
      <c r="H7" s="519"/>
      <c r="I7" s="539">
        <v>45203</v>
      </c>
      <c r="J7" s="540"/>
      <c r="K7" s="518" t="s">
        <v>43</v>
      </c>
      <c r="L7" s="519"/>
      <c r="M7" s="545" t="s">
        <v>44</v>
      </c>
      <c r="N7" s="546"/>
      <c r="O7" s="512"/>
      <c r="P7" s="513"/>
      <c r="Q7" s="14"/>
      <c r="R7" s="14"/>
      <c r="S7" s="14"/>
      <c r="T7" s="14"/>
      <c r="U7" s="14"/>
      <c r="V7" s="14"/>
      <c r="W7" s="14"/>
      <c r="X7" s="14"/>
      <c r="Y7" s="14"/>
      <c r="Z7" s="15"/>
      <c r="AA7" s="14"/>
      <c r="AB7" s="14"/>
      <c r="AC7" s="20"/>
      <c r="AD7" s="21"/>
    </row>
    <row r="8" spans="1:30" x14ac:dyDescent="0.25">
      <c r="A8" s="520"/>
      <c r="B8" s="521"/>
      <c r="C8" s="534"/>
      <c r="D8" s="520"/>
      <c r="E8" s="537"/>
      <c r="F8" s="537"/>
      <c r="G8" s="537"/>
      <c r="H8" s="521"/>
      <c r="I8" s="541"/>
      <c r="J8" s="542"/>
      <c r="K8" s="520"/>
      <c r="L8" s="521"/>
      <c r="M8" s="514" t="s">
        <v>45</v>
      </c>
      <c r="N8" s="515"/>
      <c r="O8" s="791"/>
      <c r="P8" s="792"/>
      <c r="Q8" s="14"/>
      <c r="R8" s="14"/>
      <c r="S8" s="14"/>
      <c r="T8" s="14"/>
      <c r="U8" s="14"/>
      <c r="V8" s="14"/>
      <c r="W8" s="14"/>
      <c r="X8" s="14"/>
      <c r="Y8" s="14"/>
      <c r="Z8" s="15"/>
      <c r="AA8" s="14"/>
      <c r="AB8" s="14"/>
      <c r="AC8" s="20"/>
      <c r="AD8" s="21"/>
    </row>
    <row r="9" spans="1:30" ht="15.75" thickBot="1" x14ac:dyDescent="0.3">
      <c r="A9" s="522"/>
      <c r="B9" s="523"/>
      <c r="C9" s="535"/>
      <c r="D9" s="522"/>
      <c r="E9" s="538"/>
      <c r="F9" s="538"/>
      <c r="G9" s="538"/>
      <c r="H9" s="523"/>
      <c r="I9" s="543"/>
      <c r="J9" s="544"/>
      <c r="K9" s="522"/>
      <c r="L9" s="523"/>
      <c r="M9" s="516" t="s">
        <v>46</v>
      </c>
      <c r="N9" s="517"/>
      <c r="O9" s="756" t="s">
        <v>148</v>
      </c>
      <c r="P9" s="757"/>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18" t="s">
        <v>48</v>
      </c>
      <c r="B11" s="519"/>
      <c r="C11" s="524" t="s">
        <v>49</v>
      </c>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6"/>
    </row>
    <row r="12" spans="1:30" ht="15" customHeight="1" x14ac:dyDescent="0.25">
      <c r="A12" s="520"/>
      <c r="B12" s="521"/>
      <c r="C12" s="527"/>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9"/>
    </row>
    <row r="13" spans="1:30" ht="15" customHeight="1" thickBot="1" x14ac:dyDescent="0.3">
      <c r="A13" s="522"/>
      <c r="B13" s="523"/>
      <c r="C13" s="530"/>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2"/>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96" t="s">
        <v>50</v>
      </c>
      <c r="B15" s="497"/>
      <c r="C15" s="503" t="s">
        <v>51</v>
      </c>
      <c r="D15" s="504"/>
      <c r="E15" s="504"/>
      <c r="F15" s="504"/>
      <c r="G15" s="504"/>
      <c r="H15" s="504"/>
      <c r="I15" s="504"/>
      <c r="J15" s="504"/>
      <c r="K15" s="505"/>
      <c r="L15" s="489" t="s">
        <v>52</v>
      </c>
      <c r="M15" s="490"/>
      <c r="N15" s="490"/>
      <c r="O15" s="490"/>
      <c r="P15" s="490"/>
      <c r="Q15" s="491"/>
      <c r="R15" s="506" t="s">
        <v>53</v>
      </c>
      <c r="S15" s="507"/>
      <c r="T15" s="507"/>
      <c r="U15" s="507"/>
      <c r="V15" s="507"/>
      <c r="W15" s="507"/>
      <c r="X15" s="508"/>
      <c r="Y15" s="489" t="s">
        <v>54</v>
      </c>
      <c r="Z15" s="491"/>
      <c r="AA15" s="509" t="s">
        <v>55</v>
      </c>
      <c r="AB15" s="510"/>
      <c r="AC15" s="510"/>
      <c r="AD15" s="511"/>
    </row>
    <row r="16" spans="1:30" ht="9" customHeight="1" thickBot="1" x14ac:dyDescent="0.3">
      <c r="A16" s="19"/>
      <c r="B16" s="14"/>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36"/>
      <c r="AD16" s="37"/>
    </row>
    <row r="17" spans="1:42" s="38" customFormat="1" ht="37.5" customHeight="1" thickBot="1" x14ac:dyDescent="0.3">
      <c r="A17" s="496" t="s">
        <v>56</v>
      </c>
      <c r="B17" s="497"/>
      <c r="C17" s="498" t="s">
        <v>149</v>
      </c>
      <c r="D17" s="499"/>
      <c r="E17" s="499"/>
      <c r="F17" s="499"/>
      <c r="G17" s="499"/>
      <c r="H17" s="499"/>
      <c r="I17" s="499"/>
      <c r="J17" s="499"/>
      <c r="K17" s="499"/>
      <c r="L17" s="499"/>
      <c r="M17" s="499"/>
      <c r="N17" s="499"/>
      <c r="O17" s="499"/>
      <c r="P17" s="499"/>
      <c r="Q17" s="500"/>
      <c r="R17" s="489" t="s">
        <v>58</v>
      </c>
      <c r="S17" s="490"/>
      <c r="T17" s="490"/>
      <c r="U17" s="490"/>
      <c r="V17" s="491"/>
      <c r="W17" s="501">
        <v>0.25</v>
      </c>
      <c r="X17" s="502"/>
      <c r="Y17" s="490" t="s">
        <v>59</v>
      </c>
      <c r="Z17" s="490"/>
      <c r="AA17" s="490"/>
      <c r="AB17" s="491"/>
      <c r="AC17" s="487">
        <v>0.32</v>
      </c>
      <c r="AD17" s="488"/>
    </row>
    <row r="18" spans="1:42"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c r="AP18" s="202"/>
    </row>
    <row r="19" spans="1:42" ht="32.1" customHeight="1" thickBot="1" x14ac:dyDescent="0.3">
      <c r="A19" s="489" t="s">
        <v>60</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1"/>
      <c r="AE19" s="203"/>
      <c r="AF19" s="203"/>
      <c r="AG19" s="202"/>
      <c r="AH19" s="202"/>
      <c r="AI19" s="202"/>
      <c r="AJ19" s="202"/>
      <c r="AK19" s="202"/>
      <c r="AL19" s="202"/>
      <c r="AM19" s="202"/>
      <c r="AN19" s="202"/>
      <c r="AO19" s="202"/>
      <c r="AP19" s="202"/>
    </row>
    <row r="20" spans="1:42" ht="32.1" customHeight="1" thickBot="1" x14ac:dyDescent="0.3">
      <c r="A20" s="42"/>
      <c r="B20" s="20"/>
      <c r="C20" s="594" t="s">
        <v>61</v>
      </c>
      <c r="D20" s="595"/>
      <c r="E20" s="595"/>
      <c r="F20" s="595"/>
      <c r="G20" s="595"/>
      <c r="H20" s="595"/>
      <c r="I20" s="595"/>
      <c r="J20" s="595"/>
      <c r="K20" s="595"/>
      <c r="L20" s="595"/>
      <c r="M20" s="595"/>
      <c r="N20" s="595"/>
      <c r="O20" s="595"/>
      <c r="P20" s="596"/>
      <c r="Q20" s="492" t="s">
        <v>62</v>
      </c>
      <c r="R20" s="493"/>
      <c r="S20" s="493"/>
      <c r="T20" s="493"/>
      <c r="U20" s="493"/>
      <c r="V20" s="493"/>
      <c r="W20" s="493"/>
      <c r="X20" s="493"/>
      <c r="Y20" s="493"/>
      <c r="Z20" s="493"/>
      <c r="AA20" s="493"/>
      <c r="AB20" s="493"/>
      <c r="AC20" s="493"/>
      <c r="AD20" s="494"/>
      <c r="AE20" s="203"/>
      <c r="AF20" s="203"/>
      <c r="AG20" s="202"/>
      <c r="AH20" s="202"/>
      <c r="AI20" s="202"/>
      <c r="AJ20" s="202"/>
      <c r="AK20" s="202"/>
      <c r="AL20" s="202"/>
      <c r="AM20" s="202"/>
      <c r="AN20" s="202"/>
      <c r="AO20" s="202"/>
      <c r="AP20" s="202"/>
    </row>
    <row r="21" spans="1:42" ht="32.1" customHeight="1" thickBot="1" x14ac:dyDescent="0.3">
      <c r="A21" s="19"/>
      <c r="B21" s="14"/>
      <c r="C21" s="308" t="s">
        <v>63</v>
      </c>
      <c r="D21" s="295" t="s">
        <v>64</v>
      </c>
      <c r="E21" s="295" t="s">
        <v>65</v>
      </c>
      <c r="F21" s="295" t="s">
        <v>66</v>
      </c>
      <c r="G21" s="295" t="s">
        <v>67</v>
      </c>
      <c r="H21" s="295" t="s">
        <v>68</v>
      </c>
      <c r="I21" s="295" t="s">
        <v>41</v>
      </c>
      <c r="J21" s="295" t="s">
        <v>69</v>
      </c>
      <c r="K21" s="295" t="s">
        <v>70</v>
      </c>
      <c r="L21" s="295" t="s">
        <v>71</v>
      </c>
      <c r="M21" s="295" t="s">
        <v>72</v>
      </c>
      <c r="N21" s="295" t="s">
        <v>73</v>
      </c>
      <c r="O21" s="295" t="s">
        <v>25</v>
      </c>
      <c r="P21" s="309" t="s">
        <v>74</v>
      </c>
      <c r="Q21" s="308" t="s">
        <v>63</v>
      </c>
      <c r="R21" s="295" t="s">
        <v>64</v>
      </c>
      <c r="S21" s="295" t="s">
        <v>65</v>
      </c>
      <c r="T21" s="295" t="s">
        <v>66</v>
      </c>
      <c r="U21" s="295" t="s">
        <v>67</v>
      </c>
      <c r="V21" s="295" t="s">
        <v>68</v>
      </c>
      <c r="W21" s="295" t="s">
        <v>41</v>
      </c>
      <c r="X21" s="295" t="s">
        <v>69</v>
      </c>
      <c r="Y21" s="295" t="s">
        <v>70</v>
      </c>
      <c r="Z21" s="295" t="s">
        <v>71</v>
      </c>
      <c r="AA21" s="295" t="s">
        <v>72</v>
      </c>
      <c r="AB21" s="295" t="s">
        <v>73</v>
      </c>
      <c r="AC21" s="295" t="s">
        <v>25</v>
      </c>
      <c r="AD21" s="309" t="s">
        <v>74</v>
      </c>
      <c r="AE21" s="46"/>
      <c r="AF21" s="46"/>
      <c r="AG21" s="202"/>
      <c r="AH21" s="202"/>
      <c r="AI21" s="202"/>
      <c r="AJ21" s="202"/>
      <c r="AK21" s="202"/>
      <c r="AL21" s="202"/>
      <c r="AM21" s="202"/>
      <c r="AN21" s="202"/>
      <c r="AO21" s="202"/>
      <c r="AP21" s="202"/>
    </row>
    <row r="22" spans="1:42" ht="32.1" customHeight="1" x14ac:dyDescent="0.25">
      <c r="A22" s="454" t="s">
        <v>75</v>
      </c>
      <c r="B22" s="459"/>
      <c r="C22" s="310"/>
      <c r="D22" s="83"/>
      <c r="E22" s="83"/>
      <c r="F22" s="83"/>
      <c r="G22" s="83"/>
      <c r="H22" s="83"/>
      <c r="I22" s="83"/>
      <c r="J22" s="83"/>
      <c r="K22" s="83"/>
      <c r="L22" s="83"/>
      <c r="M22" s="83"/>
      <c r="N22" s="83"/>
      <c r="O22" s="323">
        <f>SUM(C22:N22)</f>
        <v>0</v>
      </c>
      <c r="P22" s="324"/>
      <c r="Q22" s="326">
        <v>800000000</v>
      </c>
      <c r="R22" s="83">
        <v>210516300</v>
      </c>
      <c r="S22" s="83"/>
      <c r="T22" s="83">
        <v>41159830</v>
      </c>
      <c r="U22" s="83"/>
      <c r="V22" s="83"/>
      <c r="W22" s="83">
        <v>110000000</v>
      </c>
      <c r="X22" s="83">
        <f>200000000-16582658</f>
        <v>183417342</v>
      </c>
      <c r="Y22" s="83"/>
      <c r="Z22" s="83"/>
      <c r="AA22" s="83"/>
      <c r="AB22" s="83"/>
      <c r="AC22" s="83">
        <f>SUM(Q22:AB22)</f>
        <v>1345093472</v>
      </c>
      <c r="AD22" s="307"/>
      <c r="AE22" s="46"/>
      <c r="AF22" s="46" t="s">
        <v>150</v>
      </c>
      <c r="AG22" s="266">
        <f>'Metas 1 PA proyectotras'!AC22+'Metas 2 PA proyecto '!AC22+'Metas 3 PA proyecto'!AC22+'Metas 4 PA proyecto'!AC22</f>
        <v>4141027000</v>
      </c>
      <c r="AH22" s="202"/>
      <c r="AI22" s="202"/>
      <c r="AJ22" s="202"/>
      <c r="AK22" s="202"/>
      <c r="AL22" s="202"/>
      <c r="AM22" s="202"/>
      <c r="AN22" s="202"/>
      <c r="AO22" s="396">
        <v>45199</v>
      </c>
      <c r="AP22" s="202"/>
    </row>
    <row r="23" spans="1:42" ht="32.1" customHeight="1" x14ac:dyDescent="0.25">
      <c r="A23" s="455" t="s">
        <v>32</v>
      </c>
      <c r="B23" s="462"/>
      <c r="C23" s="51"/>
      <c r="D23" s="52"/>
      <c r="E23" s="52"/>
      <c r="F23" s="52"/>
      <c r="G23" s="52"/>
      <c r="H23" s="52"/>
      <c r="I23" s="52"/>
      <c r="J23" s="52"/>
      <c r="K23" s="52"/>
      <c r="L23" s="52"/>
      <c r="M23" s="52"/>
      <c r="N23" s="52"/>
      <c r="O23" s="53">
        <f t="shared" ref="O23:O25" si="0">SUM(C23:N23)</f>
        <v>0</v>
      </c>
      <c r="P23" s="325" t="s">
        <v>77</v>
      </c>
      <c r="Q23" s="314">
        <v>684421435</v>
      </c>
      <c r="R23" s="52">
        <v>198617320</v>
      </c>
      <c r="S23" s="52">
        <f>47348483-3011280</f>
        <v>44337203</v>
      </c>
      <c r="T23" s="52"/>
      <c r="U23" s="52"/>
      <c r="V23" s="52">
        <v>221924274</v>
      </c>
      <c r="W23" s="52">
        <v>121742000</v>
      </c>
      <c r="X23" s="52">
        <v>30374400</v>
      </c>
      <c r="Y23" s="52">
        <v>20262400</v>
      </c>
      <c r="Z23" s="52"/>
      <c r="AA23" s="52"/>
      <c r="AB23" s="52"/>
      <c r="AC23" s="52">
        <f t="shared" ref="AC23:AC25" si="1">SUM(Q23:AB23)</f>
        <v>1321679032</v>
      </c>
      <c r="AD23" s="54">
        <f>AC23/AC22</f>
        <v>0.98259270415967048</v>
      </c>
      <c r="AE23" s="46"/>
      <c r="AF23" s="84" t="s">
        <v>151</v>
      </c>
      <c r="AG23" s="305">
        <f>'Metas 1 PA proyectotras'!AC23+'Metas 2 PA proyecto '!AC23+'Metas 3 PA proyecto'!AC23+'Metas 4 PA proyecto'!AC23</f>
        <v>3281506886</v>
      </c>
      <c r="AH23" s="202"/>
      <c r="AI23" s="305">
        <f>'Metas 1 PA proyectotras'!AC23+'Metas 2 PA proyecto '!AC23+'Metas 3 PA proyecto'!AC23+'Metas 4 PA proyecto'!AC23</f>
        <v>3281506886</v>
      </c>
      <c r="AJ23" s="202"/>
      <c r="AK23" s="305">
        <v>3276428486</v>
      </c>
      <c r="AL23" s="202"/>
      <c r="AM23" s="266">
        <f>W23+X23+Y23</f>
        <v>172378800</v>
      </c>
      <c r="AN23" s="202"/>
      <c r="AO23" s="305">
        <f>'Metas 1 PA proyectotras'!W23+'Metas 1 PA proyectotras'!X23+'Metas 1 PA proyectotras'!Y22+'Metas 2 PA proyecto '!W23+'Metas 2 PA proyecto '!X23+'Metas 2 PA proyecto '!Y22+'Metas 3 PA proyecto'!W23+'Metas 3 PA proyecto'!X23+'Metas 3 PA proyecto'!Y23+'Metas 4 PA proyecto'!W23+'Metas 4 PA proyecto'!X23+'Metas 4 PA proyecto'!Y23</f>
        <v>442020549</v>
      </c>
      <c r="AP23" s="266"/>
    </row>
    <row r="24" spans="1:42" ht="32.1" customHeight="1" x14ac:dyDescent="0.25">
      <c r="A24" s="455" t="s">
        <v>78</v>
      </c>
      <c r="B24" s="462"/>
      <c r="C24" s="51">
        <v>20130368</v>
      </c>
      <c r="D24" s="52">
        <v>512374683.5</v>
      </c>
      <c r="E24" s="52">
        <f>714765691.12-20130368-512374684+0.5</f>
        <v>182260639.62</v>
      </c>
      <c r="F24" s="52">
        <v>0</v>
      </c>
      <c r="G24" s="52">
        <v>0</v>
      </c>
      <c r="H24" s="52">
        <v>0</v>
      </c>
      <c r="I24" s="52">
        <v>0</v>
      </c>
      <c r="J24" s="52">
        <v>0</v>
      </c>
      <c r="K24" s="52">
        <v>0</v>
      </c>
      <c r="L24" s="52">
        <v>0</v>
      </c>
      <c r="M24" s="52">
        <v>0</v>
      </c>
      <c r="N24" s="52">
        <v>0</v>
      </c>
      <c r="O24" s="53">
        <f t="shared" si="0"/>
        <v>714765691.12</v>
      </c>
      <c r="P24" s="316"/>
      <c r="Q24" s="314"/>
      <c r="R24" s="52">
        <v>66666666.666666664</v>
      </c>
      <c r="S24" s="52">
        <v>84209691.666666657</v>
      </c>
      <c r="T24" s="52">
        <v>84209691.666666657</v>
      </c>
      <c r="U24" s="52">
        <v>88783006.111111104</v>
      </c>
      <c r="V24" s="52">
        <f t="shared" ref="V24:AA24" si="2">88783006.1111111+18333333</f>
        <v>107116339.1111111</v>
      </c>
      <c r="W24" s="52">
        <f t="shared" si="2"/>
        <v>107116339.1111111</v>
      </c>
      <c r="X24" s="52">
        <f t="shared" si="2"/>
        <v>107116339.1111111</v>
      </c>
      <c r="Y24" s="52">
        <f t="shared" si="2"/>
        <v>107116339.1111111</v>
      </c>
      <c r="Z24" s="52">
        <f t="shared" si="2"/>
        <v>107116339.1111111</v>
      </c>
      <c r="AA24" s="52">
        <f t="shared" si="2"/>
        <v>107116339.1111111</v>
      </c>
      <c r="AB24" s="52">
        <f>200000000+107116339+71410042</f>
        <v>378526381</v>
      </c>
      <c r="AC24" s="52">
        <f t="shared" si="1"/>
        <v>1345093471.7777779</v>
      </c>
      <c r="AD24" s="54"/>
      <c r="AE24" s="46"/>
      <c r="AF24" s="46" t="s">
        <v>152</v>
      </c>
      <c r="AG24" s="266">
        <f>'Metas 1 PA proyectotras'!AC24+'Metas 2 PA proyecto '!AC24+'Metas 3 PA proyecto'!AC24+'Metas 4 PA proyecto'!AC24</f>
        <v>4141026999.7777777</v>
      </c>
      <c r="AH24" s="202"/>
      <c r="AI24" s="266"/>
      <c r="AJ24" s="202"/>
      <c r="AK24" s="202"/>
      <c r="AL24" s="202"/>
      <c r="AM24" s="202"/>
      <c r="AN24" s="202"/>
      <c r="AO24" s="202">
        <v>421758149</v>
      </c>
      <c r="AP24" s="266"/>
    </row>
    <row r="25" spans="1:42" ht="32.1" customHeight="1" thickBot="1" x14ac:dyDescent="0.3">
      <c r="A25" s="476" t="s">
        <v>23</v>
      </c>
      <c r="B25" s="477"/>
      <c r="C25" s="311">
        <v>20063947</v>
      </c>
      <c r="D25" s="306">
        <v>2513300</v>
      </c>
      <c r="E25" s="306">
        <v>515669872</v>
      </c>
      <c r="F25" s="306">
        <v>15692</v>
      </c>
      <c r="G25" s="306">
        <v>176498099.12000012</v>
      </c>
      <c r="H25" s="306">
        <v>0</v>
      </c>
      <c r="I25" s="306">
        <v>4781</v>
      </c>
      <c r="J25" s="306">
        <v>0</v>
      </c>
      <c r="K25" s="306"/>
      <c r="L25" s="306"/>
      <c r="M25" s="306"/>
      <c r="N25" s="306"/>
      <c r="O25" s="317">
        <f t="shared" si="0"/>
        <v>714765691.12000012</v>
      </c>
      <c r="P25" s="318">
        <v>1</v>
      </c>
      <c r="Q25" s="327"/>
      <c r="R25" s="306">
        <v>10755627</v>
      </c>
      <c r="S25" s="306">
        <v>75893745</v>
      </c>
      <c r="T25" s="306">
        <v>82397160</v>
      </c>
      <c r="U25" s="306">
        <v>88746207</v>
      </c>
      <c r="V25" s="306">
        <v>98500579.879999995</v>
      </c>
      <c r="W25" s="306">
        <v>83458440</v>
      </c>
      <c r="X25" s="306">
        <v>85690960.5</v>
      </c>
      <c r="Y25" s="306">
        <v>84902199.999999881</v>
      </c>
      <c r="Z25" s="306"/>
      <c r="AA25" s="306"/>
      <c r="AB25" s="306"/>
      <c r="AC25" s="306">
        <f t="shared" si="1"/>
        <v>610344919.37999988</v>
      </c>
      <c r="AD25" s="55">
        <f>AC25/AC24</f>
        <v>0.45375651000173362</v>
      </c>
      <c r="AE25" s="46"/>
      <c r="AF25" s="288" t="s">
        <v>153</v>
      </c>
      <c r="AG25" s="305">
        <f>'Metas 1 PA proyectotras'!AC25+'Metas 2 PA proyecto '!AC25+'Metas 3 PA proyecto'!AC25+'Metas 4 PA proyecto'!AC25</f>
        <v>1643340847.8799999</v>
      </c>
      <c r="AH25" s="202"/>
      <c r="AI25" s="266">
        <f>'Metas 1 PA proyectotras'!AC25+'Metas 2 PA proyecto '!AC25+'Metas 3 PA proyecto'!AC25+'Metas 4 PA proyecto'!AC25</f>
        <v>1643340847.8799999</v>
      </c>
      <c r="AJ25" s="202"/>
      <c r="AK25" s="266">
        <v>1417366873.8800001</v>
      </c>
      <c r="AL25" s="202"/>
      <c r="AM25" s="266"/>
      <c r="AN25" s="202"/>
      <c r="AO25" s="202"/>
      <c r="AP25" s="266"/>
    </row>
    <row r="26" spans="1:42" ht="32.1" customHeight="1" thickBot="1" x14ac:dyDescent="0.3">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c r="AP26" s="266"/>
    </row>
    <row r="27" spans="1:42" ht="33.950000000000003" customHeight="1" x14ac:dyDescent="0.25">
      <c r="A27" s="478" t="s">
        <v>80</v>
      </c>
      <c r="B27" s="479"/>
      <c r="C27" s="480"/>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1"/>
      <c r="AE27" s="202"/>
      <c r="AF27" s="202">
        <v>439751758</v>
      </c>
      <c r="AG27" s="202"/>
      <c r="AH27" s="202"/>
      <c r="AI27" s="202"/>
      <c r="AJ27" s="202"/>
      <c r="AK27" s="202"/>
      <c r="AL27" s="202"/>
      <c r="AM27" s="202"/>
      <c r="AN27" s="202"/>
      <c r="AO27" s="202"/>
      <c r="AP27" s="202"/>
    </row>
    <row r="28" spans="1:42" ht="15" customHeight="1" x14ac:dyDescent="0.25">
      <c r="A28" s="482" t="s">
        <v>81</v>
      </c>
      <c r="B28" s="484" t="s">
        <v>82</v>
      </c>
      <c r="C28" s="485"/>
      <c r="D28" s="462" t="s">
        <v>83</v>
      </c>
      <c r="E28" s="463"/>
      <c r="F28" s="463"/>
      <c r="G28" s="463"/>
      <c r="H28" s="463"/>
      <c r="I28" s="463"/>
      <c r="J28" s="463"/>
      <c r="K28" s="463"/>
      <c r="L28" s="463"/>
      <c r="M28" s="463"/>
      <c r="N28" s="463"/>
      <c r="O28" s="486"/>
      <c r="P28" s="470" t="s">
        <v>25</v>
      </c>
      <c r="Q28" s="470" t="s">
        <v>84</v>
      </c>
      <c r="R28" s="470"/>
      <c r="S28" s="470"/>
      <c r="T28" s="470"/>
      <c r="U28" s="470"/>
      <c r="V28" s="470"/>
      <c r="W28" s="470"/>
      <c r="X28" s="470"/>
      <c r="Y28" s="470"/>
      <c r="Z28" s="470"/>
      <c r="AA28" s="470"/>
      <c r="AB28" s="470"/>
      <c r="AC28" s="470"/>
      <c r="AD28" s="472"/>
      <c r="AE28" s="202"/>
      <c r="AF28" s="202"/>
      <c r="AG28" s="202"/>
      <c r="AH28" s="202"/>
      <c r="AI28" s="202"/>
      <c r="AJ28" s="202"/>
      <c r="AK28" s="202"/>
      <c r="AL28" s="202"/>
      <c r="AM28" s="202"/>
      <c r="AN28" s="202"/>
      <c r="AO28" s="202"/>
      <c r="AP28" s="202"/>
    </row>
    <row r="29" spans="1:42" ht="27" customHeight="1" x14ac:dyDescent="0.25">
      <c r="A29" s="483"/>
      <c r="B29" s="424"/>
      <c r="C29" s="426"/>
      <c r="D29" s="57" t="s">
        <v>63</v>
      </c>
      <c r="E29" s="57" t="s">
        <v>64</v>
      </c>
      <c r="F29" s="57" t="s">
        <v>65</v>
      </c>
      <c r="G29" s="57" t="s">
        <v>66</v>
      </c>
      <c r="H29" s="57" t="s">
        <v>67</v>
      </c>
      <c r="I29" s="57" t="s">
        <v>68</v>
      </c>
      <c r="J29" s="57" t="s">
        <v>41</v>
      </c>
      <c r="K29" s="57" t="s">
        <v>69</v>
      </c>
      <c r="L29" s="57" t="s">
        <v>70</v>
      </c>
      <c r="M29" s="57" t="s">
        <v>71</v>
      </c>
      <c r="N29" s="57" t="s">
        <v>72</v>
      </c>
      <c r="O29" s="57" t="s">
        <v>73</v>
      </c>
      <c r="P29" s="486"/>
      <c r="Q29" s="470"/>
      <c r="R29" s="470"/>
      <c r="S29" s="470"/>
      <c r="T29" s="470"/>
      <c r="U29" s="470"/>
      <c r="V29" s="470"/>
      <c r="W29" s="470"/>
      <c r="X29" s="470"/>
      <c r="Y29" s="470"/>
      <c r="Z29" s="470"/>
      <c r="AA29" s="470"/>
      <c r="AB29" s="470"/>
      <c r="AC29" s="470"/>
      <c r="AD29" s="472"/>
      <c r="AE29" s="202"/>
      <c r="AF29" s="202"/>
      <c r="AG29" s="202"/>
      <c r="AH29" s="202"/>
      <c r="AI29" s="202"/>
      <c r="AJ29" s="202"/>
      <c r="AK29" s="202"/>
      <c r="AL29" s="202"/>
      <c r="AM29" s="202"/>
      <c r="AN29" s="202"/>
      <c r="AO29" s="202"/>
      <c r="AP29" s="202"/>
    </row>
    <row r="30" spans="1:42" ht="93.75" customHeight="1" thickBot="1" x14ac:dyDescent="0.3">
      <c r="A30" s="58" t="s">
        <v>149</v>
      </c>
      <c r="B30" s="465"/>
      <c r="C30" s="466"/>
      <c r="D30" s="59"/>
      <c r="E30" s="59"/>
      <c r="F30" s="59"/>
      <c r="G30" s="59"/>
      <c r="H30" s="59"/>
      <c r="I30" s="59"/>
      <c r="J30" s="59"/>
      <c r="K30" s="59"/>
      <c r="L30" s="59"/>
      <c r="M30" s="59"/>
      <c r="N30" s="59"/>
      <c r="O30" s="59"/>
      <c r="P30" s="60">
        <f>SUM(D30:O30)</f>
        <v>0</v>
      </c>
      <c r="Q30" s="591" t="s">
        <v>539</v>
      </c>
      <c r="R30" s="592"/>
      <c r="S30" s="592"/>
      <c r="T30" s="592"/>
      <c r="U30" s="592"/>
      <c r="V30" s="592"/>
      <c r="W30" s="592"/>
      <c r="X30" s="592"/>
      <c r="Y30" s="592"/>
      <c r="Z30" s="592"/>
      <c r="AA30" s="592"/>
      <c r="AB30" s="592"/>
      <c r="AC30" s="592"/>
      <c r="AD30" s="593"/>
      <c r="AE30" s="202"/>
      <c r="AF30" s="202"/>
      <c r="AG30" s="202"/>
      <c r="AH30" s="202"/>
      <c r="AI30" s="202"/>
      <c r="AJ30" s="202"/>
      <c r="AK30" s="202"/>
      <c r="AL30" s="202"/>
      <c r="AM30" s="202"/>
      <c r="AN30" s="202"/>
      <c r="AO30" s="202"/>
      <c r="AP30" s="202"/>
    </row>
    <row r="31" spans="1:42" ht="45" customHeight="1" x14ac:dyDescent="0.25">
      <c r="A31" s="467" t="s">
        <v>85</v>
      </c>
      <c r="B31" s="468"/>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9"/>
      <c r="AE31" s="202"/>
      <c r="AF31" s="202"/>
      <c r="AG31" s="202"/>
      <c r="AH31" s="202"/>
      <c r="AI31" s="202"/>
      <c r="AJ31" s="202"/>
      <c r="AK31" s="202"/>
      <c r="AL31" s="202"/>
      <c r="AM31" s="288"/>
      <c r="AN31" s="202"/>
      <c r="AO31" s="202"/>
      <c r="AP31" s="202"/>
    </row>
    <row r="32" spans="1:42" ht="23.1" customHeight="1" x14ac:dyDescent="0.25">
      <c r="A32" s="455" t="s">
        <v>86</v>
      </c>
      <c r="B32" s="470" t="s">
        <v>87</v>
      </c>
      <c r="C32" s="470" t="s">
        <v>82</v>
      </c>
      <c r="D32" s="470" t="s">
        <v>88</v>
      </c>
      <c r="E32" s="470"/>
      <c r="F32" s="470"/>
      <c r="G32" s="470"/>
      <c r="H32" s="470"/>
      <c r="I32" s="470"/>
      <c r="J32" s="470"/>
      <c r="K32" s="470"/>
      <c r="L32" s="470"/>
      <c r="M32" s="470"/>
      <c r="N32" s="470"/>
      <c r="O32" s="470"/>
      <c r="P32" s="470"/>
      <c r="Q32" s="470" t="s">
        <v>89</v>
      </c>
      <c r="R32" s="470"/>
      <c r="S32" s="470"/>
      <c r="T32" s="470"/>
      <c r="U32" s="470"/>
      <c r="V32" s="470"/>
      <c r="W32" s="470"/>
      <c r="X32" s="470"/>
      <c r="Y32" s="470"/>
      <c r="Z32" s="470"/>
      <c r="AA32" s="470"/>
      <c r="AB32" s="470"/>
      <c r="AC32" s="470"/>
      <c r="AD32" s="472"/>
      <c r="AE32" s="202"/>
      <c r="AF32" s="202"/>
      <c r="AG32" s="61"/>
      <c r="AH32" s="61"/>
      <c r="AI32" s="61"/>
      <c r="AJ32" s="61"/>
      <c r="AK32" s="61"/>
      <c r="AL32" s="61"/>
      <c r="AM32" s="61"/>
      <c r="AN32" s="61"/>
      <c r="AO32" s="61"/>
      <c r="AP32" s="202"/>
    </row>
    <row r="33" spans="1:41" ht="27" customHeight="1" x14ac:dyDescent="0.25">
      <c r="A33" s="455"/>
      <c r="B33" s="470"/>
      <c r="C33" s="471"/>
      <c r="D33" s="57" t="s">
        <v>63</v>
      </c>
      <c r="E33" s="57" t="s">
        <v>64</v>
      </c>
      <c r="F33" s="57" t="s">
        <v>65</v>
      </c>
      <c r="G33" s="57" t="s">
        <v>66</v>
      </c>
      <c r="H33" s="57" t="s">
        <v>67</v>
      </c>
      <c r="I33" s="57" t="s">
        <v>68</v>
      </c>
      <c r="J33" s="57" t="s">
        <v>41</v>
      </c>
      <c r="K33" s="57" t="s">
        <v>69</v>
      </c>
      <c r="L33" s="57" t="s">
        <v>70</v>
      </c>
      <c r="M33" s="57" t="s">
        <v>71</v>
      </c>
      <c r="N33" s="57" t="s">
        <v>72</v>
      </c>
      <c r="O33" s="57" t="s">
        <v>73</v>
      </c>
      <c r="P33" s="57" t="s">
        <v>25</v>
      </c>
      <c r="Q33" s="470" t="s">
        <v>90</v>
      </c>
      <c r="R33" s="470"/>
      <c r="S33" s="470"/>
      <c r="T33" s="470" t="s">
        <v>91</v>
      </c>
      <c r="U33" s="470"/>
      <c r="V33" s="470"/>
      <c r="W33" s="424" t="s">
        <v>92</v>
      </c>
      <c r="X33" s="425"/>
      <c r="Y33" s="425"/>
      <c r="Z33" s="426"/>
      <c r="AA33" s="424" t="s">
        <v>93</v>
      </c>
      <c r="AB33" s="425"/>
      <c r="AC33" s="425"/>
      <c r="AD33" s="427"/>
      <c r="AE33" s="202"/>
      <c r="AF33" s="202"/>
      <c r="AG33" s="61"/>
      <c r="AH33" s="61"/>
      <c r="AI33" s="61"/>
      <c r="AJ33" s="61"/>
      <c r="AK33" s="61"/>
      <c r="AL33" s="61"/>
      <c r="AM33" s="61"/>
      <c r="AN33" s="61"/>
      <c r="AO33" s="61"/>
    </row>
    <row r="34" spans="1:41" ht="132" customHeight="1" x14ac:dyDescent="0.25">
      <c r="A34" s="589" t="s">
        <v>149</v>
      </c>
      <c r="B34" s="428">
        <f>+AC17</f>
        <v>0.32</v>
      </c>
      <c r="C34" s="65" t="s">
        <v>94</v>
      </c>
      <c r="D34" s="85">
        <f t="shared" ref="D34:O34" si="3">((D38*($B$38/$B$34))+(D40*($B$40/$B$34)))*$P$34</f>
        <v>0</v>
      </c>
      <c r="E34" s="85">
        <f>((E38*($B$38/$B$34))+(E40*($B$40/$B$34)))*$P$34</f>
        <v>0.125</v>
      </c>
      <c r="F34" s="85">
        <f t="shared" si="3"/>
        <v>0.1875</v>
      </c>
      <c r="G34" s="85">
        <f t="shared" si="3"/>
        <v>0.5625</v>
      </c>
      <c r="H34" s="85">
        <f t="shared" si="3"/>
        <v>0.125</v>
      </c>
      <c r="I34" s="85">
        <f t="shared" si="3"/>
        <v>0.125</v>
      </c>
      <c r="J34" s="85">
        <f t="shared" si="3"/>
        <v>0.125</v>
      </c>
      <c r="K34" s="85">
        <f t="shared" si="3"/>
        <v>0.1875</v>
      </c>
      <c r="L34" s="85">
        <f t="shared" si="3"/>
        <v>0.5625</v>
      </c>
      <c r="M34" s="85">
        <f t="shared" si="3"/>
        <v>0</v>
      </c>
      <c r="N34" s="85">
        <f t="shared" si="3"/>
        <v>0</v>
      </c>
      <c r="O34" s="85">
        <f t="shared" si="3"/>
        <v>0</v>
      </c>
      <c r="P34" s="79">
        <v>2</v>
      </c>
      <c r="Q34" s="565" t="s">
        <v>529</v>
      </c>
      <c r="R34" s="566"/>
      <c r="S34" s="567"/>
      <c r="T34" s="565" t="s">
        <v>530</v>
      </c>
      <c r="U34" s="566"/>
      <c r="V34" s="567"/>
      <c r="W34" s="577" t="s">
        <v>125</v>
      </c>
      <c r="X34" s="578"/>
      <c r="Y34" s="578"/>
      <c r="Z34" s="579"/>
      <c r="AA34" s="577" t="s">
        <v>154</v>
      </c>
      <c r="AB34" s="578"/>
      <c r="AC34" s="578"/>
      <c r="AD34" s="579"/>
      <c r="AE34" s="202"/>
      <c r="AF34" s="202"/>
      <c r="AG34" s="61"/>
      <c r="AH34" s="61"/>
      <c r="AI34" s="61"/>
      <c r="AJ34" s="61"/>
      <c r="AK34" s="61"/>
      <c r="AL34" s="61"/>
      <c r="AM34" s="61"/>
      <c r="AN34" s="61"/>
      <c r="AO34" s="61"/>
    </row>
    <row r="35" spans="1:41" ht="132" customHeight="1" thickBot="1" x14ac:dyDescent="0.3">
      <c r="A35" s="590"/>
      <c r="B35" s="429"/>
      <c r="C35" s="73" t="s">
        <v>97</v>
      </c>
      <c r="D35" s="86">
        <v>0</v>
      </c>
      <c r="E35" s="87">
        <f>((E39*($B$38/$B$34))+(E41*($B$40/$B$34))*$P$34)</f>
        <v>6.25E-2</v>
      </c>
      <c r="F35" s="88">
        <f>((F39*($B$38/$B$34))+(F41*($B$40/$B$34))*$P$34)</f>
        <v>9.375E-2</v>
      </c>
      <c r="G35" s="88">
        <v>0.86</v>
      </c>
      <c r="H35" s="88">
        <f>((H39*($B$38/$B$34))+(H41*($B$40/$B$34))*$P$34)</f>
        <v>6.25E-2</v>
      </c>
      <c r="I35" s="88">
        <f>((I39*($B$38/$B$34))+(I41*($B$40/$B$34))*$P$34)</f>
        <v>6.25E-2</v>
      </c>
      <c r="J35" s="88">
        <f>((J39*($B$38/$B$34))+(J41*($B$40/$B$34))*$P$34)</f>
        <v>6.25E-2</v>
      </c>
      <c r="K35" s="88">
        <v>0.8</v>
      </c>
      <c r="L35" s="290"/>
      <c r="M35" s="81"/>
      <c r="N35" s="81"/>
      <c r="O35" s="81"/>
      <c r="P35" s="289">
        <f>SUM(D35:O35)</f>
        <v>2.0037500000000001</v>
      </c>
      <c r="Q35" s="568"/>
      <c r="R35" s="569"/>
      <c r="S35" s="570"/>
      <c r="T35" s="568"/>
      <c r="U35" s="569"/>
      <c r="V35" s="570"/>
      <c r="W35" s="580"/>
      <c r="X35" s="581"/>
      <c r="Y35" s="581"/>
      <c r="Z35" s="582"/>
      <c r="AA35" s="580"/>
      <c r="AB35" s="581"/>
      <c r="AC35" s="581"/>
      <c r="AD35" s="582"/>
      <c r="AE35" s="63"/>
      <c r="AF35" s="202"/>
      <c r="AG35" s="61"/>
      <c r="AH35" s="61"/>
      <c r="AI35" s="61"/>
      <c r="AJ35" s="61"/>
      <c r="AK35" s="61"/>
      <c r="AL35" s="61"/>
      <c r="AM35" s="61"/>
      <c r="AN35" s="61"/>
      <c r="AO35" s="61"/>
    </row>
    <row r="36" spans="1:41" ht="36.75" customHeight="1" x14ac:dyDescent="0.25">
      <c r="A36" s="454" t="s">
        <v>98</v>
      </c>
      <c r="B36" s="456" t="s">
        <v>99</v>
      </c>
      <c r="C36" s="458" t="s">
        <v>100</v>
      </c>
      <c r="D36" s="458"/>
      <c r="E36" s="458"/>
      <c r="F36" s="458"/>
      <c r="G36" s="458"/>
      <c r="H36" s="458"/>
      <c r="I36" s="458"/>
      <c r="J36" s="458"/>
      <c r="K36" s="458"/>
      <c r="L36" s="458"/>
      <c r="M36" s="458"/>
      <c r="N36" s="458"/>
      <c r="O36" s="458"/>
      <c r="P36" s="458"/>
      <c r="Q36" s="459" t="s">
        <v>101</v>
      </c>
      <c r="R36" s="460"/>
      <c r="S36" s="460"/>
      <c r="T36" s="460"/>
      <c r="U36" s="460"/>
      <c r="V36" s="460"/>
      <c r="W36" s="460"/>
      <c r="X36" s="460"/>
      <c r="Y36" s="460"/>
      <c r="Z36" s="460"/>
      <c r="AA36" s="460"/>
      <c r="AB36" s="460"/>
      <c r="AC36" s="460"/>
      <c r="AD36" s="461"/>
      <c r="AE36" s="202"/>
      <c r="AF36" s="202"/>
      <c r="AG36" s="61"/>
      <c r="AH36" s="61"/>
      <c r="AI36" s="61"/>
      <c r="AJ36" s="61"/>
      <c r="AK36" s="61"/>
      <c r="AL36" s="61"/>
      <c r="AM36" s="61"/>
      <c r="AN36" s="61"/>
      <c r="AO36" s="61"/>
    </row>
    <row r="37" spans="1:41" ht="26.1" customHeight="1" x14ac:dyDescent="0.25">
      <c r="A37" s="455"/>
      <c r="B37" s="457"/>
      <c r="C37" s="57" t="s">
        <v>102</v>
      </c>
      <c r="D37" s="57" t="s">
        <v>103</v>
      </c>
      <c r="E37" s="57" t="s">
        <v>104</v>
      </c>
      <c r="F37" s="57" t="s">
        <v>105</v>
      </c>
      <c r="G37" s="57" t="s">
        <v>106</v>
      </c>
      <c r="H37" s="57" t="s">
        <v>107</v>
      </c>
      <c r="I37" s="57" t="s">
        <v>108</v>
      </c>
      <c r="J37" s="57" t="s">
        <v>109</v>
      </c>
      <c r="K37" s="57" t="s">
        <v>110</v>
      </c>
      <c r="L37" s="57" t="s">
        <v>111</v>
      </c>
      <c r="M37" s="57" t="s">
        <v>112</v>
      </c>
      <c r="N37" s="57" t="s">
        <v>113</v>
      </c>
      <c r="O37" s="57" t="s">
        <v>114</v>
      </c>
      <c r="P37" s="57" t="s">
        <v>21</v>
      </c>
      <c r="Q37" s="462" t="s">
        <v>115</v>
      </c>
      <c r="R37" s="463"/>
      <c r="S37" s="463"/>
      <c r="T37" s="463"/>
      <c r="U37" s="463"/>
      <c r="V37" s="463"/>
      <c r="W37" s="463"/>
      <c r="X37" s="463"/>
      <c r="Y37" s="463"/>
      <c r="Z37" s="463"/>
      <c r="AA37" s="463"/>
      <c r="AB37" s="463"/>
      <c r="AC37" s="463"/>
      <c r="AD37" s="464"/>
      <c r="AE37" s="202"/>
      <c r="AF37" s="202"/>
      <c r="AG37" s="64"/>
      <c r="AH37" s="64"/>
      <c r="AI37" s="64"/>
      <c r="AJ37" s="64"/>
      <c r="AK37" s="64"/>
      <c r="AL37" s="64"/>
      <c r="AM37" s="64"/>
      <c r="AN37" s="64"/>
      <c r="AO37" s="64"/>
    </row>
    <row r="38" spans="1:41" ht="167.25" customHeight="1" x14ac:dyDescent="0.25">
      <c r="A38" s="833" t="s">
        <v>155</v>
      </c>
      <c r="B38" s="404">
        <v>0.2</v>
      </c>
      <c r="C38" s="65" t="s">
        <v>94</v>
      </c>
      <c r="D38" s="66">
        <v>0</v>
      </c>
      <c r="E38" s="66">
        <v>0.1</v>
      </c>
      <c r="F38" s="66">
        <v>0.15</v>
      </c>
      <c r="G38" s="66">
        <v>0.15</v>
      </c>
      <c r="H38" s="66">
        <v>0.1</v>
      </c>
      <c r="I38" s="66">
        <v>0.1</v>
      </c>
      <c r="J38" s="66">
        <v>0.1</v>
      </c>
      <c r="K38" s="66">
        <v>0.15</v>
      </c>
      <c r="L38" s="66">
        <v>0.15</v>
      </c>
      <c r="M38" s="66">
        <v>0</v>
      </c>
      <c r="N38" s="66">
        <v>0</v>
      </c>
      <c r="O38" s="66">
        <v>0</v>
      </c>
      <c r="P38" s="67">
        <f>SUM(D38:O38)</f>
        <v>1</v>
      </c>
      <c r="Q38" s="835" t="s">
        <v>552</v>
      </c>
      <c r="R38" s="836"/>
      <c r="S38" s="836"/>
      <c r="T38" s="836"/>
      <c r="U38" s="836"/>
      <c r="V38" s="836"/>
      <c r="W38" s="836"/>
      <c r="X38" s="836"/>
      <c r="Y38" s="836"/>
      <c r="Z38" s="836"/>
      <c r="AA38" s="836"/>
      <c r="AB38" s="836"/>
      <c r="AC38" s="836"/>
      <c r="AD38" s="837"/>
      <c r="AE38" s="202" t="s">
        <v>156</v>
      </c>
      <c r="AF38" s="202"/>
      <c r="AG38" s="64"/>
      <c r="AH38" s="64"/>
      <c r="AI38" s="64"/>
      <c r="AJ38" s="64"/>
      <c r="AK38" s="64"/>
      <c r="AL38" s="64"/>
      <c r="AM38" s="64"/>
      <c r="AN38" s="64"/>
      <c r="AO38" s="64"/>
    </row>
    <row r="39" spans="1:41" ht="165.6" customHeight="1" x14ac:dyDescent="0.25">
      <c r="A39" s="834"/>
      <c r="B39" s="405"/>
      <c r="C39" s="68" t="s">
        <v>97</v>
      </c>
      <c r="D39" s="69">
        <v>0</v>
      </c>
      <c r="E39" s="69">
        <v>0.1</v>
      </c>
      <c r="F39" s="69">
        <v>0.15</v>
      </c>
      <c r="G39" s="69">
        <v>0.25</v>
      </c>
      <c r="H39" s="69">
        <v>0.1</v>
      </c>
      <c r="I39" s="69">
        <v>0.1</v>
      </c>
      <c r="J39" s="69">
        <v>0.1</v>
      </c>
      <c r="K39" s="69">
        <v>0.2</v>
      </c>
      <c r="L39" s="69">
        <v>0</v>
      </c>
      <c r="M39" s="69"/>
      <c r="N39" s="69"/>
      <c r="O39" s="69"/>
      <c r="P39" s="70">
        <f>SUM(D39:O39)</f>
        <v>1</v>
      </c>
      <c r="Q39" s="838"/>
      <c r="R39" s="839"/>
      <c r="S39" s="839"/>
      <c r="T39" s="839"/>
      <c r="U39" s="839"/>
      <c r="V39" s="839"/>
      <c r="W39" s="839"/>
      <c r="X39" s="839"/>
      <c r="Y39" s="839"/>
      <c r="Z39" s="839"/>
      <c r="AA39" s="839"/>
      <c r="AB39" s="839"/>
      <c r="AC39" s="839"/>
      <c r="AD39" s="840"/>
      <c r="AE39" s="202"/>
      <c r="AF39" s="202"/>
      <c r="AG39" s="64"/>
      <c r="AH39" s="64"/>
      <c r="AI39" s="64"/>
      <c r="AJ39" s="64"/>
      <c r="AK39" s="64"/>
      <c r="AL39" s="64"/>
      <c r="AM39" s="64"/>
      <c r="AN39" s="64"/>
      <c r="AO39" s="64"/>
    </row>
    <row r="40" spans="1:41" ht="75.75" customHeight="1" x14ac:dyDescent="0.25">
      <c r="A40" s="831" t="s">
        <v>157</v>
      </c>
      <c r="B40" s="413">
        <v>0.12</v>
      </c>
      <c r="C40" s="62" t="s">
        <v>94</v>
      </c>
      <c r="D40" s="66">
        <v>0</v>
      </c>
      <c r="E40" s="66">
        <v>0</v>
      </c>
      <c r="F40" s="66">
        <v>0</v>
      </c>
      <c r="G40" s="66">
        <v>0.5</v>
      </c>
      <c r="H40" s="66">
        <v>0</v>
      </c>
      <c r="I40" s="66">
        <v>0</v>
      </c>
      <c r="J40" s="66">
        <v>0</v>
      </c>
      <c r="K40" s="66">
        <v>0</v>
      </c>
      <c r="L40" s="66">
        <v>0.5</v>
      </c>
      <c r="M40" s="66">
        <v>0</v>
      </c>
      <c r="N40" s="66">
        <v>0</v>
      </c>
      <c r="O40" s="66">
        <v>0</v>
      </c>
      <c r="P40" s="70">
        <f>SUM(D40:O40)</f>
        <v>1</v>
      </c>
      <c r="Q40" s="571" t="s">
        <v>530</v>
      </c>
      <c r="R40" s="572"/>
      <c r="S40" s="572"/>
      <c r="T40" s="572"/>
      <c r="U40" s="572"/>
      <c r="V40" s="572"/>
      <c r="W40" s="572"/>
      <c r="X40" s="572"/>
      <c r="Y40" s="572"/>
      <c r="Z40" s="572"/>
      <c r="AA40" s="572"/>
      <c r="AB40" s="572"/>
      <c r="AC40" s="572"/>
      <c r="AD40" s="573"/>
      <c r="AE40" s="71"/>
      <c r="AF40" s="202"/>
      <c r="AG40" s="72"/>
      <c r="AH40" s="72"/>
      <c r="AI40" s="72"/>
      <c r="AJ40" s="72"/>
      <c r="AK40" s="72"/>
      <c r="AL40" s="72"/>
      <c r="AM40" s="72"/>
      <c r="AN40" s="72"/>
      <c r="AO40" s="72"/>
    </row>
    <row r="41" spans="1:41" ht="74.25" customHeight="1" thickBot="1" x14ac:dyDescent="0.3">
      <c r="A41" s="832"/>
      <c r="B41" s="414"/>
      <c r="C41" s="73" t="s">
        <v>97</v>
      </c>
      <c r="D41" s="74">
        <v>0</v>
      </c>
      <c r="E41" s="74">
        <v>0</v>
      </c>
      <c r="F41" s="74">
        <v>0</v>
      </c>
      <c r="G41" s="74">
        <v>0.5</v>
      </c>
      <c r="H41" s="74">
        <v>0</v>
      </c>
      <c r="I41" s="74">
        <v>0</v>
      </c>
      <c r="J41" s="74">
        <v>0</v>
      </c>
      <c r="K41" s="74">
        <v>0.5</v>
      </c>
      <c r="L41" s="74">
        <v>0</v>
      </c>
      <c r="M41" s="74"/>
      <c r="N41" s="74"/>
      <c r="O41" s="74"/>
      <c r="P41" s="76">
        <f>SUM(D41:O41)</f>
        <v>1</v>
      </c>
      <c r="Q41" s="574"/>
      <c r="R41" s="575"/>
      <c r="S41" s="575"/>
      <c r="T41" s="575"/>
      <c r="U41" s="575"/>
      <c r="V41" s="575"/>
      <c r="W41" s="575"/>
      <c r="X41" s="575"/>
      <c r="Y41" s="575"/>
      <c r="Z41" s="575"/>
      <c r="AA41" s="575"/>
      <c r="AB41" s="575"/>
      <c r="AC41" s="575"/>
      <c r="AD41" s="576"/>
      <c r="AE41" s="71"/>
      <c r="AF41" s="202"/>
      <c r="AG41" s="202"/>
      <c r="AH41" s="202"/>
      <c r="AI41" s="202"/>
      <c r="AJ41" s="202"/>
      <c r="AK41" s="202"/>
      <c r="AL41" s="202"/>
      <c r="AM41" s="202"/>
      <c r="AN41" s="202"/>
      <c r="AO41" s="202"/>
    </row>
    <row r="42" spans="1:41" x14ac:dyDescent="0.25">
      <c r="A42" s="202" t="s">
        <v>128</v>
      </c>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list" allowBlank="1" showInputMessage="1" showErrorMessage="1" sqref="C7:C9" xr:uid="{6E62CCA8-3861-4E84-8209-F5F97057A174}">
      <formula1>$C$21:$N$21</formula1>
    </dataValidation>
    <dataValidation type="textLength" operator="lessThanOrEqual" allowBlank="1" showInputMessage="1" showErrorMessage="1" errorTitle="Máximo 2.000 caracteres" error="Máximo 2.000 caracteres" sqref="Q34 T34 Q40:AD41" xr:uid="{48BC8667-C687-47AE-9B40-34F3ADB91FD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opLeftCell="V6" zoomScale="55" zoomScaleNormal="55" workbookViewId="0">
      <selection activeCell="AI13" sqref="AI13:AN13"/>
    </sheetView>
  </sheetViews>
  <sheetFormatPr baseColWidth="10" defaultColWidth="10.85546875" defaultRowHeight="15" x14ac:dyDescent="0.25"/>
  <cols>
    <col min="1" max="1" width="10.140625" style="104" customWidth="1"/>
    <col min="2" max="2" width="10" style="104" customWidth="1"/>
    <col min="3" max="3" width="17.140625" style="104" customWidth="1"/>
    <col min="4" max="6" width="8.140625" style="104" customWidth="1"/>
    <col min="7" max="7" width="19.42578125" style="104" customWidth="1"/>
    <col min="8" max="8" width="31.140625" style="104" customWidth="1"/>
    <col min="9" max="10" width="29.140625" style="104" customWidth="1"/>
    <col min="11" max="11" width="21.140625" style="104" customWidth="1"/>
    <col min="12" max="13" width="15.140625" style="104" customWidth="1"/>
    <col min="14" max="14" width="21.140625" style="104" customWidth="1"/>
    <col min="15" max="18" width="8.85546875" style="104" customWidth="1"/>
    <col min="19" max="19" width="17" style="104" customWidth="1"/>
    <col min="20" max="20" width="22.140625" style="104" customWidth="1"/>
    <col min="21" max="21" width="27.5703125" style="104" customWidth="1"/>
    <col min="22" max="22" width="15" style="104" customWidth="1"/>
    <col min="23" max="24" width="8" style="104" customWidth="1"/>
    <col min="25" max="25" width="7.85546875" style="104" customWidth="1"/>
    <col min="26" max="26" width="8.140625" style="104" customWidth="1"/>
    <col min="27" max="27" width="8.85546875" style="104" customWidth="1"/>
    <col min="28" max="28" width="7.42578125" style="104" customWidth="1"/>
    <col min="29" max="29" width="7.140625" style="104" customWidth="1"/>
    <col min="30" max="31" width="7.42578125" style="104" customWidth="1"/>
    <col min="32" max="32" width="7.140625" style="104" customWidth="1"/>
    <col min="33" max="33" width="9.5703125" style="104" customWidth="1"/>
    <col min="34" max="34" width="19" style="104" hidden="1" customWidth="1"/>
    <col min="35" max="35" width="11.5703125" style="104" customWidth="1"/>
    <col min="36" max="36" width="9.140625" style="104" customWidth="1"/>
    <col min="37" max="46" width="5.85546875" style="104" customWidth="1"/>
    <col min="47" max="47" width="17.140625" style="104" customWidth="1"/>
    <col min="48" max="48" width="15.85546875" style="105" customWidth="1"/>
    <col min="49" max="49" width="65" style="104" customWidth="1"/>
    <col min="50" max="50" width="56.85546875" style="104" customWidth="1"/>
    <col min="51" max="51" width="33.85546875" style="104" customWidth="1"/>
    <col min="52" max="52" width="24.42578125" style="104" customWidth="1"/>
    <col min="53" max="16384" width="10.85546875" style="104"/>
  </cols>
  <sheetData>
    <row r="1" spans="1:52" ht="15.95" customHeight="1" x14ac:dyDescent="0.25">
      <c r="A1" s="846" t="s">
        <v>33</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c r="AS1" s="847"/>
      <c r="AT1" s="847"/>
      <c r="AU1" s="847"/>
      <c r="AV1" s="847"/>
      <c r="AW1" s="847"/>
      <c r="AX1" s="848"/>
      <c r="AY1" s="802" t="s">
        <v>34</v>
      </c>
      <c r="AZ1" s="803"/>
    </row>
    <row r="2" spans="1:52" ht="15.95" customHeight="1" x14ac:dyDescent="0.25">
      <c r="A2" s="849" t="s">
        <v>35</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1"/>
      <c r="AY2" s="844" t="s">
        <v>36</v>
      </c>
      <c r="AZ2" s="845"/>
    </row>
    <row r="3" spans="1:52" ht="15" customHeight="1" x14ac:dyDescent="0.25">
      <c r="A3" s="852" t="s">
        <v>158</v>
      </c>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4"/>
      <c r="AY3" s="844" t="s">
        <v>38</v>
      </c>
      <c r="AZ3" s="845"/>
    </row>
    <row r="4" spans="1:52" ht="15.95" customHeight="1" x14ac:dyDescent="0.25">
      <c r="A4" s="846"/>
      <c r="B4" s="847"/>
      <c r="C4" s="847"/>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847"/>
      <c r="AK4" s="847"/>
      <c r="AL4" s="847"/>
      <c r="AM4" s="847"/>
      <c r="AN4" s="847"/>
      <c r="AO4" s="847"/>
      <c r="AP4" s="847"/>
      <c r="AQ4" s="847"/>
      <c r="AR4" s="847"/>
      <c r="AS4" s="847"/>
      <c r="AT4" s="847"/>
      <c r="AU4" s="847"/>
      <c r="AV4" s="847"/>
      <c r="AW4" s="847"/>
      <c r="AX4" s="848"/>
      <c r="AY4" s="864" t="s">
        <v>159</v>
      </c>
      <c r="AZ4" s="864"/>
    </row>
    <row r="5" spans="1:52" ht="15" customHeight="1" x14ac:dyDescent="0.25">
      <c r="A5" s="860" t="s">
        <v>160</v>
      </c>
      <c r="B5" s="861"/>
      <c r="C5" s="861"/>
      <c r="D5" s="861"/>
      <c r="E5" s="861"/>
      <c r="F5" s="861"/>
      <c r="G5" s="861"/>
      <c r="H5" s="861"/>
      <c r="I5" s="861"/>
      <c r="J5" s="861"/>
      <c r="K5" s="861"/>
      <c r="L5" s="861"/>
      <c r="M5" s="861"/>
      <c r="N5" s="861"/>
      <c r="O5" s="861"/>
      <c r="P5" s="861"/>
      <c r="Q5" s="861"/>
      <c r="R5" s="861"/>
      <c r="S5" s="861"/>
      <c r="T5" s="861"/>
      <c r="U5" s="861"/>
      <c r="V5" s="861"/>
      <c r="W5" s="861"/>
      <c r="X5" s="861"/>
      <c r="Y5" s="861"/>
      <c r="Z5" s="861"/>
      <c r="AA5" s="861"/>
      <c r="AB5" s="861"/>
      <c r="AC5" s="861"/>
      <c r="AD5" s="861"/>
      <c r="AE5" s="861"/>
      <c r="AF5" s="861"/>
      <c r="AG5" s="862"/>
      <c r="AH5" s="108"/>
      <c r="AI5" s="875" t="s">
        <v>46</v>
      </c>
      <c r="AJ5" s="876"/>
      <c r="AK5" s="876"/>
      <c r="AL5" s="876"/>
      <c r="AM5" s="876"/>
      <c r="AN5" s="876"/>
      <c r="AO5" s="876"/>
      <c r="AP5" s="876"/>
      <c r="AQ5" s="876"/>
      <c r="AR5" s="876"/>
      <c r="AS5" s="876"/>
      <c r="AT5" s="876"/>
      <c r="AU5" s="876"/>
      <c r="AV5" s="885"/>
      <c r="AW5" s="842" t="s">
        <v>161</v>
      </c>
      <c r="AX5" s="842" t="s">
        <v>162</v>
      </c>
      <c r="AY5" s="842" t="s">
        <v>163</v>
      </c>
      <c r="AZ5" s="842" t="s">
        <v>164</v>
      </c>
    </row>
    <row r="6" spans="1:52" ht="15" customHeight="1" x14ac:dyDescent="0.25">
      <c r="A6" s="874" t="s">
        <v>42</v>
      </c>
      <c r="B6" s="874"/>
      <c r="C6" s="874"/>
      <c r="D6" s="883">
        <v>45203</v>
      </c>
      <c r="E6" s="884"/>
      <c r="F6" s="875" t="s">
        <v>43</v>
      </c>
      <c r="G6" s="885"/>
      <c r="H6" s="882" t="s">
        <v>44</v>
      </c>
      <c r="I6" s="882"/>
      <c r="J6" s="109"/>
      <c r="K6" s="875"/>
      <c r="L6" s="876"/>
      <c r="M6" s="876"/>
      <c r="N6" s="876"/>
      <c r="O6" s="876"/>
      <c r="P6" s="876"/>
      <c r="Q6" s="876"/>
      <c r="R6" s="876"/>
      <c r="S6" s="876"/>
      <c r="T6" s="876"/>
      <c r="U6" s="876"/>
      <c r="V6" s="110"/>
      <c r="W6" s="110"/>
      <c r="X6" s="110"/>
      <c r="Y6" s="110"/>
      <c r="Z6" s="110"/>
      <c r="AA6" s="110"/>
      <c r="AB6" s="110"/>
      <c r="AC6" s="110"/>
      <c r="AD6" s="110"/>
      <c r="AE6" s="110"/>
      <c r="AF6" s="110"/>
      <c r="AG6" s="111"/>
      <c r="AH6" s="112"/>
      <c r="AI6" s="877"/>
      <c r="AJ6" s="878"/>
      <c r="AK6" s="878"/>
      <c r="AL6" s="878"/>
      <c r="AM6" s="878"/>
      <c r="AN6" s="878"/>
      <c r="AO6" s="878"/>
      <c r="AP6" s="878"/>
      <c r="AQ6" s="878"/>
      <c r="AR6" s="878"/>
      <c r="AS6" s="878"/>
      <c r="AT6" s="878"/>
      <c r="AU6" s="878"/>
      <c r="AV6" s="886"/>
      <c r="AW6" s="869"/>
      <c r="AX6" s="869"/>
      <c r="AY6" s="869"/>
      <c r="AZ6" s="869"/>
    </row>
    <row r="7" spans="1:52" ht="15" customHeight="1" x14ac:dyDescent="0.25">
      <c r="A7" s="874"/>
      <c r="B7" s="874"/>
      <c r="C7" s="874"/>
      <c r="D7" s="884"/>
      <c r="E7" s="884"/>
      <c r="F7" s="877"/>
      <c r="G7" s="886"/>
      <c r="H7" s="882" t="s">
        <v>45</v>
      </c>
      <c r="I7" s="882"/>
      <c r="J7" s="109"/>
      <c r="K7" s="877"/>
      <c r="L7" s="878"/>
      <c r="M7" s="878"/>
      <c r="N7" s="878"/>
      <c r="O7" s="878"/>
      <c r="P7" s="878"/>
      <c r="Q7" s="878"/>
      <c r="R7" s="878"/>
      <c r="S7" s="878"/>
      <c r="T7" s="878"/>
      <c r="U7" s="878"/>
      <c r="V7" s="112"/>
      <c r="W7" s="112"/>
      <c r="X7" s="112"/>
      <c r="Y7" s="112"/>
      <c r="Z7" s="112"/>
      <c r="AA7" s="112"/>
      <c r="AB7" s="112"/>
      <c r="AC7" s="112"/>
      <c r="AD7" s="112"/>
      <c r="AE7" s="112"/>
      <c r="AF7" s="112"/>
      <c r="AG7" s="113"/>
      <c r="AH7" s="112"/>
      <c r="AI7" s="877"/>
      <c r="AJ7" s="878"/>
      <c r="AK7" s="878"/>
      <c r="AL7" s="878"/>
      <c r="AM7" s="878"/>
      <c r="AN7" s="878"/>
      <c r="AO7" s="878"/>
      <c r="AP7" s="878"/>
      <c r="AQ7" s="878"/>
      <c r="AR7" s="878"/>
      <c r="AS7" s="878"/>
      <c r="AT7" s="878"/>
      <c r="AU7" s="878"/>
      <c r="AV7" s="886"/>
      <c r="AW7" s="869"/>
      <c r="AX7" s="869"/>
      <c r="AY7" s="869"/>
      <c r="AZ7" s="869"/>
    </row>
    <row r="8" spans="1:52" ht="15" customHeight="1" x14ac:dyDescent="0.25">
      <c r="A8" s="874"/>
      <c r="B8" s="874"/>
      <c r="C8" s="874"/>
      <c r="D8" s="884"/>
      <c r="E8" s="884"/>
      <c r="F8" s="879"/>
      <c r="G8" s="887"/>
      <c r="H8" s="882" t="s">
        <v>46</v>
      </c>
      <c r="I8" s="882"/>
      <c r="J8" s="109" t="s">
        <v>148</v>
      </c>
      <c r="K8" s="879"/>
      <c r="L8" s="880"/>
      <c r="M8" s="880"/>
      <c r="N8" s="880"/>
      <c r="O8" s="880"/>
      <c r="P8" s="880"/>
      <c r="Q8" s="880"/>
      <c r="R8" s="880"/>
      <c r="S8" s="880"/>
      <c r="T8" s="880"/>
      <c r="U8" s="880"/>
      <c r="V8" s="114"/>
      <c r="W8" s="114"/>
      <c r="X8" s="114"/>
      <c r="Y8" s="114"/>
      <c r="Z8" s="114"/>
      <c r="AA8" s="114"/>
      <c r="AB8" s="114"/>
      <c r="AC8" s="114"/>
      <c r="AD8" s="114"/>
      <c r="AE8" s="114"/>
      <c r="AF8" s="114"/>
      <c r="AG8" s="115"/>
      <c r="AH8" s="112"/>
      <c r="AI8" s="877"/>
      <c r="AJ8" s="878"/>
      <c r="AK8" s="878"/>
      <c r="AL8" s="878"/>
      <c r="AM8" s="878"/>
      <c r="AN8" s="878"/>
      <c r="AO8" s="878"/>
      <c r="AP8" s="878"/>
      <c r="AQ8" s="878"/>
      <c r="AR8" s="878"/>
      <c r="AS8" s="878"/>
      <c r="AT8" s="878"/>
      <c r="AU8" s="878"/>
      <c r="AV8" s="886"/>
      <c r="AW8" s="869"/>
      <c r="AX8" s="869"/>
      <c r="AY8" s="869"/>
      <c r="AZ8" s="869"/>
    </row>
    <row r="9" spans="1:52" ht="15" customHeight="1" x14ac:dyDescent="0.25">
      <c r="A9" s="871" t="s">
        <v>165</v>
      </c>
      <c r="B9" s="872"/>
      <c r="C9" s="873"/>
      <c r="D9" s="865" t="s">
        <v>166</v>
      </c>
      <c r="E9" s="866"/>
      <c r="F9" s="866"/>
      <c r="G9" s="866"/>
      <c r="H9" s="866"/>
      <c r="I9" s="866"/>
      <c r="J9" s="866"/>
      <c r="K9" s="867"/>
      <c r="L9" s="867"/>
      <c r="M9" s="867"/>
      <c r="N9" s="867"/>
      <c r="O9" s="867"/>
      <c r="P9" s="867"/>
      <c r="Q9" s="867"/>
      <c r="R9" s="867"/>
      <c r="S9" s="867"/>
      <c r="T9" s="867"/>
      <c r="U9" s="867"/>
      <c r="V9" s="867"/>
      <c r="W9" s="867"/>
      <c r="X9" s="867"/>
      <c r="Y9" s="867"/>
      <c r="Z9" s="867"/>
      <c r="AA9" s="867"/>
      <c r="AB9" s="867"/>
      <c r="AC9" s="867"/>
      <c r="AD9" s="867"/>
      <c r="AE9" s="867"/>
      <c r="AF9" s="867"/>
      <c r="AG9" s="868"/>
      <c r="AH9" s="116"/>
      <c r="AI9" s="877"/>
      <c r="AJ9" s="878"/>
      <c r="AK9" s="878"/>
      <c r="AL9" s="878"/>
      <c r="AM9" s="878"/>
      <c r="AN9" s="878"/>
      <c r="AO9" s="878"/>
      <c r="AP9" s="878"/>
      <c r="AQ9" s="878"/>
      <c r="AR9" s="878"/>
      <c r="AS9" s="878"/>
      <c r="AT9" s="878"/>
      <c r="AU9" s="878"/>
      <c r="AV9" s="886"/>
      <c r="AW9" s="869"/>
      <c r="AX9" s="869"/>
      <c r="AY9" s="869"/>
      <c r="AZ9" s="869"/>
    </row>
    <row r="10" spans="1:52" ht="15" customHeight="1" x14ac:dyDescent="0.25">
      <c r="A10" s="855" t="s">
        <v>167</v>
      </c>
      <c r="B10" s="856"/>
      <c r="C10" s="857"/>
      <c r="D10" s="888" t="s">
        <v>168</v>
      </c>
      <c r="E10" s="867"/>
      <c r="F10" s="867"/>
      <c r="G10" s="867"/>
      <c r="H10" s="867"/>
      <c r="I10" s="867"/>
      <c r="J10" s="867"/>
      <c r="K10" s="867"/>
      <c r="L10" s="867"/>
      <c r="M10" s="867"/>
      <c r="N10" s="867"/>
      <c r="O10" s="867"/>
      <c r="P10" s="867"/>
      <c r="Q10" s="867"/>
      <c r="R10" s="867"/>
      <c r="S10" s="867"/>
      <c r="T10" s="867"/>
      <c r="U10" s="867"/>
      <c r="V10" s="867"/>
      <c r="W10" s="867"/>
      <c r="X10" s="867"/>
      <c r="Y10" s="867"/>
      <c r="Z10" s="867"/>
      <c r="AA10" s="867"/>
      <c r="AB10" s="867"/>
      <c r="AC10" s="867"/>
      <c r="AD10" s="867"/>
      <c r="AE10" s="867"/>
      <c r="AF10" s="867"/>
      <c r="AG10" s="868"/>
      <c r="AH10" s="118"/>
      <c r="AI10" s="879"/>
      <c r="AJ10" s="880"/>
      <c r="AK10" s="880"/>
      <c r="AL10" s="880"/>
      <c r="AM10" s="880"/>
      <c r="AN10" s="880"/>
      <c r="AO10" s="880"/>
      <c r="AP10" s="880"/>
      <c r="AQ10" s="880"/>
      <c r="AR10" s="880"/>
      <c r="AS10" s="880"/>
      <c r="AT10" s="880"/>
      <c r="AU10" s="880"/>
      <c r="AV10" s="887"/>
      <c r="AW10" s="869"/>
      <c r="AX10" s="869"/>
      <c r="AY10" s="869"/>
      <c r="AZ10" s="869"/>
    </row>
    <row r="11" spans="1:52" ht="39.950000000000003" customHeight="1" x14ac:dyDescent="0.25">
      <c r="A11" s="858" t="s">
        <v>169</v>
      </c>
      <c r="B11" s="870"/>
      <c r="C11" s="870"/>
      <c r="D11" s="870"/>
      <c r="E11" s="870"/>
      <c r="F11" s="859"/>
      <c r="G11" s="858" t="s">
        <v>170</v>
      </c>
      <c r="H11" s="859"/>
      <c r="I11" s="842" t="s">
        <v>171</v>
      </c>
      <c r="J11" s="842" t="s">
        <v>172</v>
      </c>
      <c r="K11" s="842" t="s">
        <v>173</v>
      </c>
      <c r="L11" s="842" t="s">
        <v>174</v>
      </c>
      <c r="M11" s="842" t="s">
        <v>175</v>
      </c>
      <c r="N11" s="842" t="s">
        <v>176</v>
      </c>
      <c r="O11" s="858" t="s">
        <v>177</v>
      </c>
      <c r="P11" s="870"/>
      <c r="Q11" s="870"/>
      <c r="R11" s="870"/>
      <c r="S11" s="859"/>
      <c r="T11" s="842" t="s">
        <v>178</v>
      </c>
      <c r="U11" s="842" t="s">
        <v>179</v>
      </c>
      <c r="V11" s="860" t="s">
        <v>180</v>
      </c>
      <c r="W11" s="861"/>
      <c r="X11" s="861"/>
      <c r="Y11" s="861"/>
      <c r="Z11" s="861"/>
      <c r="AA11" s="861"/>
      <c r="AB11" s="861"/>
      <c r="AC11" s="861"/>
      <c r="AD11" s="861"/>
      <c r="AE11" s="861"/>
      <c r="AF11" s="861"/>
      <c r="AG11" s="862"/>
      <c r="AH11" s="107"/>
      <c r="AI11" s="860" t="s">
        <v>181</v>
      </c>
      <c r="AJ11" s="861"/>
      <c r="AK11" s="861"/>
      <c r="AL11" s="861"/>
      <c r="AM11" s="861"/>
      <c r="AN11" s="861"/>
      <c r="AO11" s="861"/>
      <c r="AP11" s="861"/>
      <c r="AQ11" s="861"/>
      <c r="AR11" s="861"/>
      <c r="AS11" s="861"/>
      <c r="AT11" s="862"/>
      <c r="AU11" s="858" t="s">
        <v>25</v>
      </c>
      <c r="AV11" s="859"/>
      <c r="AW11" s="869"/>
      <c r="AX11" s="869"/>
      <c r="AY11" s="869"/>
      <c r="AZ11" s="869"/>
    </row>
    <row r="12" spans="1:52" ht="42.75" x14ac:dyDescent="0.25">
      <c r="A12" s="119" t="s">
        <v>182</v>
      </c>
      <c r="B12" s="119" t="s">
        <v>183</v>
      </c>
      <c r="C12" s="119" t="s">
        <v>184</v>
      </c>
      <c r="D12" s="119" t="s">
        <v>185</v>
      </c>
      <c r="E12" s="119" t="s">
        <v>186</v>
      </c>
      <c r="F12" s="119" t="s">
        <v>187</v>
      </c>
      <c r="G12" s="119" t="s">
        <v>188</v>
      </c>
      <c r="H12" s="119" t="s">
        <v>189</v>
      </c>
      <c r="I12" s="843"/>
      <c r="J12" s="843"/>
      <c r="K12" s="843"/>
      <c r="L12" s="843"/>
      <c r="M12" s="843"/>
      <c r="N12" s="843"/>
      <c r="O12" s="119">
        <v>2020</v>
      </c>
      <c r="P12" s="119">
        <v>2021</v>
      </c>
      <c r="Q12" s="119">
        <v>2022</v>
      </c>
      <c r="R12" s="119">
        <v>2023</v>
      </c>
      <c r="S12" s="119">
        <v>2024</v>
      </c>
      <c r="T12" s="843"/>
      <c r="U12" s="843"/>
      <c r="V12" s="120" t="s">
        <v>63</v>
      </c>
      <c r="W12" s="120" t="s">
        <v>64</v>
      </c>
      <c r="X12" s="120" t="s">
        <v>65</v>
      </c>
      <c r="Y12" s="120" t="s">
        <v>66</v>
      </c>
      <c r="Z12" s="120" t="s">
        <v>67</v>
      </c>
      <c r="AA12" s="120" t="s">
        <v>68</v>
      </c>
      <c r="AB12" s="120" t="s">
        <v>41</v>
      </c>
      <c r="AC12" s="120" t="s">
        <v>69</v>
      </c>
      <c r="AD12" s="120" t="s">
        <v>70</v>
      </c>
      <c r="AE12" s="120" t="s">
        <v>71</v>
      </c>
      <c r="AF12" s="120" t="s">
        <v>72</v>
      </c>
      <c r="AG12" s="120" t="s">
        <v>73</v>
      </c>
      <c r="AH12" s="120"/>
      <c r="AI12" s="120" t="s">
        <v>63</v>
      </c>
      <c r="AJ12" s="120" t="s">
        <v>64</v>
      </c>
      <c r="AK12" s="120" t="s">
        <v>65</v>
      </c>
      <c r="AL12" s="120" t="s">
        <v>66</v>
      </c>
      <c r="AM12" s="120" t="s">
        <v>67</v>
      </c>
      <c r="AN12" s="120" t="s">
        <v>68</v>
      </c>
      <c r="AO12" s="120" t="s">
        <v>41</v>
      </c>
      <c r="AP12" s="120" t="s">
        <v>69</v>
      </c>
      <c r="AQ12" s="120" t="s">
        <v>70</v>
      </c>
      <c r="AR12" s="120" t="s">
        <v>71</v>
      </c>
      <c r="AS12" s="120" t="s">
        <v>72</v>
      </c>
      <c r="AT12" s="120" t="s">
        <v>73</v>
      </c>
      <c r="AU12" s="119" t="s">
        <v>190</v>
      </c>
      <c r="AV12" s="121" t="s">
        <v>191</v>
      </c>
      <c r="AW12" s="843"/>
      <c r="AX12" s="843"/>
      <c r="AY12" s="843"/>
      <c r="AZ12" s="843"/>
    </row>
    <row r="13" spans="1:52" ht="65.25" customHeight="1" x14ac:dyDescent="0.25">
      <c r="A13" s="211">
        <v>452</v>
      </c>
      <c r="B13" s="109"/>
      <c r="C13" s="109"/>
      <c r="D13" s="109"/>
      <c r="E13" s="109"/>
      <c r="F13" s="162" t="s">
        <v>192</v>
      </c>
      <c r="G13" s="161"/>
      <c r="H13" s="212" t="s">
        <v>193</v>
      </c>
      <c r="I13" s="212" t="s">
        <v>194</v>
      </c>
      <c r="J13" s="212" t="s">
        <v>195</v>
      </c>
      <c r="K13" s="212" t="s">
        <v>196</v>
      </c>
      <c r="L13" s="212">
        <v>100</v>
      </c>
      <c r="M13" s="212" t="s">
        <v>197</v>
      </c>
      <c r="N13" s="212" t="s">
        <v>198</v>
      </c>
      <c r="O13" s="213">
        <v>0.1</v>
      </c>
      <c r="P13" s="214">
        <v>0.33</v>
      </c>
      <c r="Q13" s="214">
        <v>0.6</v>
      </c>
      <c r="R13" s="215">
        <v>0.85</v>
      </c>
      <c r="S13" s="215">
        <v>1</v>
      </c>
      <c r="T13" s="216" t="s">
        <v>199</v>
      </c>
      <c r="U13" s="216" t="s">
        <v>200</v>
      </c>
      <c r="V13" s="122">
        <v>0.6</v>
      </c>
      <c r="W13" s="122"/>
      <c r="X13" s="122">
        <v>0.03</v>
      </c>
      <c r="Y13" s="122">
        <v>0.03</v>
      </c>
      <c r="Z13" s="122">
        <v>0.03</v>
      </c>
      <c r="AA13" s="122">
        <v>0.03</v>
      </c>
      <c r="AB13" s="122">
        <v>0.03</v>
      </c>
      <c r="AC13" s="122">
        <v>0.02</v>
      </c>
      <c r="AD13" s="122">
        <v>0.02</v>
      </c>
      <c r="AE13" s="122">
        <v>0.02</v>
      </c>
      <c r="AF13" s="122">
        <v>0.02</v>
      </c>
      <c r="AG13" s="122">
        <v>0.02</v>
      </c>
      <c r="AH13" s="122">
        <f>V13+W13+X13+Y13+Z13+AA13+AB13+AC13+AD13+AE13+AF13+AG13</f>
        <v>0.8500000000000002</v>
      </c>
      <c r="AI13" s="123">
        <v>0.6</v>
      </c>
      <c r="AJ13" s="124"/>
      <c r="AK13" s="284">
        <v>0.03</v>
      </c>
      <c r="AL13" s="284">
        <v>0.03</v>
      </c>
      <c r="AM13" s="284">
        <v>0.03</v>
      </c>
      <c r="AN13" s="284">
        <v>0.03</v>
      </c>
      <c r="AO13" s="284">
        <v>0.03</v>
      </c>
      <c r="AP13" s="284">
        <v>0.02</v>
      </c>
      <c r="AQ13" s="284">
        <v>0.05</v>
      </c>
      <c r="AR13" s="125"/>
      <c r="AS13" s="125"/>
      <c r="AT13" s="125"/>
      <c r="AU13" s="284">
        <f>SUM(AJ13:AT13)</f>
        <v>0.21999999999999997</v>
      </c>
      <c r="AV13" s="284">
        <f>SUM(AI13:AT13)</f>
        <v>0.82000000000000017</v>
      </c>
      <c r="AW13" s="294" t="s">
        <v>559</v>
      </c>
      <c r="AX13" s="294" t="s">
        <v>553</v>
      </c>
      <c r="AY13" s="126" t="s">
        <v>125</v>
      </c>
      <c r="AZ13" s="126" t="s">
        <v>125</v>
      </c>
    </row>
    <row r="14" spans="1:52" ht="65.25" customHeight="1" x14ac:dyDescent="0.25">
      <c r="A14" s="211">
        <v>452</v>
      </c>
      <c r="B14" s="109"/>
      <c r="C14" s="109"/>
      <c r="D14" s="109"/>
      <c r="E14" s="109"/>
      <c r="F14" s="162" t="s">
        <v>201</v>
      </c>
      <c r="G14" s="161"/>
      <c r="H14" s="212" t="s">
        <v>193</v>
      </c>
      <c r="I14" s="212" t="s">
        <v>194</v>
      </c>
      <c r="J14" s="212" t="s">
        <v>202</v>
      </c>
      <c r="K14" s="212" t="s">
        <v>196</v>
      </c>
      <c r="L14" s="212">
        <v>100</v>
      </c>
      <c r="M14" s="212" t="s">
        <v>197</v>
      </c>
      <c r="N14" s="212" t="s">
        <v>203</v>
      </c>
      <c r="O14" s="213">
        <v>0.1</v>
      </c>
      <c r="P14" s="214">
        <v>0.33</v>
      </c>
      <c r="Q14" s="214">
        <v>0.6</v>
      </c>
      <c r="R14" s="215">
        <v>0.85</v>
      </c>
      <c r="S14" s="215">
        <v>1</v>
      </c>
      <c r="T14" s="216" t="s">
        <v>199</v>
      </c>
      <c r="U14" s="216" t="s">
        <v>204</v>
      </c>
      <c r="V14" s="122">
        <v>0.6</v>
      </c>
      <c r="W14" s="122"/>
      <c r="X14" s="122">
        <v>0.03</v>
      </c>
      <c r="Y14" s="122">
        <v>0.03</v>
      </c>
      <c r="Z14" s="122">
        <v>0.03</v>
      </c>
      <c r="AA14" s="122">
        <v>0.03</v>
      </c>
      <c r="AB14" s="122">
        <v>0.03</v>
      </c>
      <c r="AC14" s="122">
        <v>0.02</v>
      </c>
      <c r="AD14" s="122">
        <v>0.02</v>
      </c>
      <c r="AE14" s="122">
        <v>0.02</v>
      </c>
      <c r="AF14" s="122">
        <v>0.02</v>
      </c>
      <c r="AG14" s="122">
        <v>0.02</v>
      </c>
      <c r="AH14" s="122">
        <f>V14+W14+X14+Y14+Z14+AA14+AB14+AC14+AD14+AE14+AF14+AG14</f>
        <v>0.8500000000000002</v>
      </c>
      <c r="AI14" s="123">
        <v>0.6</v>
      </c>
      <c r="AJ14" s="124"/>
      <c r="AK14" s="284">
        <v>0.03</v>
      </c>
      <c r="AL14" s="284">
        <v>0.03</v>
      </c>
      <c r="AM14" s="284">
        <v>0.03</v>
      </c>
      <c r="AN14" s="284">
        <v>0.03</v>
      </c>
      <c r="AO14" s="284">
        <v>0.03</v>
      </c>
      <c r="AP14" s="284">
        <v>0.02</v>
      </c>
      <c r="AQ14" s="284">
        <v>0.02</v>
      </c>
      <c r="AR14" s="125"/>
      <c r="AS14" s="125"/>
      <c r="AT14" s="125"/>
      <c r="AU14" s="284">
        <f>SUM(AJ14:AT14)</f>
        <v>0.18999999999999997</v>
      </c>
      <c r="AV14" s="284">
        <f>SUM(AI14:AT14)</f>
        <v>0.79000000000000015</v>
      </c>
      <c r="AW14" s="398" t="s">
        <v>554</v>
      </c>
      <c r="AX14" s="294" t="s">
        <v>555</v>
      </c>
      <c r="AY14" s="126" t="s">
        <v>556</v>
      </c>
      <c r="AZ14" s="126" t="s">
        <v>536</v>
      </c>
    </row>
    <row r="15" spans="1:52" ht="65.25" customHeight="1" x14ac:dyDescent="0.25">
      <c r="A15" s="211">
        <v>454</v>
      </c>
      <c r="B15" s="109"/>
      <c r="C15" s="109"/>
      <c r="D15" s="109">
        <v>34</v>
      </c>
      <c r="E15" s="109"/>
      <c r="F15" s="109"/>
      <c r="G15" s="161"/>
      <c r="H15" s="212" t="s">
        <v>193</v>
      </c>
      <c r="I15" s="212" t="s">
        <v>205</v>
      </c>
      <c r="J15" s="212" t="s">
        <v>206</v>
      </c>
      <c r="K15" s="109" t="s">
        <v>207</v>
      </c>
      <c r="L15" s="109">
        <v>16</v>
      </c>
      <c r="M15" s="109" t="s">
        <v>208</v>
      </c>
      <c r="N15" s="212" t="s">
        <v>209</v>
      </c>
      <c r="O15" s="285">
        <v>1</v>
      </c>
      <c r="P15" s="285">
        <v>5</v>
      </c>
      <c r="Q15" s="285">
        <v>7</v>
      </c>
      <c r="R15" s="285">
        <v>2</v>
      </c>
      <c r="S15" s="285">
        <v>1</v>
      </c>
      <c r="T15" s="109" t="s">
        <v>199</v>
      </c>
      <c r="U15" s="161" t="s">
        <v>210</v>
      </c>
      <c r="V15" s="286"/>
      <c r="W15" s="286"/>
      <c r="X15" s="286"/>
      <c r="Y15" s="287">
        <v>1</v>
      </c>
      <c r="Z15" s="287"/>
      <c r="AA15" s="287"/>
      <c r="AB15" s="287"/>
      <c r="AC15" s="287"/>
      <c r="AD15" s="287">
        <v>1</v>
      </c>
      <c r="AE15" s="286"/>
      <c r="AF15" s="286"/>
      <c r="AG15" s="286"/>
      <c r="AH15" s="287">
        <v>2</v>
      </c>
      <c r="AI15" s="286"/>
      <c r="AJ15" s="286"/>
      <c r="AK15" s="286"/>
      <c r="AL15" s="286">
        <v>1</v>
      </c>
      <c r="AM15" s="286"/>
      <c r="AN15" s="286"/>
      <c r="AO15" s="286"/>
      <c r="AP15" s="286">
        <v>1</v>
      </c>
      <c r="AQ15" s="286"/>
      <c r="AR15" s="125"/>
      <c r="AS15" s="125"/>
      <c r="AT15" s="125"/>
      <c r="AU15" s="125">
        <f>SUM(AI15:AT15)</f>
        <v>2</v>
      </c>
      <c r="AV15" s="284">
        <v>1</v>
      </c>
      <c r="AW15" s="398" t="s">
        <v>531</v>
      </c>
      <c r="AX15" s="398" t="s">
        <v>530</v>
      </c>
      <c r="AY15" s="398" t="s">
        <v>531</v>
      </c>
      <c r="AZ15" s="398" t="s">
        <v>530</v>
      </c>
    </row>
    <row r="16" spans="1:52" ht="65.25" customHeight="1" x14ac:dyDescent="0.25">
      <c r="A16" s="211"/>
      <c r="B16" s="109"/>
      <c r="C16" s="109"/>
      <c r="D16" s="109"/>
      <c r="E16" s="109"/>
      <c r="F16" s="109"/>
      <c r="G16" s="161" t="s">
        <v>211</v>
      </c>
      <c r="H16" s="212" t="s">
        <v>212</v>
      </c>
      <c r="I16" s="212" t="s">
        <v>213</v>
      </c>
      <c r="J16" s="217" t="s">
        <v>214</v>
      </c>
      <c r="K16" s="109" t="s">
        <v>207</v>
      </c>
      <c r="L16" s="125"/>
      <c r="M16" s="218" t="s">
        <v>197</v>
      </c>
      <c r="N16" s="217" t="s">
        <v>215</v>
      </c>
      <c r="O16" s="123"/>
      <c r="P16" s="123"/>
      <c r="Q16" s="123">
        <v>1</v>
      </c>
      <c r="R16" s="123"/>
      <c r="S16" s="123"/>
      <c r="T16" s="109" t="s">
        <v>216</v>
      </c>
      <c r="U16" s="161" t="s">
        <v>217</v>
      </c>
      <c r="V16" s="219"/>
      <c r="W16" s="220"/>
      <c r="X16" s="220">
        <v>0.25</v>
      </c>
      <c r="Y16" s="221"/>
      <c r="Z16" s="221"/>
      <c r="AA16" s="220">
        <v>0.25</v>
      </c>
      <c r="AB16" s="221"/>
      <c r="AC16" s="221"/>
      <c r="AD16" s="220">
        <v>0.25</v>
      </c>
      <c r="AE16" s="221"/>
      <c r="AF16" s="221"/>
      <c r="AG16" s="220">
        <v>0.25</v>
      </c>
      <c r="AH16" s="122">
        <f>V16+W16+X16+Y16+Z16+AA16+AB16+AC16+AD16+AE16+AF16+AG16</f>
        <v>1</v>
      </c>
      <c r="AI16" s="125"/>
      <c r="AJ16" s="125"/>
      <c r="AK16" s="284">
        <v>0.25</v>
      </c>
      <c r="AL16" s="125"/>
      <c r="AM16" s="125"/>
      <c r="AN16" s="284">
        <v>0.25</v>
      </c>
      <c r="AO16" s="125"/>
      <c r="AP16" s="125"/>
      <c r="AQ16" s="284">
        <v>0.25</v>
      </c>
      <c r="AR16" s="125"/>
      <c r="AS16" s="125"/>
      <c r="AT16" s="125"/>
      <c r="AU16" s="393">
        <f>SUM(AI16:AT16)</f>
        <v>0.75</v>
      </c>
      <c r="AV16" s="123">
        <v>0.75</v>
      </c>
      <c r="AW16" s="294" t="s">
        <v>557</v>
      </c>
      <c r="AX16" s="126" t="s">
        <v>558</v>
      </c>
      <c r="AY16" s="397" t="s">
        <v>125</v>
      </c>
      <c r="AZ16" s="397" t="s">
        <v>125</v>
      </c>
    </row>
    <row r="17" spans="1:52" ht="90.75" customHeight="1" x14ac:dyDescent="0.25">
      <c r="A17" s="211"/>
      <c r="B17" s="109"/>
      <c r="C17" s="109"/>
      <c r="D17" s="109"/>
      <c r="E17" s="109"/>
      <c r="F17" s="109"/>
      <c r="G17" s="161" t="s">
        <v>211</v>
      </c>
      <c r="H17" s="212" t="s">
        <v>218</v>
      </c>
      <c r="I17" s="212" t="s">
        <v>213</v>
      </c>
      <c r="J17" s="217" t="s">
        <v>219</v>
      </c>
      <c r="K17" s="109" t="s">
        <v>207</v>
      </c>
      <c r="L17" s="125"/>
      <c r="M17" s="109" t="s">
        <v>197</v>
      </c>
      <c r="N17" s="217" t="s">
        <v>220</v>
      </c>
      <c r="O17" s="123"/>
      <c r="P17" s="123"/>
      <c r="Q17" s="123">
        <v>1</v>
      </c>
      <c r="R17" s="123"/>
      <c r="S17" s="123"/>
      <c r="T17" s="109" t="s">
        <v>216</v>
      </c>
      <c r="U17" s="161" t="s">
        <v>221</v>
      </c>
      <c r="V17" s="219"/>
      <c r="W17" s="220"/>
      <c r="X17" s="220">
        <v>0.25</v>
      </c>
      <c r="Y17" s="221"/>
      <c r="Z17" s="221"/>
      <c r="AA17" s="220">
        <v>0.25</v>
      </c>
      <c r="AB17" s="221"/>
      <c r="AC17" s="221"/>
      <c r="AD17" s="220">
        <v>0.25</v>
      </c>
      <c r="AE17" s="221"/>
      <c r="AF17" s="221"/>
      <c r="AG17" s="220">
        <v>0.25</v>
      </c>
      <c r="AH17" s="122">
        <f>V17+W17+X17+Y17+Z17+AA17+AB17+AC17+AD17+AE17+AF17+AG17</f>
        <v>1</v>
      </c>
      <c r="AI17" s="125"/>
      <c r="AJ17" s="125"/>
      <c r="AK17" s="284">
        <v>0.25</v>
      </c>
      <c r="AL17" s="125"/>
      <c r="AM17" s="125"/>
      <c r="AN17" s="284">
        <v>0.25</v>
      </c>
      <c r="AO17" s="125"/>
      <c r="AP17" s="125"/>
      <c r="AQ17" s="284">
        <v>0.25</v>
      </c>
      <c r="AR17" s="125"/>
      <c r="AS17" s="125"/>
      <c r="AT17" s="125"/>
      <c r="AU17" s="393">
        <f>SUM(AI17:AT17)</f>
        <v>0.75</v>
      </c>
      <c r="AV17" s="123">
        <v>0.75</v>
      </c>
      <c r="AW17" s="294" t="s">
        <v>538</v>
      </c>
      <c r="AX17" s="126" t="s">
        <v>537</v>
      </c>
      <c r="AY17" s="397" t="s">
        <v>125</v>
      </c>
      <c r="AZ17" s="397" t="s">
        <v>125</v>
      </c>
    </row>
    <row r="18" spans="1:52" ht="77.25" customHeight="1" x14ac:dyDescent="0.25">
      <c r="A18" s="881" t="s">
        <v>222</v>
      </c>
      <c r="B18" s="881"/>
      <c r="C18" s="881"/>
      <c r="D18" s="841" t="s">
        <v>223</v>
      </c>
      <c r="E18" s="841"/>
      <c r="F18" s="841"/>
      <c r="G18" s="841"/>
      <c r="H18" s="841"/>
      <c r="I18" s="841"/>
      <c r="J18" s="863" t="s">
        <v>224</v>
      </c>
      <c r="K18" s="863"/>
      <c r="L18" s="863"/>
      <c r="M18" s="863"/>
      <c r="N18" s="863"/>
      <c r="O18" s="863"/>
      <c r="P18" s="841" t="s">
        <v>223</v>
      </c>
      <c r="Q18" s="841"/>
      <c r="R18" s="841"/>
      <c r="S18" s="841"/>
      <c r="T18" s="841"/>
      <c r="U18" s="841"/>
      <c r="V18" s="841" t="s">
        <v>223</v>
      </c>
      <c r="W18" s="841"/>
      <c r="X18" s="841"/>
      <c r="Y18" s="841"/>
      <c r="Z18" s="841"/>
      <c r="AA18" s="841"/>
      <c r="AB18" s="841"/>
      <c r="AC18" s="841"/>
      <c r="AD18" s="841" t="s">
        <v>223</v>
      </c>
      <c r="AE18" s="841"/>
      <c r="AF18" s="841"/>
      <c r="AG18" s="841"/>
      <c r="AH18" s="841"/>
      <c r="AI18" s="841"/>
      <c r="AJ18" s="841"/>
      <c r="AK18" s="841"/>
      <c r="AL18" s="841"/>
      <c r="AM18" s="841"/>
      <c r="AN18" s="841"/>
      <c r="AO18" s="841"/>
      <c r="AP18" s="841"/>
      <c r="AQ18" s="863" t="s">
        <v>225</v>
      </c>
      <c r="AR18" s="863"/>
      <c r="AS18" s="863"/>
      <c r="AT18" s="863"/>
      <c r="AU18" s="841" t="s">
        <v>226</v>
      </c>
      <c r="AV18" s="841"/>
      <c r="AW18" s="841"/>
      <c r="AX18" s="841"/>
      <c r="AY18" s="841"/>
      <c r="AZ18" s="841"/>
    </row>
    <row r="19" spans="1:52" x14ac:dyDescent="0.25">
      <c r="A19" s="881"/>
      <c r="B19" s="881"/>
      <c r="C19" s="881"/>
      <c r="D19" s="841" t="s">
        <v>532</v>
      </c>
      <c r="E19" s="841"/>
      <c r="F19" s="841"/>
      <c r="G19" s="841"/>
      <c r="H19" s="841"/>
      <c r="I19" s="841"/>
      <c r="J19" s="863"/>
      <c r="K19" s="863"/>
      <c r="L19" s="863"/>
      <c r="M19" s="863"/>
      <c r="N19" s="863"/>
      <c r="O19" s="863"/>
      <c r="P19" s="841" t="s">
        <v>534</v>
      </c>
      <c r="Q19" s="841"/>
      <c r="R19" s="841"/>
      <c r="S19" s="841"/>
      <c r="T19" s="841"/>
      <c r="U19" s="841"/>
      <c r="V19" s="841" t="s">
        <v>227</v>
      </c>
      <c r="W19" s="841"/>
      <c r="X19" s="841"/>
      <c r="Y19" s="841"/>
      <c r="Z19" s="841"/>
      <c r="AA19" s="841"/>
      <c r="AB19" s="841"/>
      <c r="AC19" s="841"/>
      <c r="AD19" s="841" t="s">
        <v>228</v>
      </c>
      <c r="AE19" s="841"/>
      <c r="AF19" s="841"/>
      <c r="AG19" s="841"/>
      <c r="AH19" s="841"/>
      <c r="AI19" s="841"/>
      <c r="AJ19" s="841"/>
      <c r="AK19" s="841"/>
      <c r="AL19" s="841"/>
      <c r="AM19" s="841"/>
      <c r="AN19" s="841"/>
      <c r="AO19" s="841"/>
      <c r="AP19" s="841"/>
      <c r="AQ19" s="863"/>
      <c r="AR19" s="863"/>
      <c r="AS19" s="863"/>
      <c r="AT19" s="863"/>
      <c r="AU19" s="841" t="s">
        <v>228</v>
      </c>
      <c r="AV19" s="841"/>
      <c r="AW19" s="841"/>
      <c r="AX19" s="841"/>
      <c r="AY19" s="841"/>
      <c r="AZ19" s="841"/>
    </row>
    <row r="20" spans="1:52" ht="15.95" customHeight="1" x14ac:dyDescent="0.25">
      <c r="A20" s="881"/>
      <c r="B20" s="881"/>
      <c r="C20" s="881"/>
      <c r="D20" s="841" t="s">
        <v>533</v>
      </c>
      <c r="E20" s="841"/>
      <c r="F20" s="841"/>
      <c r="G20" s="841"/>
      <c r="H20" s="841"/>
      <c r="I20" s="841"/>
      <c r="J20" s="863"/>
      <c r="K20" s="863"/>
      <c r="L20" s="863"/>
      <c r="M20" s="863"/>
      <c r="N20" s="863"/>
      <c r="O20" s="863"/>
      <c r="P20" s="841" t="s">
        <v>535</v>
      </c>
      <c r="Q20" s="841"/>
      <c r="R20" s="841"/>
      <c r="S20" s="841"/>
      <c r="T20" s="841"/>
      <c r="U20" s="841"/>
      <c r="V20" s="841" t="s">
        <v>229</v>
      </c>
      <c r="W20" s="841"/>
      <c r="X20" s="841"/>
      <c r="Y20" s="841"/>
      <c r="Z20" s="841"/>
      <c r="AA20" s="841"/>
      <c r="AB20" s="841"/>
      <c r="AC20" s="841"/>
      <c r="AD20" s="841" t="s">
        <v>230</v>
      </c>
      <c r="AE20" s="841"/>
      <c r="AF20" s="841"/>
      <c r="AG20" s="841"/>
      <c r="AH20" s="841"/>
      <c r="AI20" s="841"/>
      <c r="AJ20" s="841"/>
      <c r="AK20" s="841"/>
      <c r="AL20" s="841"/>
      <c r="AM20" s="841"/>
      <c r="AN20" s="841"/>
      <c r="AO20" s="841"/>
      <c r="AP20" s="841"/>
      <c r="AQ20" s="863"/>
      <c r="AR20" s="863"/>
      <c r="AS20" s="863"/>
      <c r="AT20" s="863"/>
      <c r="AU20" s="841" t="s">
        <v>231</v>
      </c>
      <c r="AV20" s="841"/>
      <c r="AW20" s="841"/>
      <c r="AX20" s="841"/>
      <c r="AY20" s="841"/>
      <c r="AZ20" s="841"/>
    </row>
  </sheetData>
  <autoFilter ref="A12:AZ12" xr:uid="{00000000-0001-0000-0700-000000000000}"/>
  <mergeCells count="56">
    <mergeCell ref="D10:AG10"/>
    <mergeCell ref="H8:I8"/>
    <mergeCell ref="H7:I7"/>
    <mergeCell ref="J18:O20"/>
    <mergeCell ref="G11:H11"/>
    <mergeCell ref="D18:I18"/>
    <mergeCell ref="O11:S11"/>
    <mergeCell ref="D19:I19"/>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s>
  <printOptions horizontalCentered="1" verticalCentered="1"/>
  <pageMargins left="0.23622047244094491" right="0.23622047244094491" top="0.39370078740157483" bottom="0.39370078740157483" header="0.31496062992125984" footer="0.31496062992125984"/>
  <pageSetup paperSize="9" scale="2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topLeftCell="A7" zoomScale="30" workbookViewId="0">
      <selection activeCell="A5" sqref="A5:AE5"/>
    </sheetView>
  </sheetViews>
  <sheetFormatPr baseColWidth="10" defaultColWidth="19.42578125" defaultRowHeight="15" x14ac:dyDescent="0.25"/>
  <cols>
    <col min="1" max="1" width="29.42578125" style="104" bestFit="1" customWidth="1"/>
    <col min="2" max="17" width="11" style="104" customWidth="1"/>
    <col min="18" max="19" width="12.140625" style="104" customWidth="1"/>
    <col min="20" max="23" width="8.140625" style="104" customWidth="1"/>
    <col min="24" max="24" width="9.42578125" style="104" customWidth="1"/>
    <col min="25" max="25" width="8.140625" style="104" customWidth="1"/>
    <col min="26" max="30" width="7.85546875" style="104" customWidth="1"/>
    <col min="31" max="31" width="11.140625" style="104" customWidth="1"/>
    <col min="32" max="32" width="2.140625" style="104" customWidth="1"/>
    <col min="33" max="33" width="19.42578125" style="104" customWidth="1"/>
    <col min="34" max="51" width="11.140625" style="104" customWidth="1"/>
    <col min="52" max="63" width="8.85546875" style="104" customWidth="1"/>
    <col min="64" max="16384" width="19.42578125" style="104"/>
  </cols>
  <sheetData>
    <row r="1" spans="1:63" ht="15.95" customHeight="1" x14ac:dyDescent="0.25">
      <c r="A1" s="890" t="s">
        <v>33</v>
      </c>
      <c r="B1" s="890"/>
      <c r="C1" s="890"/>
      <c r="D1" s="890"/>
      <c r="E1" s="890"/>
      <c r="F1" s="890"/>
      <c r="G1" s="890"/>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0"/>
      <c r="AO1" s="890"/>
      <c r="AP1" s="890"/>
      <c r="AQ1" s="890"/>
      <c r="AR1" s="890"/>
      <c r="AS1" s="890"/>
      <c r="AT1" s="890"/>
      <c r="AU1" s="890"/>
      <c r="AV1" s="890"/>
      <c r="AW1" s="890"/>
      <c r="AX1" s="890"/>
      <c r="AY1" s="890"/>
      <c r="AZ1" s="890"/>
      <c r="BA1" s="890"/>
      <c r="BB1" s="890"/>
      <c r="BC1" s="890"/>
      <c r="BD1" s="890"/>
      <c r="BE1" s="890"/>
      <c r="BF1" s="890"/>
      <c r="BG1" s="890"/>
      <c r="BH1" s="890"/>
      <c r="BI1" s="889" t="s">
        <v>129</v>
      </c>
      <c r="BJ1" s="889"/>
      <c r="BK1" s="889"/>
    </row>
    <row r="2" spans="1:63" ht="15.95" customHeight="1" x14ac:dyDescent="0.25">
      <c r="A2" s="890" t="s">
        <v>35</v>
      </c>
      <c r="B2" s="890"/>
      <c r="C2" s="890"/>
      <c r="D2" s="890"/>
      <c r="E2" s="890"/>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H2" s="890"/>
      <c r="AI2" s="890"/>
      <c r="AJ2" s="890"/>
      <c r="AK2" s="890"/>
      <c r="AL2" s="890"/>
      <c r="AM2" s="890"/>
      <c r="AN2" s="890"/>
      <c r="AO2" s="890"/>
      <c r="AP2" s="890"/>
      <c r="AQ2" s="890"/>
      <c r="AR2" s="890"/>
      <c r="AS2" s="890"/>
      <c r="AT2" s="890"/>
      <c r="AU2" s="890"/>
      <c r="AV2" s="890"/>
      <c r="AW2" s="890"/>
      <c r="AX2" s="890"/>
      <c r="AY2" s="890"/>
      <c r="AZ2" s="890"/>
      <c r="BA2" s="890"/>
      <c r="BB2" s="890"/>
      <c r="BC2" s="890"/>
      <c r="BD2" s="890"/>
      <c r="BE2" s="890"/>
      <c r="BF2" s="890"/>
      <c r="BG2" s="890"/>
      <c r="BH2" s="890"/>
      <c r="BI2" s="889" t="s">
        <v>36</v>
      </c>
      <c r="BJ2" s="889"/>
      <c r="BK2" s="889"/>
    </row>
    <row r="3" spans="1:63" ht="26.1" customHeight="1" x14ac:dyDescent="0.25">
      <c r="A3" s="890" t="s">
        <v>232</v>
      </c>
      <c r="B3" s="890"/>
      <c r="C3" s="890"/>
      <c r="D3" s="890"/>
      <c r="E3" s="890"/>
      <c r="F3" s="890"/>
      <c r="G3" s="890"/>
      <c r="H3" s="890"/>
      <c r="I3" s="890"/>
      <c r="J3" s="890"/>
      <c r="K3" s="890"/>
      <c r="L3" s="890"/>
      <c r="M3" s="890"/>
      <c r="N3" s="890"/>
      <c r="O3" s="890"/>
      <c r="P3" s="890"/>
      <c r="Q3" s="890"/>
      <c r="R3" s="890"/>
      <c r="S3" s="890"/>
      <c r="T3" s="890"/>
      <c r="U3" s="890"/>
      <c r="V3" s="890"/>
      <c r="W3" s="890"/>
      <c r="X3" s="890"/>
      <c r="Y3" s="890"/>
      <c r="Z3" s="890"/>
      <c r="AA3" s="890"/>
      <c r="AB3" s="890"/>
      <c r="AC3" s="890"/>
      <c r="AD3" s="890"/>
      <c r="AE3" s="890"/>
      <c r="AF3" s="890"/>
      <c r="AG3" s="890"/>
      <c r="AH3" s="890"/>
      <c r="AI3" s="890"/>
      <c r="AJ3" s="890"/>
      <c r="AK3" s="890"/>
      <c r="AL3" s="890"/>
      <c r="AM3" s="890"/>
      <c r="AN3" s="890"/>
      <c r="AO3" s="890"/>
      <c r="AP3" s="890"/>
      <c r="AQ3" s="890"/>
      <c r="AR3" s="890"/>
      <c r="AS3" s="890"/>
      <c r="AT3" s="890"/>
      <c r="AU3" s="890"/>
      <c r="AV3" s="890"/>
      <c r="AW3" s="890"/>
      <c r="AX3" s="890"/>
      <c r="AY3" s="890"/>
      <c r="AZ3" s="890"/>
      <c r="BA3" s="890"/>
      <c r="BB3" s="890"/>
      <c r="BC3" s="890"/>
      <c r="BD3" s="890"/>
      <c r="BE3" s="890"/>
      <c r="BF3" s="890"/>
      <c r="BG3" s="890"/>
      <c r="BH3" s="890"/>
      <c r="BI3" s="889" t="s">
        <v>38</v>
      </c>
      <c r="BJ3" s="889"/>
      <c r="BK3" s="889"/>
    </row>
    <row r="4" spans="1:63" ht="15.95" customHeight="1" x14ac:dyDescent="0.25">
      <c r="A4" s="890" t="s">
        <v>233</v>
      </c>
      <c r="B4" s="890"/>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c r="AK4" s="890"/>
      <c r="AL4" s="890"/>
      <c r="AM4" s="890"/>
      <c r="AN4" s="890"/>
      <c r="AO4" s="890"/>
      <c r="AP4" s="890"/>
      <c r="AQ4" s="890"/>
      <c r="AR4" s="890"/>
      <c r="AS4" s="890"/>
      <c r="AT4" s="890"/>
      <c r="AU4" s="890"/>
      <c r="AV4" s="890"/>
      <c r="AW4" s="890"/>
      <c r="AX4" s="890"/>
      <c r="AY4" s="890"/>
      <c r="AZ4" s="890"/>
      <c r="BA4" s="890"/>
      <c r="BB4" s="890"/>
      <c r="BC4" s="890"/>
      <c r="BD4" s="890"/>
      <c r="BE4" s="890"/>
      <c r="BF4" s="890"/>
      <c r="BG4" s="890"/>
      <c r="BH4" s="890"/>
      <c r="BI4" s="893" t="s">
        <v>234</v>
      </c>
      <c r="BJ4" s="894"/>
      <c r="BK4" s="895"/>
    </row>
    <row r="5" spans="1:63" ht="26.1" customHeight="1" x14ac:dyDescent="0.25">
      <c r="A5" s="892" t="s">
        <v>235</v>
      </c>
      <c r="B5" s="892"/>
      <c r="C5" s="892"/>
      <c r="D5" s="892"/>
      <c r="E5" s="892"/>
      <c r="F5" s="892"/>
      <c r="G5" s="892"/>
      <c r="H5" s="892"/>
      <c r="I5" s="892"/>
      <c r="J5" s="892"/>
      <c r="K5" s="892"/>
      <c r="L5" s="892"/>
      <c r="M5" s="892"/>
      <c r="N5" s="892"/>
      <c r="O5" s="892"/>
      <c r="P5" s="892"/>
      <c r="Q5" s="892"/>
      <c r="R5" s="892"/>
      <c r="S5" s="892"/>
      <c r="T5" s="892"/>
      <c r="U5" s="892"/>
      <c r="V5" s="892"/>
      <c r="W5" s="892"/>
      <c r="X5" s="892"/>
      <c r="Y5" s="892"/>
      <c r="Z5" s="892"/>
      <c r="AA5" s="892"/>
      <c r="AB5" s="892"/>
      <c r="AC5" s="892"/>
      <c r="AD5" s="892"/>
      <c r="AE5" s="892"/>
      <c r="AG5" s="892" t="s">
        <v>236</v>
      </c>
      <c r="AH5" s="892"/>
      <c r="AI5" s="892"/>
      <c r="AJ5" s="892"/>
      <c r="AK5" s="892"/>
      <c r="AL5" s="892"/>
      <c r="AM5" s="892"/>
      <c r="AN5" s="892"/>
      <c r="AO5" s="892"/>
      <c r="AP5" s="892"/>
      <c r="AQ5" s="892"/>
      <c r="AR5" s="892"/>
      <c r="AS5" s="892"/>
      <c r="AT5" s="892"/>
      <c r="AU5" s="892"/>
      <c r="AV5" s="892"/>
      <c r="AW5" s="892"/>
      <c r="AX5" s="892"/>
      <c r="AY5" s="892"/>
      <c r="AZ5" s="892"/>
      <c r="BA5" s="892"/>
      <c r="BB5" s="892"/>
      <c r="BC5" s="892"/>
      <c r="BD5" s="892"/>
      <c r="BE5" s="892"/>
      <c r="BF5" s="892"/>
      <c r="BG5" s="892"/>
      <c r="BH5" s="892"/>
      <c r="BI5" s="900"/>
      <c r="BJ5" s="900"/>
      <c r="BK5" s="900"/>
    </row>
    <row r="6" spans="1:63" ht="31.5" customHeight="1" x14ac:dyDescent="0.25">
      <c r="A6" s="127" t="s">
        <v>237</v>
      </c>
      <c r="B6" s="891"/>
      <c r="C6" s="891"/>
      <c r="D6" s="891"/>
      <c r="E6" s="891"/>
      <c r="F6" s="891"/>
      <c r="G6" s="891"/>
      <c r="H6" s="891"/>
      <c r="I6" s="891"/>
      <c r="J6" s="891"/>
      <c r="K6" s="891"/>
      <c r="L6" s="891"/>
      <c r="M6" s="891"/>
      <c r="N6" s="891"/>
      <c r="O6" s="891"/>
      <c r="P6" s="891"/>
      <c r="Q6" s="891"/>
      <c r="R6" s="891"/>
      <c r="S6" s="891"/>
      <c r="T6" s="891"/>
      <c r="U6" s="891"/>
      <c r="V6" s="891"/>
      <c r="W6" s="891"/>
      <c r="X6" s="891"/>
      <c r="Y6" s="891"/>
      <c r="Z6" s="891"/>
      <c r="AA6" s="891"/>
      <c r="AB6" s="891"/>
      <c r="AC6" s="891"/>
      <c r="AD6" s="891"/>
      <c r="AE6" s="891"/>
      <c r="AF6" s="891"/>
      <c r="AG6" s="891"/>
      <c r="AH6" s="891"/>
      <c r="AI6" s="891"/>
      <c r="AJ6" s="891"/>
      <c r="AK6" s="891"/>
      <c r="AL6" s="891"/>
      <c r="AM6" s="891"/>
      <c r="AN6" s="891"/>
      <c r="AO6" s="891"/>
      <c r="AP6" s="891"/>
      <c r="AQ6" s="891"/>
      <c r="AR6" s="891"/>
      <c r="AS6" s="891"/>
      <c r="AT6" s="891"/>
      <c r="AU6" s="891"/>
      <c r="AV6" s="891"/>
      <c r="AW6" s="891"/>
      <c r="AX6" s="891"/>
      <c r="AY6" s="891"/>
      <c r="AZ6" s="891"/>
      <c r="BA6" s="891"/>
      <c r="BB6" s="891"/>
      <c r="BC6" s="891"/>
      <c r="BD6" s="891"/>
      <c r="BE6" s="891"/>
      <c r="BF6" s="891"/>
      <c r="BG6" s="891"/>
      <c r="BH6" s="891"/>
      <c r="BI6" s="891"/>
      <c r="BJ6" s="891"/>
      <c r="BK6" s="891"/>
    </row>
    <row r="7" spans="1:63" ht="31.5" customHeight="1" x14ac:dyDescent="0.25">
      <c r="A7" s="128" t="s">
        <v>238</v>
      </c>
      <c r="B7" s="898"/>
      <c r="C7" s="901"/>
      <c r="D7" s="901"/>
      <c r="E7" s="901"/>
      <c r="F7" s="901"/>
      <c r="G7" s="901"/>
      <c r="H7" s="901"/>
      <c r="I7" s="901"/>
      <c r="J7" s="901"/>
      <c r="K7" s="901"/>
      <c r="L7" s="901"/>
      <c r="M7" s="901"/>
      <c r="N7" s="901"/>
      <c r="O7" s="901"/>
      <c r="P7" s="901"/>
      <c r="Q7" s="901"/>
      <c r="R7" s="901"/>
      <c r="S7" s="901"/>
      <c r="T7" s="901"/>
      <c r="U7" s="901"/>
      <c r="V7" s="901"/>
      <c r="W7" s="901"/>
      <c r="X7" s="901"/>
      <c r="Y7" s="901"/>
      <c r="Z7" s="901"/>
      <c r="AA7" s="901"/>
      <c r="AB7" s="901"/>
      <c r="AC7" s="901"/>
      <c r="AD7" s="901"/>
      <c r="AE7" s="901"/>
      <c r="AF7" s="901"/>
      <c r="AG7" s="901"/>
      <c r="AH7" s="901"/>
      <c r="AI7" s="901"/>
      <c r="AJ7" s="901"/>
      <c r="AK7" s="901"/>
      <c r="AL7" s="901"/>
      <c r="AM7" s="901"/>
      <c r="AN7" s="901"/>
      <c r="AO7" s="901"/>
      <c r="AP7" s="901"/>
      <c r="AQ7" s="901"/>
      <c r="AR7" s="901"/>
      <c r="AS7" s="901"/>
      <c r="AT7" s="901"/>
      <c r="AU7" s="901"/>
      <c r="AV7" s="901"/>
      <c r="AW7" s="901"/>
      <c r="AX7" s="901"/>
      <c r="AY7" s="901"/>
      <c r="AZ7" s="901"/>
      <c r="BA7" s="901"/>
      <c r="BB7" s="901"/>
      <c r="BC7" s="901"/>
      <c r="BD7" s="901"/>
      <c r="BE7" s="901"/>
      <c r="BF7" s="901"/>
      <c r="BG7" s="901"/>
      <c r="BH7" s="901"/>
      <c r="BI7" s="901"/>
      <c r="BJ7" s="901"/>
      <c r="BK7" s="899"/>
    </row>
    <row r="8" spans="1:63" ht="18.75" customHeight="1" x14ac:dyDescent="0.25">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25">
      <c r="A9" s="896" t="s">
        <v>239</v>
      </c>
      <c r="B9" s="129" t="s">
        <v>63</v>
      </c>
      <c r="C9" s="129" t="s">
        <v>64</v>
      </c>
      <c r="D9" s="898" t="s">
        <v>65</v>
      </c>
      <c r="E9" s="899"/>
      <c r="F9" s="129" t="s">
        <v>66</v>
      </c>
      <c r="G9" s="129" t="s">
        <v>67</v>
      </c>
      <c r="H9" s="898" t="s">
        <v>68</v>
      </c>
      <c r="I9" s="899"/>
      <c r="J9" s="129" t="s">
        <v>41</v>
      </c>
      <c r="K9" s="129" t="s">
        <v>69</v>
      </c>
      <c r="L9" s="898" t="s">
        <v>70</v>
      </c>
      <c r="M9" s="899"/>
      <c r="N9" s="129" t="s">
        <v>71</v>
      </c>
      <c r="O9" s="129" t="s">
        <v>72</v>
      </c>
      <c r="P9" s="898" t="s">
        <v>73</v>
      </c>
      <c r="Q9" s="899"/>
      <c r="R9" s="898" t="s">
        <v>240</v>
      </c>
      <c r="S9" s="899"/>
      <c r="T9" s="898" t="s">
        <v>241</v>
      </c>
      <c r="U9" s="901"/>
      <c r="V9" s="901"/>
      <c r="W9" s="901"/>
      <c r="X9" s="901"/>
      <c r="Y9" s="899"/>
      <c r="Z9" s="898" t="s">
        <v>242</v>
      </c>
      <c r="AA9" s="901"/>
      <c r="AB9" s="901"/>
      <c r="AC9" s="901"/>
      <c r="AD9" s="901"/>
      <c r="AE9" s="899"/>
      <c r="AG9" s="896" t="s">
        <v>239</v>
      </c>
      <c r="AH9" s="129" t="s">
        <v>63</v>
      </c>
      <c r="AI9" s="129" t="s">
        <v>64</v>
      </c>
      <c r="AJ9" s="898" t="s">
        <v>65</v>
      </c>
      <c r="AK9" s="899"/>
      <c r="AL9" s="129" t="s">
        <v>66</v>
      </c>
      <c r="AM9" s="129" t="s">
        <v>67</v>
      </c>
      <c r="AN9" s="898" t="s">
        <v>68</v>
      </c>
      <c r="AO9" s="899"/>
      <c r="AP9" s="129" t="s">
        <v>41</v>
      </c>
      <c r="AQ9" s="129" t="s">
        <v>69</v>
      </c>
      <c r="AR9" s="898" t="s">
        <v>70</v>
      </c>
      <c r="AS9" s="899"/>
      <c r="AT9" s="129" t="s">
        <v>71</v>
      </c>
      <c r="AU9" s="129" t="s">
        <v>72</v>
      </c>
      <c r="AV9" s="898" t="s">
        <v>73</v>
      </c>
      <c r="AW9" s="899"/>
      <c r="AX9" s="898" t="s">
        <v>240</v>
      </c>
      <c r="AY9" s="899"/>
      <c r="AZ9" s="898" t="s">
        <v>241</v>
      </c>
      <c r="BA9" s="901"/>
      <c r="BB9" s="901"/>
      <c r="BC9" s="901"/>
      <c r="BD9" s="901"/>
      <c r="BE9" s="899"/>
      <c r="BF9" s="898" t="s">
        <v>242</v>
      </c>
      <c r="BG9" s="901"/>
      <c r="BH9" s="901"/>
      <c r="BI9" s="901"/>
      <c r="BJ9" s="901"/>
      <c r="BK9" s="899"/>
    </row>
    <row r="10" spans="1:63" ht="36" customHeight="1" x14ac:dyDescent="0.25">
      <c r="A10" s="897"/>
      <c r="B10" s="120" t="s">
        <v>243</v>
      </c>
      <c r="C10" s="120" t="s">
        <v>243</v>
      </c>
      <c r="D10" s="120" t="s">
        <v>243</v>
      </c>
      <c r="E10" s="120" t="s">
        <v>244</v>
      </c>
      <c r="F10" s="120" t="s">
        <v>243</v>
      </c>
      <c r="G10" s="120" t="s">
        <v>243</v>
      </c>
      <c r="H10" s="120" t="s">
        <v>243</v>
      </c>
      <c r="I10" s="120" t="s">
        <v>244</v>
      </c>
      <c r="J10" s="120" t="s">
        <v>243</v>
      </c>
      <c r="K10" s="120" t="s">
        <v>243</v>
      </c>
      <c r="L10" s="120" t="s">
        <v>243</v>
      </c>
      <c r="M10" s="120" t="s">
        <v>244</v>
      </c>
      <c r="N10" s="120" t="s">
        <v>243</v>
      </c>
      <c r="O10" s="120" t="s">
        <v>243</v>
      </c>
      <c r="P10" s="120" t="s">
        <v>243</v>
      </c>
      <c r="Q10" s="120" t="s">
        <v>244</v>
      </c>
      <c r="R10" s="120" t="s">
        <v>243</v>
      </c>
      <c r="S10" s="120" t="s">
        <v>244</v>
      </c>
      <c r="T10" s="132" t="s">
        <v>245</v>
      </c>
      <c r="U10" s="132" t="s">
        <v>246</v>
      </c>
      <c r="V10" s="132" t="s">
        <v>247</v>
      </c>
      <c r="W10" s="132" t="s">
        <v>248</v>
      </c>
      <c r="X10" s="133" t="s">
        <v>249</v>
      </c>
      <c r="Y10" s="132" t="s">
        <v>250</v>
      </c>
      <c r="Z10" s="120" t="s">
        <v>251</v>
      </c>
      <c r="AA10" s="134" t="s">
        <v>252</v>
      </c>
      <c r="AB10" s="120" t="s">
        <v>253</v>
      </c>
      <c r="AC10" s="120" t="s">
        <v>254</v>
      </c>
      <c r="AD10" s="120" t="s">
        <v>255</v>
      </c>
      <c r="AE10" s="120" t="s">
        <v>256</v>
      </c>
      <c r="AG10" s="897"/>
      <c r="AH10" s="120" t="s">
        <v>243</v>
      </c>
      <c r="AI10" s="120" t="s">
        <v>243</v>
      </c>
      <c r="AJ10" s="120" t="s">
        <v>243</v>
      </c>
      <c r="AK10" s="120" t="s">
        <v>244</v>
      </c>
      <c r="AL10" s="120" t="s">
        <v>243</v>
      </c>
      <c r="AM10" s="120" t="s">
        <v>243</v>
      </c>
      <c r="AN10" s="120" t="s">
        <v>243</v>
      </c>
      <c r="AO10" s="120" t="s">
        <v>244</v>
      </c>
      <c r="AP10" s="120" t="s">
        <v>243</v>
      </c>
      <c r="AQ10" s="120" t="s">
        <v>243</v>
      </c>
      <c r="AR10" s="120" t="s">
        <v>243</v>
      </c>
      <c r="AS10" s="120" t="s">
        <v>244</v>
      </c>
      <c r="AT10" s="120" t="s">
        <v>243</v>
      </c>
      <c r="AU10" s="120" t="s">
        <v>243</v>
      </c>
      <c r="AV10" s="120" t="s">
        <v>243</v>
      </c>
      <c r="AW10" s="120" t="s">
        <v>244</v>
      </c>
      <c r="AX10" s="120" t="s">
        <v>243</v>
      </c>
      <c r="AY10" s="120" t="s">
        <v>244</v>
      </c>
      <c r="AZ10" s="132" t="s">
        <v>245</v>
      </c>
      <c r="BA10" s="132" t="s">
        <v>246</v>
      </c>
      <c r="BB10" s="132" t="s">
        <v>247</v>
      </c>
      <c r="BC10" s="132" t="s">
        <v>248</v>
      </c>
      <c r="BD10" s="133" t="s">
        <v>249</v>
      </c>
      <c r="BE10" s="132" t="s">
        <v>250</v>
      </c>
      <c r="BF10" s="135" t="s">
        <v>251</v>
      </c>
      <c r="BG10" s="136" t="s">
        <v>252</v>
      </c>
      <c r="BH10" s="135" t="s">
        <v>253</v>
      </c>
      <c r="BI10" s="135" t="s">
        <v>254</v>
      </c>
      <c r="BJ10" s="135" t="s">
        <v>255</v>
      </c>
      <c r="BK10" s="135" t="s">
        <v>256</v>
      </c>
    </row>
    <row r="11" spans="1:63" x14ac:dyDescent="0.25">
      <c r="A11" s="137" t="s">
        <v>257</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+E11+I11+M11+Q11</f>
        <v>0</v>
      </c>
      <c r="T11" s="141"/>
      <c r="U11" s="141"/>
      <c r="V11" s="141"/>
      <c r="W11" s="141"/>
      <c r="X11" s="141"/>
      <c r="Y11" s="142"/>
      <c r="Z11" s="142"/>
      <c r="AA11" s="142"/>
      <c r="AB11" s="142"/>
      <c r="AC11" s="142"/>
      <c r="AD11" s="142"/>
      <c r="AE11" s="143"/>
      <c r="AG11" s="137" t="s">
        <v>257</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x14ac:dyDescent="0.25">
      <c r="A12" s="137" t="s">
        <v>258</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258</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25">
      <c r="A13" s="137" t="s">
        <v>259</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259</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25">
      <c r="A14" s="137" t="s">
        <v>260</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260</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25">
      <c r="A15" s="137" t="s">
        <v>261</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261</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25">
      <c r="A16" s="137" t="s">
        <v>262</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262</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25">
      <c r="A17" s="137" t="s">
        <v>263</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263</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25">
      <c r="A18" s="137" t="s">
        <v>264</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264</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25">
      <c r="A19" s="137" t="s">
        <v>265</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265</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25">
      <c r="A20" s="137" t="s">
        <v>266</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266</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25">
      <c r="A21" s="137" t="s">
        <v>267</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267</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25">
      <c r="A22" s="137" t="s">
        <v>268</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268</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25">
      <c r="A23" s="137" t="s">
        <v>269</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269</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25">
      <c r="A24" s="137" t="s">
        <v>270</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270</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25">
      <c r="A25" s="137" t="s">
        <v>271</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271</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25">
      <c r="A26" s="137" t="s">
        <v>272</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272</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25">
      <c r="A27" s="137" t="s">
        <v>273</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273</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25">
      <c r="A28" s="137" t="s">
        <v>274</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274</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25">
      <c r="A29" s="137" t="s">
        <v>275</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275</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25">
      <c r="A30" s="137" t="s">
        <v>276</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276</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25">
      <c r="A31" s="137" t="s">
        <v>277</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277</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25">
      <c r="A32" s="144" t="s">
        <v>278</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0</v>
      </c>
      <c r="K32" s="145">
        <f t="shared" si="4"/>
        <v>0</v>
      </c>
      <c r="L32" s="145">
        <f t="shared" si="4"/>
        <v>0</v>
      </c>
      <c r="M32" s="146">
        <f>SUM(M11:M31)</f>
        <v>0</v>
      </c>
      <c r="N32" s="145">
        <f t="shared" si="4"/>
        <v>0</v>
      </c>
      <c r="O32" s="145">
        <f t="shared" si="4"/>
        <v>0</v>
      </c>
      <c r="P32" s="145">
        <f t="shared" si="4"/>
        <v>0</v>
      </c>
      <c r="Q32" s="146">
        <f>SUM(Q11:Q31)</f>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278</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ht="30" customHeight="1" x14ac:dyDescent="0.25">
      <c r="A35" s="896" t="s">
        <v>239</v>
      </c>
      <c r="B35" s="129" t="s">
        <v>63</v>
      </c>
      <c r="C35" s="129" t="s">
        <v>64</v>
      </c>
      <c r="D35" s="898" t="s">
        <v>65</v>
      </c>
      <c r="E35" s="899"/>
      <c r="F35" s="129" t="s">
        <v>66</v>
      </c>
      <c r="G35" s="129" t="s">
        <v>67</v>
      </c>
      <c r="H35" s="898" t="s">
        <v>68</v>
      </c>
      <c r="I35" s="899"/>
      <c r="J35" s="129" t="s">
        <v>41</v>
      </c>
      <c r="K35" s="129" t="s">
        <v>69</v>
      </c>
      <c r="L35" s="898" t="s">
        <v>70</v>
      </c>
      <c r="M35" s="899"/>
      <c r="N35" s="129" t="s">
        <v>71</v>
      </c>
      <c r="O35" s="129" t="s">
        <v>72</v>
      </c>
      <c r="P35" s="898" t="s">
        <v>73</v>
      </c>
      <c r="Q35" s="899"/>
      <c r="R35" s="898" t="s">
        <v>240</v>
      </c>
      <c r="S35" s="899"/>
      <c r="T35" s="898" t="s">
        <v>241</v>
      </c>
      <c r="U35" s="901"/>
      <c r="V35" s="901"/>
      <c r="W35" s="901"/>
      <c r="X35" s="901"/>
      <c r="Y35" s="899"/>
      <c r="Z35" s="898" t="s">
        <v>242</v>
      </c>
      <c r="AA35" s="901"/>
      <c r="AB35" s="901"/>
      <c r="AC35" s="901"/>
      <c r="AD35" s="901"/>
      <c r="AE35" s="899"/>
      <c r="AG35" s="896" t="s">
        <v>239</v>
      </c>
      <c r="AH35" s="129" t="s">
        <v>63</v>
      </c>
      <c r="AI35" s="129" t="s">
        <v>64</v>
      </c>
      <c r="AJ35" s="898" t="s">
        <v>65</v>
      </c>
      <c r="AK35" s="899"/>
      <c r="AL35" s="129" t="s">
        <v>66</v>
      </c>
      <c r="AM35" s="129" t="s">
        <v>67</v>
      </c>
      <c r="AN35" s="898" t="s">
        <v>68</v>
      </c>
      <c r="AO35" s="899"/>
      <c r="AP35" s="129" t="s">
        <v>41</v>
      </c>
      <c r="AQ35" s="129" t="s">
        <v>69</v>
      </c>
      <c r="AR35" s="898" t="s">
        <v>70</v>
      </c>
      <c r="AS35" s="899"/>
      <c r="AT35" s="129" t="s">
        <v>71</v>
      </c>
      <c r="AU35" s="129" t="s">
        <v>72</v>
      </c>
      <c r="AV35" s="898" t="s">
        <v>73</v>
      </c>
      <c r="AW35" s="899"/>
      <c r="AX35" s="898" t="s">
        <v>240</v>
      </c>
      <c r="AY35" s="899"/>
      <c r="AZ35" s="898" t="s">
        <v>241</v>
      </c>
      <c r="BA35" s="901"/>
      <c r="BB35" s="901"/>
      <c r="BC35" s="901"/>
      <c r="BD35" s="901"/>
      <c r="BE35" s="899"/>
      <c r="BF35" s="898" t="s">
        <v>242</v>
      </c>
      <c r="BG35" s="901"/>
      <c r="BH35" s="901"/>
      <c r="BI35" s="901"/>
      <c r="BJ35" s="901"/>
      <c r="BK35" s="899"/>
    </row>
    <row r="36" spans="1:63" ht="36" customHeight="1" x14ac:dyDescent="0.25">
      <c r="A36" s="897"/>
      <c r="B36" s="120" t="s">
        <v>243</v>
      </c>
      <c r="C36" s="120" t="s">
        <v>243</v>
      </c>
      <c r="D36" s="120" t="s">
        <v>243</v>
      </c>
      <c r="E36" s="120" t="s">
        <v>244</v>
      </c>
      <c r="F36" s="120" t="s">
        <v>243</v>
      </c>
      <c r="G36" s="120" t="s">
        <v>243</v>
      </c>
      <c r="H36" s="120" t="s">
        <v>243</v>
      </c>
      <c r="I36" s="120" t="s">
        <v>244</v>
      </c>
      <c r="J36" s="120" t="s">
        <v>243</v>
      </c>
      <c r="K36" s="120" t="s">
        <v>243</v>
      </c>
      <c r="L36" s="120" t="s">
        <v>243</v>
      </c>
      <c r="M36" s="120" t="s">
        <v>244</v>
      </c>
      <c r="N36" s="120" t="s">
        <v>243</v>
      </c>
      <c r="O36" s="120" t="s">
        <v>243</v>
      </c>
      <c r="P36" s="120" t="s">
        <v>243</v>
      </c>
      <c r="Q36" s="120" t="s">
        <v>244</v>
      </c>
      <c r="R36" s="120" t="s">
        <v>243</v>
      </c>
      <c r="S36" s="120" t="s">
        <v>244</v>
      </c>
      <c r="T36" s="132" t="s">
        <v>245</v>
      </c>
      <c r="U36" s="132" t="s">
        <v>246</v>
      </c>
      <c r="V36" s="132" t="s">
        <v>247</v>
      </c>
      <c r="W36" s="132" t="s">
        <v>248</v>
      </c>
      <c r="X36" s="133" t="s">
        <v>249</v>
      </c>
      <c r="Y36" s="132" t="s">
        <v>250</v>
      </c>
      <c r="Z36" s="120" t="s">
        <v>251</v>
      </c>
      <c r="AA36" s="134" t="s">
        <v>252</v>
      </c>
      <c r="AB36" s="120" t="s">
        <v>253</v>
      </c>
      <c r="AC36" s="120" t="s">
        <v>254</v>
      </c>
      <c r="AD36" s="120" t="s">
        <v>255</v>
      </c>
      <c r="AE36" s="120" t="s">
        <v>256</v>
      </c>
      <c r="AG36" s="897"/>
      <c r="AH36" s="120" t="s">
        <v>243</v>
      </c>
      <c r="AI36" s="120" t="s">
        <v>243</v>
      </c>
      <c r="AJ36" s="120" t="s">
        <v>243</v>
      </c>
      <c r="AK36" s="120" t="s">
        <v>244</v>
      </c>
      <c r="AL36" s="120" t="s">
        <v>243</v>
      </c>
      <c r="AM36" s="120" t="s">
        <v>243</v>
      </c>
      <c r="AN36" s="120" t="s">
        <v>243</v>
      </c>
      <c r="AO36" s="120" t="s">
        <v>244</v>
      </c>
      <c r="AP36" s="120" t="s">
        <v>243</v>
      </c>
      <c r="AQ36" s="120" t="s">
        <v>243</v>
      </c>
      <c r="AR36" s="120" t="s">
        <v>243</v>
      </c>
      <c r="AS36" s="120" t="s">
        <v>244</v>
      </c>
      <c r="AT36" s="120" t="s">
        <v>243</v>
      </c>
      <c r="AU36" s="120" t="s">
        <v>243</v>
      </c>
      <c r="AV36" s="120" t="s">
        <v>243</v>
      </c>
      <c r="AW36" s="120" t="s">
        <v>244</v>
      </c>
      <c r="AX36" s="120" t="s">
        <v>243</v>
      </c>
      <c r="AY36" s="120" t="s">
        <v>244</v>
      </c>
      <c r="AZ36" s="132" t="s">
        <v>245</v>
      </c>
      <c r="BA36" s="132" t="s">
        <v>246</v>
      </c>
      <c r="BB36" s="132" t="s">
        <v>247</v>
      </c>
      <c r="BC36" s="132" t="s">
        <v>248</v>
      </c>
      <c r="BD36" s="133" t="s">
        <v>249</v>
      </c>
      <c r="BE36" s="132" t="s">
        <v>250</v>
      </c>
      <c r="BF36" s="135" t="s">
        <v>251</v>
      </c>
      <c r="BG36" s="136" t="s">
        <v>252</v>
      </c>
      <c r="BH36" s="135" t="s">
        <v>253</v>
      </c>
      <c r="BI36" s="135" t="s">
        <v>254</v>
      </c>
      <c r="BJ36" s="135" t="s">
        <v>255</v>
      </c>
      <c r="BK36" s="135" t="s">
        <v>256</v>
      </c>
    </row>
    <row r="37" spans="1:63" x14ac:dyDescent="0.25">
      <c r="A37" s="137" t="s">
        <v>257</v>
      </c>
      <c r="B37" s="137"/>
      <c r="C37" s="137"/>
      <c r="D37" s="137"/>
      <c r="E37" s="138"/>
      <c r="F37" s="137"/>
      <c r="G37" s="137"/>
      <c r="H37" s="137"/>
      <c r="I37" s="138"/>
      <c r="J37" s="137"/>
      <c r="K37" s="137"/>
      <c r="L37" s="137"/>
      <c r="M37" s="138"/>
      <c r="N37" s="137"/>
      <c r="O37" s="137"/>
      <c r="P37" s="137"/>
      <c r="Q37" s="138"/>
      <c r="R37" s="139">
        <f t="shared" ref="R37:R57" si="7">B37+C37+D37+F37+G37+H37+J37+K37+L37+N37+O37+P37</f>
        <v>0</v>
      </c>
      <c r="S37" s="140">
        <f>+E37+I37+M37+Q37</f>
        <v>0</v>
      </c>
      <c r="T37" s="141"/>
      <c r="U37" s="141"/>
      <c r="V37" s="141"/>
      <c r="W37" s="141"/>
      <c r="X37" s="141"/>
      <c r="Y37" s="142"/>
      <c r="Z37" s="142"/>
      <c r="AA37" s="142"/>
      <c r="AB37" s="142"/>
      <c r="AC37" s="142"/>
      <c r="AD37" s="142"/>
      <c r="AE37" s="143"/>
      <c r="AG37" s="137" t="s">
        <v>257</v>
      </c>
      <c r="AH37" s="137"/>
      <c r="AI37" s="137"/>
      <c r="AJ37" s="137"/>
      <c r="AK37" s="138"/>
      <c r="AL37" s="137"/>
      <c r="AM37" s="137"/>
      <c r="AN37" s="137"/>
      <c r="AO37" s="138"/>
      <c r="AP37" s="137"/>
      <c r="AQ37" s="137"/>
      <c r="AR37" s="137"/>
      <c r="AS37" s="138"/>
      <c r="AT37" s="137"/>
      <c r="AU37" s="137"/>
      <c r="AV37" s="137"/>
      <c r="AW37" s="138"/>
      <c r="AX37" s="139">
        <f t="shared" ref="AX37:AX57" si="8">AH37+AI37+AJ37+AL37+AM37+AN37+AP37+AQ37+AR37+AT37+AU37+AV37</f>
        <v>0</v>
      </c>
      <c r="AY37" s="140">
        <f>+AK37+AO37+AS37+AW37</f>
        <v>0</v>
      </c>
      <c r="AZ37" s="142"/>
      <c r="BA37" s="142"/>
      <c r="BB37" s="142"/>
      <c r="BC37" s="142"/>
      <c r="BD37" s="142"/>
      <c r="BE37" s="142"/>
      <c r="BF37" s="142"/>
      <c r="BG37" s="142"/>
      <c r="BH37" s="142"/>
      <c r="BI37" s="142"/>
      <c r="BJ37" s="142"/>
      <c r="BK37" s="143"/>
    </row>
    <row r="38" spans="1:63" x14ac:dyDescent="0.25">
      <c r="A38" s="137" t="s">
        <v>258</v>
      </c>
      <c r="B38" s="137"/>
      <c r="C38" s="137"/>
      <c r="D38" s="137"/>
      <c r="E38" s="138"/>
      <c r="F38" s="137"/>
      <c r="G38" s="137"/>
      <c r="H38" s="137"/>
      <c r="I38" s="138"/>
      <c r="J38" s="137"/>
      <c r="K38" s="137"/>
      <c r="L38" s="137"/>
      <c r="M38" s="138"/>
      <c r="N38" s="137"/>
      <c r="O38" s="137"/>
      <c r="P38" s="137"/>
      <c r="Q38" s="138"/>
      <c r="R38" s="139">
        <f t="shared" si="7"/>
        <v>0</v>
      </c>
      <c r="S38" s="140">
        <f t="shared" ref="S38:S57" si="9">+E38+I38+M38+Q38</f>
        <v>0</v>
      </c>
      <c r="T38" s="141"/>
      <c r="U38" s="141"/>
      <c r="V38" s="141"/>
      <c r="W38" s="141"/>
      <c r="X38" s="141"/>
      <c r="Y38" s="142"/>
      <c r="Z38" s="142"/>
      <c r="AA38" s="142"/>
      <c r="AB38" s="142"/>
      <c r="AC38" s="142"/>
      <c r="AD38" s="142"/>
      <c r="AE38" s="142"/>
      <c r="AG38" s="137" t="s">
        <v>258</v>
      </c>
      <c r="AH38" s="137"/>
      <c r="AI38" s="137"/>
      <c r="AJ38" s="137"/>
      <c r="AK38" s="138"/>
      <c r="AL38" s="137"/>
      <c r="AM38" s="137"/>
      <c r="AN38" s="137"/>
      <c r="AO38" s="138"/>
      <c r="AP38" s="137"/>
      <c r="AQ38" s="137"/>
      <c r="AR38" s="137"/>
      <c r="AS38" s="138"/>
      <c r="AT38" s="137"/>
      <c r="AU38" s="137"/>
      <c r="AV38" s="137"/>
      <c r="AW38" s="138"/>
      <c r="AX38" s="139">
        <f t="shared" si="8"/>
        <v>0</v>
      </c>
      <c r="AY38" s="140">
        <f t="shared" ref="AY38:AY57" si="10">+AK38+AO38+AS38+AW38</f>
        <v>0</v>
      </c>
      <c r="AZ38" s="142"/>
      <c r="BA38" s="142"/>
      <c r="BB38" s="142"/>
      <c r="BC38" s="142"/>
      <c r="BD38" s="142"/>
      <c r="BE38" s="142"/>
      <c r="BF38" s="142"/>
      <c r="BG38" s="142"/>
      <c r="BH38" s="142"/>
      <c r="BI38" s="142"/>
      <c r="BJ38" s="142"/>
      <c r="BK38" s="142"/>
    </row>
    <row r="39" spans="1:63" x14ac:dyDescent="0.25">
      <c r="A39" s="137" t="s">
        <v>259</v>
      </c>
      <c r="B39" s="137"/>
      <c r="C39" s="137"/>
      <c r="D39" s="137"/>
      <c r="E39" s="138"/>
      <c r="F39" s="137"/>
      <c r="G39" s="137"/>
      <c r="H39" s="137"/>
      <c r="I39" s="138"/>
      <c r="J39" s="137"/>
      <c r="K39" s="137"/>
      <c r="L39" s="137"/>
      <c r="M39" s="138"/>
      <c r="N39" s="137"/>
      <c r="O39" s="137"/>
      <c r="P39" s="137"/>
      <c r="Q39" s="138"/>
      <c r="R39" s="139">
        <f t="shared" si="7"/>
        <v>0</v>
      </c>
      <c r="S39" s="140">
        <f t="shared" si="9"/>
        <v>0</v>
      </c>
      <c r="T39" s="141"/>
      <c r="U39" s="141"/>
      <c r="V39" s="141"/>
      <c r="W39" s="141"/>
      <c r="X39" s="141"/>
      <c r="Y39" s="142"/>
      <c r="Z39" s="142"/>
      <c r="AA39" s="142"/>
      <c r="AB39" s="142"/>
      <c r="AC39" s="142"/>
      <c r="AD39" s="142"/>
      <c r="AE39" s="142"/>
      <c r="AG39" s="137" t="s">
        <v>259</v>
      </c>
      <c r="AH39" s="137"/>
      <c r="AI39" s="137"/>
      <c r="AJ39" s="137"/>
      <c r="AK39" s="138"/>
      <c r="AL39" s="137"/>
      <c r="AM39" s="137"/>
      <c r="AN39" s="137"/>
      <c r="AO39" s="138"/>
      <c r="AP39" s="137"/>
      <c r="AQ39" s="137"/>
      <c r="AR39" s="137"/>
      <c r="AS39" s="138"/>
      <c r="AT39" s="137"/>
      <c r="AU39" s="137"/>
      <c r="AV39" s="137"/>
      <c r="AW39" s="138"/>
      <c r="AX39" s="139">
        <f t="shared" si="8"/>
        <v>0</v>
      </c>
      <c r="AY39" s="140">
        <f t="shared" si="10"/>
        <v>0</v>
      </c>
      <c r="AZ39" s="142"/>
      <c r="BA39" s="142"/>
      <c r="BB39" s="142"/>
      <c r="BC39" s="142"/>
      <c r="BD39" s="142"/>
      <c r="BE39" s="142"/>
      <c r="BF39" s="142"/>
      <c r="BG39" s="142"/>
      <c r="BH39" s="142"/>
      <c r="BI39" s="142"/>
      <c r="BJ39" s="142"/>
      <c r="BK39" s="142"/>
    </row>
    <row r="40" spans="1:63" x14ac:dyDescent="0.25">
      <c r="A40" s="137" t="s">
        <v>260</v>
      </c>
      <c r="B40" s="137"/>
      <c r="C40" s="137"/>
      <c r="D40" s="137"/>
      <c r="E40" s="138"/>
      <c r="F40" s="137"/>
      <c r="G40" s="137"/>
      <c r="H40" s="137"/>
      <c r="I40" s="138"/>
      <c r="J40" s="137"/>
      <c r="K40" s="137"/>
      <c r="L40" s="137"/>
      <c r="M40" s="138"/>
      <c r="N40" s="137"/>
      <c r="O40" s="137"/>
      <c r="P40" s="137"/>
      <c r="Q40" s="138"/>
      <c r="R40" s="139">
        <f t="shared" si="7"/>
        <v>0</v>
      </c>
      <c r="S40" s="140">
        <f t="shared" si="9"/>
        <v>0</v>
      </c>
      <c r="T40" s="141"/>
      <c r="U40" s="141"/>
      <c r="V40" s="141"/>
      <c r="W40" s="141"/>
      <c r="X40" s="141"/>
      <c r="Y40" s="142"/>
      <c r="Z40" s="142"/>
      <c r="AA40" s="142"/>
      <c r="AB40" s="142"/>
      <c r="AC40" s="142"/>
      <c r="AD40" s="142"/>
      <c r="AE40" s="142"/>
      <c r="AG40" s="137" t="s">
        <v>260</v>
      </c>
      <c r="AH40" s="137"/>
      <c r="AI40" s="137"/>
      <c r="AJ40" s="137"/>
      <c r="AK40" s="138"/>
      <c r="AL40" s="137"/>
      <c r="AM40" s="137"/>
      <c r="AN40" s="137"/>
      <c r="AO40" s="138"/>
      <c r="AP40" s="137"/>
      <c r="AQ40" s="137"/>
      <c r="AR40" s="137"/>
      <c r="AS40" s="138"/>
      <c r="AT40" s="137"/>
      <c r="AU40" s="137"/>
      <c r="AV40" s="137"/>
      <c r="AW40" s="138"/>
      <c r="AX40" s="139">
        <f t="shared" si="8"/>
        <v>0</v>
      </c>
      <c r="AY40" s="140">
        <f t="shared" si="10"/>
        <v>0</v>
      </c>
      <c r="AZ40" s="142"/>
      <c r="BA40" s="142"/>
      <c r="BB40" s="142"/>
      <c r="BC40" s="142"/>
      <c r="BD40" s="142"/>
      <c r="BE40" s="142"/>
      <c r="BF40" s="142"/>
      <c r="BG40" s="142"/>
      <c r="BH40" s="142"/>
      <c r="BI40" s="142"/>
      <c r="BJ40" s="142"/>
      <c r="BK40" s="142"/>
    </row>
    <row r="41" spans="1:63" x14ac:dyDescent="0.25">
      <c r="A41" s="137" t="s">
        <v>261</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261</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25">
      <c r="A42" s="137" t="s">
        <v>262</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262</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25">
      <c r="A43" s="137" t="s">
        <v>263</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263</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25">
      <c r="A44" s="137" t="s">
        <v>264</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264</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25">
      <c r="A45" s="137" t="s">
        <v>265</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265</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37"/>
      <c r="BJ45" s="137"/>
      <c r="BK45" s="137"/>
    </row>
    <row r="46" spans="1:63" x14ac:dyDescent="0.25">
      <c r="A46" s="137" t="s">
        <v>266</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266</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37"/>
      <c r="BJ46" s="137"/>
      <c r="BK46" s="137"/>
    </row>
    <row r="47" spans="1:63" x14ac:dyDescent="0.25">
      <c r="A47" s="137" t="s">
        <v>267</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267</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25">
      <c r="A48" s="137" t="s">
        <v>268</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268</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42"/>
      <c r="BJ48" s="142"/>
      <c r="BK48" s="142"/>
    </row>
    <row r="49" spans="1:63" x14ac:dyDescent="0.25">
      <c r="A49" s="137" t="s">
        <v>269</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269</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42"/>
      <c r="BJ49" s="142"/>
      <c r="BK49" s="142"/>
    </row>
    <row r="50" spans="1:63" x14ac:dyDescent="0.25">
      <c r="A50" s="137" t="s">
        <v>270</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270</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25">
      <c r="A51" s="137" t="s">
        <v>271</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271</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25">
      <c r="A52" s="137" t="s">
        <v>272</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272</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25">
      <c r="A53" s="137" t="s">
        <v>273</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273</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25">
      <c r="A54" s="137" t="s">
        <v>274</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274</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25">
      <c r="A55" s="137" t="s">
        <v>275</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275</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25">
      <c r="A56" s="137" t="s">
        <v>276</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276</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25">
      <c r="A57" s="137" t="s">
        <v>277</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277</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25">
      <c r="A58" s="144" t="s">
        <v>278</v>
      </c>
      <c r="B58" s="145">
        <f t="shared" ref="B58:Q58" si="11">SUM(B37:B57)</f>
        <v>0</v>
      </c>
      <c r="C58" s="145">
        <f t="shared" si="11"/>
        <v>0</v>
      </c>
      <c r="D58" s="145">
        <f t="shared" si="11"/>
        <v>0</v>
      </c>
      <c r="E58" s="146">
        <f t="shared" si="11"/>
        <v>0</v>
      </c>
      <c r="F58" s="145">
        <f t="shared" si="11"/>
        <v>0</v>
      </c>
      <c r="G58" s="145">
        <f t="shared" si="11"/>
        <v>0</v>
      </c>
      <c r="H58" s="145">
        <f t="shared" si="11"/>
        <v>0</v>
      </c>
      <c r="I58" s="146">
        <f t="shared" si="11"/>
        <v>0</v>
      </c>
      <c r="J58" s="145">
        <f t="shared" si="11"/>
        <v>0</v>
      </c>
      <c r="K58" s="145">
        <f t="shared" si="11"/>
        <v>0</v>
      </c>
      <c r="L58" s="145">
        <f t="shared" si="11"/>
        <v>0</v>
      </c>
      <c r="M58" s="146">
        <f t="shared" si="11"/>
        <v>0</v>
      </c>
      <c r="N58" s="145">
        <f t="shared" si="11"/>
        <v>0</v>
      </c>
      <c r="O58" s="145">
        <f t="shared" si="11"/>
        <v>0</v>
      </c>
      <c r="P58" s="145">
        <f t="shared" si="11"/>
        <v>0</v>
      </c>
      <c r="Q58" s="146">
        <f t="shared" si="11"/>
        <v>0</v>
      </c>
      <c r="R58" s="145">
        <f t="shared" ref="R58:AE58" si="12">SUM(R37:R57)</f>
        <v>0</v>
      </c>
      <c r="S58" s="140">
        <f t="shared" si="12"/>
        <v>0</v>
      </c>
      <c r="T58" s="145">
        <f t="shared" si="12"/>
        <v>0</v>
      </c>
      <c r="U58" s="145">
        <f t="shared" si="12"/>
        <v>0</v>
      </c>
      <c r="V58" s="145">
        <f t="shared" si="12"/>
        <v>0</v>
      </c>
      <c r="W58" s="145">
        <f t="shared" si="12"/>
        <v>0</v>
      </c>
      <c r="X58" s="145">
        <f t="shared" si="12"/>
        <v>0</v>
      </c>
      <c r="Y58" s="145">
        <f t="shared" si="12"/>
        <v>0</v>
      </c>
      <c r="Z58" s="145">
        <f t="shared" si="12"/>
        <v>0</v>
      </c>
      <c r="AA58" s="145">
        <f t="shared" si="12"/>
        <v>0</v>
      </c>
      <c r="AB58" s="145">
        <f t="shared" si="12"/>
        <v>0</v>
      </c>
      <c r="AC58" s="145">
        <f t="shared" si="12"/>
        <v>0</v>
      </c>
      <c r="AD58" s="145">
        <f t="shared" si="12"/>
        <v>0</v>
      </c>
      <c r="AE58" s="145">
        <f t="shared" si="12"/>
        <v>0</v>
      </c>
      <c r="AG58" s="144" t="s">
        <v>278</v>
      </c>
      <c r="AH58" s="145">
        <f t="shared" ref="AH58:AW58" si="13">SUM(AH37:AH57)</f>
        <v>0</v>
      </c>
      <c r="AI58" s="145">
        <f t="shared" si="13"/>
        <v>0</v>
      </c>
      <c r="AJ58" s="145">
        <f t="shared" si="13"/>
        <v>0</v>
      </c>
      <c r="AK58" s="146">
        <f t="shared" si="13"/>
        <v>0</v>
      </c>
      <c r="AL58" s="145">
        <f t="shared" si="13"/>
        <v>0</v>
      </c>
      <c r="AM58" s="145">
        <f t="shared" si="13"/>
        <v>0</v>
      </c>
      <c r="AN58" s="145">
        <f t="shared" si="13"/>
        <v>0</v>
      </c>
      <c r="AO58" s="146">
        <f t="shared" si="13"/>
        <v>0</v>
      </c>
      <c r="AP58" s="145">
        <f t="shared" si="13"/>
        <v>0</v>
      </c>
      <c r="AQ58" s="145">
        <f t="shared" si="13"/>
        <v>0</v>
      </c>
      <c r="AR58" s="145">
        <f t="shared" si="13"/>
        <v>0</v>
      </c>
      <c r="AS58" s="146">
        <f t="shared" si="13"/>
        <v>0</v>
      </c>
      <c r="AT58" s="145">
        <f t="shared" si="13"/>
        <v>0</v>
      </c>
      <c r="AU58" s="145">
        <f t="shared" si="13"/>
        <v>0</v>
      </c>
      <c r="AV58" s="145">
        <f t="shared" si="13"/>
        <v>0</v>
      </c>
      <c r="AW58" s="146">
        <f t="shared" si="13"/>
        <v>0</v>
      </c>
      <c r="AX58" s="147">
        <f t="shared" ref="AX58:BK58" si="14">SUM(AX37:AX57)</f>
        <v>0</v>
      </c>
      <c r="AY58" s="148">
        <f t="shared" si="14"/>
        <v>0</v>
      </c>
      <c r="AZ58" s="145">
        <f t="shared" si="14"/>
        <v>0</v>
      </c>
      <c r="BA58" s="145">
        <f t="shared" si="14"/>
        <v>0</v>
      </c>
      <c r="BB58" s="145">
        <f t="shared" si="14"/>
        <v>0</v>
      </c>
      <c r="BC58" s="145">
        <f t="shared" si="14"/>
        <v>0</v>
      </c>
      <c r="BD58" s="145">
        <f t="shared" si="14"/>
        <v>0</v>
      </c>
      <c r="BE58" s="145">
        <f t="shared" si="14"/>
        <v>0</v>
      </c>
      <c r="BF58" s="145">
        <f t="shared" si="14"/>
        <v>0</v>
      </c>
      <c r="BG58" s="145">
        <f t="shared" si="14"/>
        <v>0</v>
      </c>
      <c r="BH58" s="145">
        <f t="shared" si="14"/>
        <v>0</v>
      </c>
      <c r="BI58" s="145">
        <f t="shared" si="14"/>
        <v>0</v>
      </c>
      <c r="BJ58" s="145">
        <f t="shared" si="14"/>
        <v>0</v>
      </c>
      <c r="BK58" s="145">
        <f t="shared" si="14"/>
        <v>0</v>
      </c>
    </row>
  </sheetData>
  <mergeCells count="44">
    <mergeCell ref="D35:E35"/>
    <mergeCell ref="H35:I35"/>
    <mergeCell ref="L35:M35"/>
    <mergeCell ref="P35:Q35"/>
    <mergeCell ref="L9:M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BI1:BK1"/>
    <mergeCell ref="BI2:BK2"/>
    <mergeCell ref="BI3:BK3"/>
    <mergeCell ref="A1:BH1"/>
    <mergeCell ref="B6:BK6"/>
    <mergeCell ref="A5:AE5"/>
    <mergeCell ref="A2:BH2"/>
    <mergeCell ref="BI4:BK4"/>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proyectotras</vt:lpstr>
      <vt:lpstr>Metas 2 PA proyecto </vt:lpstr>
      <vt:lpstr>Metas 3 PA proyecto</vt:lpstr>
      <vt:lpstr>Meta 1..n</vt:lpstr>
      <vt:lpstr>Metas 4 PA proyecto</vt:lpstr>
      <vt:lpstr>Indicadores PA</vt:lpstr>
      <vt:lpstr>Territorialización PA</vt:lpstr>
      <vt:lpstr>Instructivo</vt:lpstr>
      <vt:lpstr>Generalidades</vt:lpstr>
      <vt:lpstr>PONDERACIÓN</vt:lpstr>
      <vt:lpstr>Hoja13</vt:lpstr>
      <vt:lpstr>Hoja1</vt:lpstr>
      <vt:lpstr>'Indicadores PA'!Área_de_impresión</vt:lpstr>
      <vt:lpstr>'Metas 1 PA proyectotras'!Área_de_impresión</vt:lpstr>
      <vt:lpstr>'Metas 2 PA proyecto '!Área_de_impresión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Clara Rocio Rios Virguez</cp:lastModifiedBy>
  <cp:revision/>
  <dcterms:created xsi:type="dcterms:W3CDTF">2011-04-27T03:16:52Z</dcterms:created>
  <dcterms:modified xsi:type="dcterms:W3CDTF">2023-10-12T22:25:23Z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