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4.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https://d.docs.live.net/4741d8437d87abd1/Documentos/SDMujer/Proyectos/7739/Plan de acción/Julio/"/>
    </mc:Choice>
  </mc:AlternateContent>
  <xr:revisionPtr revIDLastSave="0" documentId="8_{9789E642-86AD-4646-9CA2-78F39F360C7E}" xr6:coauthVersionLast="47" xr6:coauthVersionMax="47" xr10:uidLastSave="{00000000-0000-0000-0000-000000000000}"/>
  <bookViews>
    <workbookView xWindow="-108" yWindow="-108" windowWidth="23256" windowHeight="12456" tabRatio="788" activeTab="1" xr2:uid="{00000000-000D-0000-FFFF-FFFF00000000}"/>
  </bookViews>
  <sheets>
    <sheet name="Metas PA proyecto (1)" sheetId="41" r:id="rId1"/>
    <sheet name="Metas PA proyecto (2)" sheetId="40" r:id="rId2"/>
    <sheet name="Hoja2" sheetId="43" state="hidden" r:id="rId3"/>
    <sheet name="Meta 1..n" sheetId="1" state="hidden" r:id="rId4"/>
    <sheet name="Indicadores PA" sheetId="36" r:id="rId5"/>
    <sheet name="Territorialización PA" sheetId="37" state="hidden" r:id="rId6"/>
    <sheet name="Instructivo" sheetId="39" state="hidden" r:id="rId7"/>
    <sheet name="Generalidades" sheetId="38" state="hidden" r:id="rId8"/>
    <sheet name="Ponderación " sheetId="42" state="hidden" r:id="rId9"/>
    <sheet name="Hoja13" sheetId="32" state="hidden" r:id="rId10"/>
    <sheet name="Hoja1" sheetId="20" state="hidden" r:id="rId11"/>
  </sheets>
  <externalReferences>
    <externalReference r:id="rId12"/>
  </externalReferences>
  <definedNames>
    <definedName name="_xlnm._FilterDatabase" localSheetId="4" hidden="1">'Indicadores PA'!$A$12:$AY$37</definedName>
    <definedName name="_xlnm.Print_Area" localSheetId="0">'Metas PA proyecto (1)'!$A$1:$AD$52</definedName>
    <definedName name="_xlnm.Print_Area" localSheetId="1">'Metas PA proyecto (2)'!$A$1:$AD$60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6" i="41" l="1"/>
  <c r="J36" i="41"/>
  <c r="K36" i="41"/>
  <c r="L36" i="41"/>
  <c r="M36" i="41"/>
  <c r="N36" i="41"/>
  <c r="O36" i="41"/>
  <c r="D2" i="43" l="1"/>
  <c r="F4" i="43" l="1"/>
  <c r="F3" i="43"/>
  <c r="F2" i="43"/>
  <c r="AU32" i="36" l="1"/>
  <c r="AT31" i="36"/>
  <c r="AT27" i="36"/>
  <c r="AU26" i="36"/>
  <c r="AU31" i="36" l="1"/>
  <c r="AU28" i="36"/>
  <c r="AT28" i="36"/>
  <c r="AU25" i="36"/>
  <c r="AT25" i="36"/>
  <c r="AU30" i="36"/>
  <c r="AT30" i="36"/>
  <c r="AU33" i="36"/>
  <c r="AT33" i="36"/>
  <c r="AU29" i="36"/>
  <c r="AT29" i="36"/>
  <c r="AU27" i="36"/>
  <c r="I45" i="41"/>
  <c r="AT15" i="36" l="1"/>
  <c r="AU15" i="36" s="1"/>
  <c r="O60" i="40"/>
  <c r="N60" i="40"/>
  <c r="M60" i="40"/>
  <c r="L60" i="40"/>
  <c r="K60" i="40"/>
  <c r="J60" i="40"/>
  <c r="I60" i="40"/>
  <c r="H60" i="40"/>
  <c r="G60" i="40"/>
  <c r="F60" i="40"/>
  <c r="E60" i="40"/>
  <c r="D60" i="40"/>
  <c r="O56" i="40"/>
  <c r="N56" i="40"/>
  <c r="M56" i="40"/>
  <c r="L56" i="40"/>
  <c r="K56" i="40"/>
  <c r="J56" i="40"/>
  <c r="I56" i="40"/>
  <c r="H56" i="40"/>
  <c r="G56" i="40"/>
  <c r="F56" i="40"/>
  <c r="E56" i="40"/>
  <c r="D56" i="40"/>
  <c r="O52" i="40"/>
  <c r="N52" i="40"/>
  <c r="M52" i="40"/>
  <c r="L52" i="40"/>
  <c r="K52" i="40"/>
  <c r="J52" i="40"/>
  <c r="I52" i="40"/>
  <c r="H52" i="40"/>
  <c r="G52" i="40"/>
  <c r="F52" i="40"/>
  <c r="E52" i="40"/>
  <c r="D52" i="40"/>
  <c r="E40" i="40"/>
  <c r="D40" i="40"/>
  <c r="O36" i="40"/>
  <c r="O35" i="40" s="1"/>
  <c r="N36" i="40"/>
  <c r="N35" i="40" s="1"/>
  <c r="M36" i="40"/>
  <c r="M35" i="40" s="1"/>
  <c r="L36" i="40"/>
  <c r="L35" i="40" s="1"/>
  <c r="K36" i="40"/>
  <c r="K35" i="40" s="1"/>
  <c r="J36" i="40"/>
  <c r="J35" i="40" s="1"/>
  <c r="I36" i="40"/>
  <c r="I35" i="40" s="1"/>
  <c r="H36" i="40"/>
  <c r="H35" i="40" s="1"/>
  <c r="G36" i="40"/>
  <c r="G35" i="40" s="1"/>
  <c r="F36" i="40"/>
  <c r="F35" i="40" s="1"/>
  <c r="E36" i="40"/>
  <c r="E35" i="40" s="1"/>
  <c r="D36" i="40"/>
  <c r="D35" i="40" s="1"/>
  <c r="S25" i="40"/>
  <c r="Q23" i="40"/>
  <c r="E53" i="41"/>
  <c r="E52" i="41" s="1"/>
  <c r="D53" i="41"/>
  <c r="D52" i="41" s="1"/>
  <c r="O52" i="41"/>
  <c r="N52" i="41"/>
  <c r="M52" i="41"/>
  <c r="L52" i="41"/>
  <c r="K52" i="41"/>
  <c r="J52" i="41"/>
  <c r="I52" i="41"/>
  <c r="H52" i="41"/>
  <c r="G52" i="41"/>
  <c r="F52" i="41"/>
  <c r="O48" i="41"/>
  <c r="N48" i="41"/>
  <c r="M48" i="41"/>
  <c r="L48" i="41"/>
  <c r="K48" i="41"/>
  <c r="J48" i="41"/>
  <c r="I48" i="41"/>
  <c r="H48" i="41"/>
  <c r="G48" i="41"/>
  <c r="F48" i="41"/>
  <c r="E48" i="41"/>
  <c r="D48" i="41"/>
  <c r="E40" i="41"/>
  <c r="D40" i="41"/>
  <c r="H45" i="41"/>
  <c r="G45" i="41"/>
  <c r="G44" i="41" s="1"/>
  <c r="O44" i="41"/>
  <c r="N44" i="41"/>
  <c r="M44" i="41"/>
  <c r="L44" i="41"/>
  <c r="K44" i="41"/>
  <c r="J44" i="41"/>
  <c r="I44" i="41"/>
  <c r="H44" i="41"/>
  <c r="F44" i="41"/>
  <c r="E44" i="41"/>
  <c r="D44" i="41"/>
  <c r="H36" i="41"/>
  <c r="G36" i="41"/>
  <c r="F36" i="41"/>
  <c r="E36" i="41"/>
  <c r="D36" i="41"/>
  <c r="S25" i="41"/>
  <c r="R23" i="41"/>
  <c r="S23" i="41" s="1"/>
  <c r="U26" i="36"/>
  <c r="R23" i="40" l="1"/>
  <c r="S23" i="40" s="1"/>
  <c r="AC17" i="41"/>
  <c r="AC17" i="40"/>
  <c r="P51" i="41" l="1"/>
  <c r="P49" i="41"/>
  <c r="AT17" i="36" s="1"/>
  <c r="AU17" i="36" s="1"/>
  <c r="P47" i="41"/>
  <c r="P45" i="41"/>
  <c r="P44" i="41"/>
  <c r="AT16" i="36" s="1"/>
  <c r="AU16" i="36" s="1"/>
  <c r="P43" i="41"/>
  <c r="P41" i="41"/>
  <c r="P39" i="41"/>
  <c r="P61" i="40"/>
  <c r="AT24" i="36" s="1"/>
  <c r="AU24" i="36" s="1"/>
  <c r="P59" i="40"/>
  <c r="P57" i="40"/>
  <c r="AT23" i="36" s="1"/>
  <c r="AU23" i="36" s="1"/>
  <c r="P55" i="40"/>
  <c r="P53" i="40"/>
  <c r="P51" i="40"/>
  <c r="P49" i="40"/>
  <c r="AT21" i="36" s="1"/>
  <c r="AU21" i="36" s="1"/>
  <c r="P47" i="40"/>
  <c r="P45" i="40"/>
  <c r="AT20" i="36" s="1"/>
  <c r="AU20" i="36" s="1"/>
  <c r="P44" i="40"/>
  <c r="P41" i="40"/>
  <c r="AT19" i="36" s="1"/>
  <c r="AU19" i="36" s="1"/>
  <c r="P39" i="40"/>
  <c r="O62" i="40"/>
  <c r="N62" i="40"/>
  <c r="M62" i="40"/>
  <c r="L62" i="40"/>
  <c r="K62" i="40"/>
  <c r="J62" i="40"/>
  <c r="I62" i="40"/>
  <c r="H62" i="40"/>
  <c r="G62" i="40"/>
  <c r="F62" i="40"/>
  <c r="E62" i="40"/>
  <c r="O58" i="40"/>
  <c r="N58" i="40"/>
  <c r="M58" i="40"/>
  <c r="L58" i="40"/>
  <c r="K58" i="40"/>
  <c r="J58" i="40"/>
  <c r="I58" i="40"/>
  <c r="H58" i="40"/>
  <c r="G58" i="40"/>
  <c r="F58" i="40"/>
  <c r="E58" i="40"/>
  <c r="O54" i="40"/>
  <c r="N54" i="40"/>
  <c r="M54" i="40"/>
  <c r="L54" i="40"/>
  <c r="K54" i="40"/>
  <c r="J54" i="40"/>
  <c r="I54" i="40"/>
  <c r="H54" i="40"/>
  <c r="G54" i="40"/>
  <c r="F54" i="40"/>
  <c r="E54" i="40"/>
  <c r="D46" i="40"/>
  <c r="O46" i="40"/>
  <c r="N46" i="40"/>
  <c r="M46" i="40"/>
  <c r="L46" i="40"/>
  <c r="K46" i="40"/>
  <c r="J46" i="40"/>
  <c r="I46" i="40"/>
  <c r="H46" i="40"/>
  <c r="G46" i="40"/>
  <c r="F46" i="40"/>
  <c r="E46" i="40"/>
  <c r="E42" i="40"/>
  <c r="F42" i="40"/>
  <c r="G42" i="40"/>
  <c r="H42" i="40"/>
  <c r="I42" i="40"/>
  <c r="J42" i="40"/>
  <c r="K42" i="40"/>
  <c r="L42" i="40"/>
  <c r="M42" i="40"/>
  <c r="N42" i="40"/>
  <c r="O42" i="40"/>
  <c r="E54" i="41"/>
  <c r="F54" i="41"/>
  <c r="G54" i="41"/>
  <c r="H54" i="41"/>
  <c r="I54" i="41"/>
  <c r="J54" i="41"/>
  <c r="K54" i="41"/>
  <c r="L54" i="41"/>
  <c r="M54" i="41"/>
  <c r="N54" i="41"/>
  <c r="O54" i="41"/>
  <c r="P52" i="41"/>
  <c r="E50" i="41"/>
  <c r="F50" i="41"/>
  <c r="G50" i="41"/>
  <c r="H50" i="41"/>
  <c r="I50" i="41"/>
  <c r="J50" i="41"/>
  <c r="K50" i="41"/>
  <c r="L50" i="41"/>
  <c r="M50" i="41"/>
  <c r="N50" i="41"/>
  <c r="O50" i="41"/>
  <c r="E46" i="41"/>
  <c r="F46" i="41"/>
  <c r="G46" i="41"/>
  <c r="H46" i="41"/>
  <c r="I46" i="41"/>
  <c r="J46" i="41"/>
  <c r="K46" i="41"/>
  <c r="L46" i="41"/>
  <c r="M46" i="41"/>
  <c r="N46" i="41"/>
  <c r="O46" i="41"/>
  <c r="D46" i="41"/>
  <c r="E42" i="41"/>
  <c r="F42" i="41"/>
  <c r="G42" i="41"/>
  <c r="H42" i="41"/>
  <c r="I42" i="41"/>
  <c r="J42" i="41"/>
  <c r="K42" i="41"/>
  <c r="L42" i="41"/>
  <c r="M42" i="41"/>
  <c r="N42" i="41"/>
  <c r="O42" i="41"/>
  <c r="M35" i="41" l="1"/>
  <c r="K35" i="41"/>
  <c r="L35" i="41"/>
  <c r="O35" i="41"/>
  <c r="N35" i="41"/>
  <c r="D54" i="41"/>
  <c r="P54" i="41" s="1"/>
  <c r="P46" i="40"/>
  <c r="P53" i="41"/>
  <c r="AT18" i="36" s="1"/>
  <c r="AU18" i="36" s="1"/>
  <c r="P36" i="40"/>
  <c r="AT14" i="36" s="1"/>
  <c r="AU14" i="36" s="1"/>
  <c r="P46" i="41"/>
  <c r="D42" i="40" l="1"/>
  <c r="P42" i="40" s="1"/>
  <c r="P40" i="40"/>
  <c r="P52" i="40"/>
  <c r="P48" i="41"/>
  <c r="P56" i="40"/>
  <c r="D62" i="40" l="1"/>
  <c r="P62" i="40" s="1"/>
  <c r="P60" i="40"/>
  <c r="D42" i="41"/>
  <c r="P40" i="41"/>
  <c r="D58" i="40"/>
  <c r="P58" i="40" s="1"/>
  <c r="D54" i="40"/>
  <c r="P54" i="40" s="1"/>
  <c r="AT22" i="36" s="1"/>
  <c r="AU22" i="36" s="1"/>
  <c r="D50" i="41"/>
  <c r="P50" i="41" s="1"/>
  <c r="AS15" i="36"/>
  <c r="AS16" i="36"/>
  <c r="AS17" i="36"/>
  <c r="AS18" i="36"/>
  <c r="AS19" i="36"/>
  <c r="AS20" i="36"/>
  <c r="AS22" i="36"/>
  <c r="AS23" i="36"/>
  <c r="AS24" i="36"/>
  <c r="AI15" i="36"/>
  <c r="AJ15" i="36"/>
  <c r="AK15" i="36"/>
  <c r="AL15" i="36"/>
  <c r="AM15" i="36"/>
  <c r="AN15" i="36"/>
  <c r="AO15" i="36"/>
  <c r="AP15" i="36"/>
  <c r="AQ15" i="36"/>
  <c r="AR15" i="36"/>
  <c r="AI16" i="36"/>
  <c r="AJ16" i="36"/>
  <c r="AK16" i="36"/>
  <c r="AL16" i="36"/>
  <c r="AM16" i="36"/>
  <c r="AN16" i="36"/>
  <c r="AO16" i="36"/>
  <c r="AP16" i="36"/>
  <c r="AQ16" i="36"/>
  <c r="AR16" i="36"/>
  <c r="AI17" i="36"/>
  <c r="AJ17" i="36"/>
  <c r="AK17" i="36"/>
  <c r="AL17" i="36"/>
  <c r="AM17" i="36"/>
  <c r="AN17" i="36"/>
  <c r="AO17" i="36"/>
  <c r="AP17" i="36"/>
  <c r="AQ17" i="36"/>
  <c r="AR17" i="36"/>
  <c r="AI18" i="36"/>
  <c r="AJ18" i="36"/>
  <c r="AK18" i="36"/>
  <c r="AL18" i="36"/>
  <c r="AM18" i="36"/>
  <c r="AN18" i="36"/>
  <c r="AO18" i="36"/>
  <c r="AP18" i="36"/>
  <c r="AQ18" i="36"/>
  <c r="AR18" i="36"/>
  <c r="AI19" i="36"/>
  <c r="AJ19" i="36"/>
  <c r="AK19" i="36"/>
  <c r="AL19" i="36"/>
  <c r="AM19" i="36"/>
  <c r="AN19" i="36"/>
  <c r="AO19" i="36"/>
  <c r="AP19" i="36"/>
  <c r="AQ19" i="36"/>
  <c r="AR19" i="36"/>
  <c r="AI20" i="36"/>
  <c r="AJ20" i="36"/>
  <c r="AK20" i="36"/>
  <c r="AL20" i="36"/>
  <c r="AM20" i="36"/>
  <c r="AN20" i="36"/>
  <c r="AO20" i="36"/>
  <c r="AP20" i="36"/>
  <c r="AQ20" i="36"/>
  <c r="AR20" i="36"/>
  <c r="AI22" i="36"/>
  <c r="AJ22" i="36"/>
  <c r="AK22" i="36"/>
  <c r="AL22" i="36"/>
  <c r="AM22" i="36"/>
  <c r="AN22" i="36"/>
  <c r="AO22" i="36"/>
  <c r="AP22" i="36"/>
  <c r="AQ22" i="36"/>
  <c r="AR22" i="36"/>
  <c r="AI23" i="36"/>
  <c r="AJ23" i="36"/>
  <c r="AK23" i="36"/>
  <c r="AL23" i="36"/>
  <c r="AM23" i="36"/>
  <c r="AN23" i="36"/>
  <c r="AO23" i="36"/>
  <c r="AP23" i="36"/>
  <c r="AQ23" i="36"/>
  <c r="AR23" i="36"/>
  <c r="AI24" i="36"/>
  <c r="AJ24" i="36"/>
  <c r="AK24" i="36"/>
  <c r="AL24" i="36"/>
  <c r="AM24" i="36"/>
  <c r="AN24" i="36"/>
  <c r="AO24" i="36"/>
  <c r="AP24" i="36"/>
  <c r="AQ24" i="36"/>
  <c r="AR24" i="36"/>
  <c r="AH24" i="36"/>
  <c r="AH23" i="36"/>
  <c r="AH22" i="36"/>
  <c r="AH20" i="36"/>
  <c r="AH19" i="36"/>
  <c r="AH18" i="36"/>
  <c r="AH17" i="36"/>
  <c r="AH16" i="36"/>
  <c r="AH15" i="36"/>
  <c r="W15" i="36"/>
  <c r="X15" i="36"/>
  <c r="Y15" i="36"/>
  <c r="Z15" i="36"/>
  <c r="AA15" i="36"/>
  <c r="AB15" i="36"/>
  <c r="AC15" i="36"/>
  <c r="AD15" i="36"/>
  <c r="AE15" i="36"/>
  <c r="AF15" i="36"/>
  <c r="AG15" i="36"/>
  <c r="W16" i="36"/>
  <c r="X16" i="36"/>
  <c r="Y16" i="36"/>
  <c r="Z16" i="36"/>
  <c r="AA16" i="36"/>
  <c r="AB16" i="36"/>
  <c r="AC16" i="36"/>
  <c r="AD16" i="36"/>
  <c r="AE16" i="36"/>
  <c r="AF16" i="36"/>
  <c r="AG16" i="36"/>
  <c r="W17" i="36"/>
  <c r="X17" i="36"/>
  <c r="Y17" i="36"/>
  <c r="Z17" i="36"/>
  <c r="AA17" i="36"/>
  <c r="AB17" i="36"/>
  <c r="AC17" i="36"/>
  <c r="AD17" i="36"/>
  <c r="AE17" i="36"/>
  <c r="AF17" i="36"/>
  <c r="AG17" i="36"/>
  <c r="W18" i="36"/>
  <c r="X18" i="36"/>
  <c r="Y18" i="36"/>
  <c r="Z18" i="36"/>
  <c r="AA18" i="36"/>
  <c r="AB18" i="36"/>
  <c r="AC18" i="36"/>
  <c r="AD18" i="36"/>
  <c r="AE18" i="36"/>
  <c r="AF18" i="36"/>
  <c r="AG18" i="36"/>
  <c r="W19" i="36"/>
  <c r="X19" i="36"/>
  <c r="Y19" i="36"/>
  <c r="Z19" i="36"/>
  <c r="AA19" i="36"/>
  <c r="AB19" i="36"/>
  <c r="AC19" i="36"/>
  <c r="AD19" i="36"/>
  <c r="AE19" i="36"/>
  <c r="AF19" i="36"/>
  <c r="AG19" i="36"/>
  <c r="W20" i="36"/>
  <c r="X20" i="36"/>
  <c r="Y20" i="36"/>
  <c r="Z20" i="36"/>
  <c r="AA20" i="36"/>
  <c r="AB20" i="36"/>
  <c r="AC20" i="36"/>
  <c r="AD20" i="36"/>
  <c r="AE20" i="36"/>
  <c r="AF20" i="36"/>
  <c r="AG20" i="36"/>
  <c r="W21" i="36"/>
  <c r="X21" i="36"/>
  <c r="Y21" i="36"/>
  <c r="Z21" i="36"/>
  <c r="AA21" i="36"/>
  <c r="AB21" i="36"/>
  <c r="AC21" i="36"/>
  <c r="AD21" i="36"/>
  <c r="AE21" i="36"/>
  <c r="AF21" i="36"/>
  <c r="AG21" i="36"/>
  <c r="W22" i="36"/>
  <c r="X22" i="36"/>
  <c r="Y22" i="36"/>
  <c r="Z22" i="36"/>
  <c r="AA22" i="36"/>
  <c r="AB22" i="36"/>
  <c r="AC22" i="36"/>
  <c r="AD22" i="36"/>
  <c r="AE22" i="36"/>
  <c r="AF22" i="36"/>
  <c r="AG22" i="36"/>
  <c r="W23" i="36"/>
  <c r="X23" i="36"/>
  <c r="Y23" i="36"/>
  <c r="Z23" i="36"/>
  <c r="AA23" i="36"/>
  <c r="AB23" i="36"/>
  <c r="AC23" i="36"/>
  <c r="AD23" i="36"/>
  <c r="AE23" i="36"/>
  <c r="AF23" i="36"/>
  <c r="AG23" i="36"/>
  <c r="W24" i="36"/>
  <c r="X24" i="36"/>
  <c r="Y24" i="36"/>
  <c r="Z24" i="36"/>
  <c r="AA24" i="36"/>
  <c r="AB24" i="36"/>
  <c r="AC24" i="36"/>
  <c r="AD24" i="36"/>
  <c r="AE24" i="36"/>
  <c r="AF24" i="36"/>
  <c r="AG24" i="36"/>
  <c r="V24" i="36"/>
  <c r="V23" i="36"/>
  <c r="V22" i="36"/>
  <c r="V21" i="36"/>
  <c r="V20" i="36"/>
  <c r="V19" i="36"/>
  <c r="V18" i="36"/>
  <c r="V17" i="36"/>
  <c r="V16" i="36"/>
  <c r="V15" i="36"/>
  <c r="P42" i="41" l="1"/>
  <c r="AI13" i="36"/>
  <c r="AJ13" i="36"/>
  <c r="AK13" i="36"/>
  <c r="AL13" i="36"/>
  <c r="AM13" i="36"/>
  <c r="AN13" i="36"/>
  <c r="AO13" i="36"/>
  <c r="AP13" i="36"/>
  <c r="AQ13" i="36"/>
  <c r="AR13" i="36"/>
  <c r="AS13" i="36"/>
  <c r="AI14" i="36"/>
  <c r="AJ14" i="36"/>
  <c r="AK14" i="36"/>
  <c r="AL14" i="36"/>
  <c r="AM14" i="36"/>
  <c r="AN14" i="36"/>
  <c r="AO14" i="36"/>
  <c r="AP14" i="36"/>
  <c r="AQ14" i="36"/>
  <c r="AR14" i="36"/>
  <c r="AS14" i="36"/>
  <c r="AH14" i="36"/>
  <c r="W13" i="36"/>
  <c r="X13" i="36"/>
  <c r="Y13" i="36"/>
  <c r="Z13" i="36"/>
  <c r="AA13" i="36"/>
  <c r="AB13" i="36"/>
  <c r="AC13" i="36"/>
  <c r="AD13" i="36"/>
  <c r="AE13" i="36"/>
  <c r="AF13" i="36"/>
  <c r="AG13" i="36"/>
  <c r="W14" i="36"/>
  <c r="X14" i="36"/>
  <c r="Y14" i="36"/>
  <c r="Z14" i="36"/>
  <c r="AA14" i="36"/>
  <c r="AB14" i="36"/>
  <c r="AC14" i="36"/>
  <c r="AD14" i="36"/>
  <c r="AE14" i="36"/>
  <c r="AF14" i="36"/>
  <c r="AG14" i="36"/>
  <c r="V14" i="36"/>
  <c r="V13" i="36"/>
  <c r="M8" i="42"/>
  <c r="E35" i="42"/>
  <c r="J33" i="42"/>
  <c r="G21" i="42"/>
  <c r="F21" i="42"/>
  <c r="E21" i="42"/>
  <c r="D21" i="42"/>
  <c r="G20" i="42"/>
  <c r="F20" i="42"/>
  <c r="E20" i="42"/>
  <c r="C20" i="42"/>
  <c r="C22" i="42" s="1"/>
  <c r="G17" i="42"/>
  <c r="F17" i="42"/>
  <c r="E17" i="42"/>
  <c r="C17" i="42"/>
  <c r="H16" i="42"/>
  <c r="H15" i="42"/>
  <c r="D14" i="42"/>
  <c r="D20" i="42" s="1"/>
  <c r="H13" i="42"/>
  <c r="F11" i="42" s="1"/>
  <c r="C11" i="42"/>
  <c r="K8" i="42"/>
  <c r="K7" i="42"/>
  <c r="K6" i="42"/>
  <c r="G9" i="42" s="1"/>
  <c r="K5" i="42"/>
  <c r="C4" i="42"/>
  <c r="D3" i="42" s="1"/>
  <c r="K3" i="42"/>
  <c r="J4" i="42" s="1"/>
  <c r="G11" i="42" l="1"/>
  <c r="D17" i="42"/>
  <c r="D2" i="42"/>
  <c r="D4" i="42" s="1"/>
  <c r="H14" i="42"/>
  <c r="H17" i="42" s="1"/>
  <c r="E22" i="42"/>
  <c r="F22" i="42"/>
  <c r="G22" i="42"/>
  <c r="AH13" i="36"/>
  <c r="M6" i="42"/>
  <c r="H11" i="42"/>
  <c r="K9" i="42"/>
  <c r="D22" i="42"/>
  <c r="H22" i="42" s="1"/>
  <c r="H9" i="42"/>
  <c r="I9" i="42"/>
  <c r="I4" i="42"/>
  <c r="J9" i="42"/>
  <c r="D11" i="42"/>
  <c r="E11" i="42"/>
  <c r="H4" i="42"/>
  <c r="P36" i="41" l="1"/>
  <c r="AT13" i="36" s="1"/>
  <c r="AU13" i="36" s="1"/>
  <c r="B49" i="40" l="1"/>
  <c r="I48" i="40" l="1"/>
  <c r="H48" i="40"/>
  <c r="D48" i="40"/>
  <c r="D50" i="40" s="1"/>
  <c r="K48" i="40"/>
  <c r="O48" i="40"/>
  <c r="G48" i="40"/>
  <c r="E48" i="40"/>
  <c r="L48" i="40"/>
  <c r="J48" i="40"/>
  <c r="N48" i="40"/>
  <c r="F48" i="40"/>
  <c r="M48" i="40"/>
  <c r="AH21" i="36" l="1"/>
  <c r="P48" i="40"/>
  <c r="L50" i="40"/>
  <c r="AP21" i="36"/>
  <c r="H50" i="40"/>
  <c r="AL21" i="36"/>
  <c r="K50" i="40"/>
  <c r="AO21" i="36"/>
  <c r="J50" i="40"/>
  <c r="AN21" i="36"/>
  <c r="E50" i="40"/>
  <c r="AI21" i="36"/>
  <c r="O50" i="40"/>
  <c r="AS21" i="36"/>
  <c r="G50" i="40"/>
  <c r="AK21" i="36"/>
  <c r="N50" i="40"/>
  <c r="AR21" i="36"/>
  <c r="M50" i="40"/>
  <c r="AQ21" i="36"/>
  <c r="I50" i="40"/>
  <c r="AM21" i="36"/>
  <c r="F50" i="40"/>
  <c r="AJ21" i="36"/>
  <c r="P35" i="41"/>
  <c r="P34" i="41"/>
  <c r="P30" i="41"/>
  <c r="AC25" i="41"/>
  <c r="O25" i="41"/>
  <c r="P25" i="41" s="1"/>
  <c r="O24" i="41"/>
  <c r="AC23" i="41"/>
  <c r="AD23" i="41" s="1"/>
  <c r="O23" i="41"/>
  <c r="P23" i="41" s="1"/>
  <c r="AC22" i="41"/>
  <c r="O22" i="41"/>
  <c r="P50" i="40" l="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Y58" i="37" s="1"/>
  <c r="AX38" i="37"/>
  <c r="AX58" i="37" s="1"/>
  <c r="S38" i="37"/>
  <c r="R38" i="37"/>
  <c r="AY37"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32" i="37" s="1"/>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4" i="40"/>
  <c r="O23" i="40"/>
  <c r="P23" i="40" s="1"/>
  <c r="T32" i="37"/>
  <c r="U32" i="37"/>
  <c r="V32" i="37"/>
  <c r="W32" i="37"/>
  <c r="X32" i="37"/>
  <c r="AZ32" i="37"/>
  <c r="BA32" i="37"/>
  <c r="BB32" i="37"/>
  <c r="BC32" i="37"/>
  <c r="BD32" i="37"/>
  <c r="BE32" i="37"/>
  <c r="AC24" i="40"/>
  <c r="AC22" i="40"/>
  <c r="O25" i="40"/>
  <c r="O24" i="40"/>
  <c r="O22" i="40"/>
  <c r="P43" i="40"/>
  <c r="P35" i="40"/>
  <c r="P30" i="40"/>
  <c r="P28" i="1"/>
  <c r="P24" i="1"/>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AX32" i="37" l="1"/>
  <c r="S32" i="37"/>
  <c r="R58" i="37"/>
  <c r="R32" i="37"/>
  <c r="S58" i="37"/>
  <c r="P25" i="40"/>
  <c r="AC24" i="41" l="1"/>
  <c r="AD25" i="41" s="1"/>
  <c r="AC23" i="40"/>
  <c r="AD23" i="40" l="1"/>
  <c r="AC25" i="40"/>
  <c r="AD25"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tc={F6934BAC-3E64-4838-A025-CD8B8D565E36}</author>
    <author>tc={A34C22E7-1792-4067-B970-7B2BAB08CE9C}</author>
    <author>tc={6D18F1DB-E0F5-4DD2-B7ED-82DEE5B7B30E}</author>
    <author>tc={CFE3CB20-B3A3-4BBD-AABE-0A16E1037724}</author>
    <author>tc={C410701F-679E-4318-9FB9-967F3A7EC191}</author>
    <author>tc={28878853-CC79-4055-9546-392E69A16F36}</author>
    <author>tc={4B100CED-A1A5-4301-8D8E-99872806A3F9}</author>
  </authors>
  <commentList>
    <comment ref="C17" authorId="0" shapeId="0" xr:uid="{F6934BAC-3E64-4838-A025-CD8B8D565E36}">
      <text>
        <t>[Comentario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meta del proyecto de inversiòn COLUMNA D</t>
      </text>
    </comment>
    <comment ref="C32" authorId="1" shapeId="0" xr:uid="{A34C22E7-1792-4067-B970-7B2BAB08CE9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magnitud programada en coherencia con la unidad de medida de la meta proyecto. </t>
      </text>
    </comment>
    <comment ref="Q32" authorId="2" shapeId="0" xr:uid="{6D18F1DB-E0F5-4DD2-B7ED-82DEE5B7B30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text>
    </comment>
    <comment ref="W33" authorId="3" shapeId="0" xr:uid="{CFE3CB20-B3A3-4BBD-AABE-0A16E103772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caso de no presentarse retrasos en el periodo de reporte, incluir una nota indicando que las cifras son acordes con la programación. 
</t>
      </text>
    </comment>
    <comment ref="A34" authorId="4" shapeId="0" xr:uid="{C410701F-679E-4318-9FB9-967F3A7EC191}">
      <text>
        <t>[Comentario encadenado]
Su versión de Excel le permite leer este comentario encadenado; sin embargo, las ediciones que se apliquen se quitarán si el archivo se abre en una versión más reciente de Excel. Más información: https://go.microsoft.com/fwlink/?linkid=870924
Comentario:
    Debe ser la misma meta que está en el proyecto de inversión
COLUMNA D</t>
      </text>
    </comment>
    <comment ref="B34" authorId="5" shapeId="0" xr:uid="{28878853-CC79-4055-9546-392E69A16F36}">
      <text>
        <t>[Comentario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text>
    </comment>
    <comment ref="D34" authorId="6" shapeId="0" xr:uid="{4B100CED-A1A5-4301-8D8E-99872806A3F9}">
      <text>
        <t>[Comentario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La suma de esta fila debe dar como resultado la meta del año, es decir, 1, en ete sentido los datos  no deen ser  porcentajes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tc={F086FBDB-C035-42B6-8B5B-A774CA70BEFE}</author>
    <author>tc={27D5F35A-66E3-4488-8612-3AA317F65B92}</author>
    <author>tc={439186B2-85F2-4E31-8750-DDDFA9078376}</author>
    <author>tc={077E09C9-2F93-450B-B1BE-5B8A77356447}</author>
    <author>tc={AFCE3F8B-9FDF-401E-AF46-AA7719F9F06D}</author>
    <author>tc={F97A52F4-5ACA-4134-B011-83992A515C3B}</author>
  </authors>
  <commentList>
    <comment ref="AC17" authorId="0" shapeId="0" xr:uid="{F086FBDB-C035-42B6-8B5B-A774CA70BEFE}">
      <text>
        <t>[Comentario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MISMO DATO DE LA B34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text>
    </comment>
    <comment ref="C32" authorId="1" shapeId="0" xr:uid="{27D5F35A-66E3-4488-8612-3AA317F65B9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magnitud programada en coherencia con la unidad de medida de la meta proyecto. </t>
      </text>
    </comment>
    <comment ref="Q32" authorId="2" shapeId="0" xr:uid="{439186B2-85F2-4E31-8750-DDDFA907837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text>
    </comment>
    <comment ref="W33" authorId="3" shapeId="0" xr:uid="{077E09C9-2F93-450B-B1BE-5B8A7735644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caso de no presentarse retrasos en el periodo de reporte, incluir una nota indicando que las cifras son acordes con la programación. 
</t>
      </text>
    </comment>
    <comment ref="B34" authorId="4" shapeId="0" xr:uid="{AFCE3F8B-9FDF-401E-AF46-AA7719F9F06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
</t>
      </text>
    </comment>
    <comment ref="O34" authorId="5" shapeId="0" xr:uid="{F97A52F4-5ACA-4134-B011-83992A515C3B}">
      <text>
        <t>[Comentario encadenado]
Su versión de Excel le permite leer este comentario encadenado; sin embargo, las ediciones que se apliquen se quitarán si el archivo se abre en una versión más reciente de Excel. Más información: https://go.microsoft.com/fwlink/?linkid=870924
Comentario:
    La suma de esta fila debe dar como resultado la meta del año, es decir, 20.000.000, en ete sentido son los datos no son porcentaje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tc={30A967BC-ABB5-4EBC-8332-A9E8B6D70320}</author>
    <author>tc={DF559A67-F681-42E0-953E-83FC97A6A439}</author>
    <author>tc={42DFC80A-AA5E-428A-AC1D-4405953FC8F0}</author>
  </authors>
  <commentList>
    <comment ref="C26" authorId="0" shapeId="0" xr:uid="{30A967BC-ABB5-4EBC-8332-A9E8B6D7032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magnitud programada en coherencia con la unidad de medida de la meta proyecto. </t>
      </text>
    </comment>
    <comment ref="Q26" authorId="1" shapeId="0" xr:uid="{DF559A67-F681-42E0-953E-83FC97A6A43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text>
    </comment>
    <comment ref="U27" authorId="2" shapeId="0" xr:uid="{42DFC80A-AA5E-428A-AC1D-4405953FC8F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caso de no presentarse retrasos en el periodo de reporte, incluir una nota indicando que las cifras son acordes con la programación.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tc={36FDD249-0AE1-4044-8B6E-E8441F34DDB8}</author>
    <author>tc={F572EF88-91F1-49D9-A6F3-A7F8A94490E7}</author>
    <author>tc={696F4AB6-817A-4459-AC64-64738615D3C9}</author>
    <author>tc={607A922A-0CF7-4253-9B71-76F598E783C8}</author>
    <author>tc={A05E81A9-B643-445C-9C9D-14193F8D52BE}</author>
    <author>tc={6E53BDBA-8FBE-455C-A473-89E7963C4F0A}</author>
    <author>tc={17E60489-EC16-49A6-8D7D-62A4F33DED10}</author>
    <author>tc={FF52AD34-AECE-4123-AED2-8880B295C78F}</author>
    <author>tc={861F469B-86ED-4F2A-91AE-B8DFD1E7BE1C}</author>
    <author>tc={355BD21C-9B50-42F7-9484-FA1CC472CF4F}</author>
  </authors>
  <commentList>
    <comment ref="AV5" authorId="0" shapeId="0" xr:uid="{36FDD249-0AE1-4044-8B6E-E8441F34DDB8}">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descripción cualitativa del cumplimiento en coherencia con el avance del indicador.
De presentarse el mismo reporte (meta 1..n) indicarlo. ejemplo: avance reportado en proyecto 7738, actividad 1.</t>
      </text>
    </comment>
    <comment ref="AW5" authorId="1" shapeId="0" xr:uid="{F572EF88-91F1-49D9-A6F3-A7F8A94490E7}">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descripción cualitativa del cumplimiento en coherencia con el avance del indicador.
De presentarse el mismo reporte (meta 1..n) indicarlo. ejemplo: avance reportado en proyecto 7738, actividad 1.</t>
      </text>
    </comment>
    <comment ref="AX5" authorId="2" shapeId="0" xr:uid="{696F4AB6-817A-4459-AC64-64738615D3C9}">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el detalle del retraso, en coherencia con la programación de cada periodo. De presentarse esta situación es obligatorio diligenciar este campo.</t>
      </text>
    </comment>
    <comment ref="AY5" authorId="3" shapeId="0" xr:uid="{607A922A-0CF7-4253-9B71-76F598E783C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descripción de las alternativas de solución </t>
      </text>
    </comment>
    <comment ref="A11" authorId="4" shapeId="0" xr:uid="{A05E81A9-B643-445C-9C9D-14193F8D52B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nivel del indicador a reportar y relacionar el código asignado del indicador a medir según: SEGPLAN, PMR, número de actividad, etc.). La codificación se puede consultar en la pestaña de  generalidades.
</t>
      </text>
    </comment>
    <comment ref="I11" authorId="5" shapeId="0" xr:uid="{6E53BDBA-8FBE-455C-A473-89E7963C4F0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meta PDD o meta proyecto articulada con el indicador a medir.
Así mismo se podrá establecer una meta nueva en caso de evidenciar la necesidad. </t>
      </text>
    </comment>
    <comment ref="J11" authorId="6" shapeId="0" xr:uid="{17E60489-EC16-49A6-8D7D-62A4F33DED10}">
      <text>
        <t>[Comentario encadenado]
Su versión de Excel le permite leer este comentario encadenado; sin embargo, las ediciones que se apliquen se quitarán si el archivo se abre en una versión más reciente de Excel. Más información: https://go.microsoft.com/fwlink/?linkid=870924
Comentario:
    Detallar la expresión cualitativa del indicador.
Objeto + condición deseada del objeto (verbo conjugado) + elementos adicionales de contexto descriptivo</t>
      </text>
    </comment>
    <comment ref="K11" authorId="7" shapeId="0" xr:uid="{FF52AD34-AECE-4123-AED2-8880B295C78F}">
      <text>
        <t>[Comentario encadenado]
Su versión de Excel le permite leer este comentario encadenado; sin embargo, las ediciones que se apliquen se quitarán si el archivo se abre en una versión más reciente de Excel. Más información: https://go.microsoft.com/fwlink/?linkid=870924
Comentario:
    En coherencia con los mediciones establecidas por la SDH, Corresponde a:
Suma 
Creciente
Decreciente
Constante</t>
      </text>
    </comment>
    <comment ref="N11" authorId="8" shapeId="0" xr:uid="{861F469B-86ED-4F2A-91AE-B8DFD1E7BE1C}">
      <text>
        <t>[Comentario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descripción detallada de la medición del indicador y la formula del mismo</t>
      </text>
    </comment>
    <comment ref="T11" authorId="9" shapeId="0" xr:uid="{355BD21C-9B50-42F7-9484-FA1CC472CF4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debe establecer la periodicidad de la medicicion del indicador y del reporte del seguimiento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tc={5ADB53DF-0F73-49FC-B35D-FAFABA1795BC}</author>
  </authors>
  <commentList>
    <comment ref="A15" authorId="0" shapeId="0" xr:uid="{5ADB53DF-0F73-49FC-B35D-FAFABA1795BC}">
      <text>
        <t>[Comentario encadenado]
Su versión de Excel le permite leer este comentario encadenado; sin embargo, las ediciones que se apliquen se quitarán si el archivo se abre en una versión más reciente de Excel. Más información: https://go.microsoft.com/fwlink/?linkid=870924
Comentario:
    Se plantea por porcentaje de avance
año 1 = 10%
año 2 = 25%
año 3 = 25%
año 4 = 25%
año 5 = 15%</t>
      </text>
    </comment>
  </commentList>
</comments>
</file>

<file path=xl/sharedStrings.xml><?xml version="1.0" encoding="utf-8"?>
<sst xmlns="http://schemas.openxmlformats.org/spreadsheetml/2006/main" count="1286" uniqueCount="572">
  <si>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</si>
  <si>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</si>
  <si>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</si>
  <si>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</si>
  <si>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</si>
  <si>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</si>
  <si>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</si>
  <si>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</si>
  <si>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</si>
  <si>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</si>
  <si>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</si>
  <si>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</si>
  <si>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</si>
  <si>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</si>
  <si>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</si>
  <si>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</si>
  <si>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</si>
  <si>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</si>
  <si>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</si>
  <si>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</si>
  <si>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</si>
  <si>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</si>
  <si>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</si>
  <si>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</si>
  <si>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</si>
  <si>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</si>
  <si>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</si>
  <si>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</si>
  <si>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</si>
  <si>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</si>
  <si>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</si>
  <si>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</si>
  <si>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</si>
  <si>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</si>
  <si>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</si>
  <si>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</si>
  <si>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</si>
  <si>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</si>
  <si>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</si>
  <si>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</si>
  <si>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</si>
  <si>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</si>
  <si>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</si>
  <si>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</si>
  <si>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</si>
  <si>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</si>
  <si>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</si>
  <si>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</si>
  <si>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</si>
  <si>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</si>
  <si>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</si>
  <si>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</si>
  <si>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</si>
  <si>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</si>
  <si>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</si>
  <si>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</si>
  <si>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</si>
  <si>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</si>
  <si>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</si>
  <si>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</si>
  <si>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</si>
  <si>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</si>
  <si>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</si>
  <si>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</si>
  <si>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</si>
  <si>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</si>
  <si>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</si>
  <si>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</si>
  <si>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</si>
  <si>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</si>
  <si>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</si>
  <si>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</si>
  <si>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</si>
  <si>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</si>
  <si>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</si>
  <si>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</si>
  <si>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</si>
  <si>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</si>
  <si>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</si>
  <si>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</si>
  <si>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</si>
  <si>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</si>
  <si>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</si>
  <si>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</si>
  <si>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</si>
  <si>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</si>
  <si>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</si>
  <si>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</si>
  <si>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</si>
  <si>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</si>
  <si>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</si>
  <si>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</si>
  <si>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</si>
  <si>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</si>
  <si>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</si>
  <si>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</si>
  <si>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</si>
  <si>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</si>
  <si>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</si>
  <si>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</si>
  <si>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</si>
  <si>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</si>
  <si>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</si>
  <si>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</si>
  <si>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</si>
  <si>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</si>
  <si>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</si>
  <si>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</si>
  <si>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</si>
  <si>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</si>
  <si>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</si>
  <si>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</si>
  <si>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</si>
  <si>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</si>
  <si>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</si>
  <si>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</si>
  <si>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</si>
  <si>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</si>
  <si>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</si>
  <si>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</si>
  <si>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</si>
  <si>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</si>
  <si>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</si>
  <si>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</si>
  <si>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</si>
  <si>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</si>
  <si>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</si>
  <si>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</si>
  <si>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</si>
  <si>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</si>
  <si>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</si>
  <si>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</si>
  <si>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</si>
  <si>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</si>
  <si>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</si>
  <si>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</si>
  <si>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</si>
  <si>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</si>
  <si>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</si>
  <si>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</si>
  <si>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</si>
  <si>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</si>
  <si>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</si>
  <si>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</si>
  <si>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</si>
  <si>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</si>
  <si>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</si>
  <si>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</si>
  <si>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</si>
  <si>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</si>
  <si>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</si>
  <si>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</si>
  <si>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</si>
  <si>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</si>
  <si>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</si>
  <si>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</si>
  <si>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</si>
  <si>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</si>
  <si>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</si>
  <si>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</si>
  <si>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</si>
  <si>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</si>
  <si>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</si>
  <si>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</si>
  <si>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</si>
  <si>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</si>
  <si>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</si>
  <si>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</si>
  <si>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</si>
  <si>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</si>
  <si>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</si>
  <si>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</si>
  <si>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</si>
  <si>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</si>
  <si>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</si>
  <si>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</si>
  <si>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</si>
  <si>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</si>
  <si>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</si>
  <si>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</si>
  <si>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</si>
  <si>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</si>
  <si>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</si>
  <si>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</si>
  <si>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</si>
  <si>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</si>
  <si>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</si>
  <si>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</si>
  <si>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</si>
  <si>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</si>
  <si>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</si>
  <si>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</si>
  <si>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</si>
  <si>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</si>
  <si>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</si>
  <si>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</si>
  <si>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</si>
  <si>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</si>
  <si>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</si>
  <si>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</si>
  <si>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</si>
  <si>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</si>
  <si>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</si>
  <si>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</si>
  <si>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</si>
  <si>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</si>
  <si>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</si>
  <si>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</si>
  <si>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</si>
  <si>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</si>
  <si>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</si>
  <si>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</si>
  <si>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</si>
  <si>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</si>
  <si>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</si>
  <si>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</si>
  <si>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</si>
  <si>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</si>
  <si>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</si>
  <si>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</si>
  <si>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</si>
  <si>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</si>
  <si>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</si>
  <si>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</si>
  <si>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</si>
  <si>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</si>
  <si>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</si>
  <si>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</si>
  <si>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</si>
  <si>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</si>
  <si>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</si>
  <si>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</si>
  <si>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</si>
  <si>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</si>
  <si>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</si>
  <si>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</si>
  <si>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</si>
  <si>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</si>
  <si>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</si>
  <si>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</si>
  <si>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</si>
  <si>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</si>
  <si>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</si>
  <si>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</si>
  <si>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</si>
  <si>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</si>
  <si>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</si>
  <si>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</si>
  <si>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</si>
  <si>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</si>
  <si>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</si>
  <si>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</si>
  <si>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</si>
  <si>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</si>
  <si>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</si>
  <si>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</si>
  <si>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</si>
  <si>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</si>
  <si>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</si>
  <si>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</si>
  <si>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</si>
  <si>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</si>
  <si>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</si>
  <si>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</si>
  <si>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</si>
  <si>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</si>
  <si>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</si>
  <si>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</si>
  <si>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</si>
  <si>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</si>
  <si>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</si>
  <si>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</si>
  <si>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</si>
  <si>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</si>
  <si>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</si>
  <si>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</si>
  <si>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</si>
  <si>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</si>
  <si>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</si>
  <si>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</si>
  <si>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</si>
  <si>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</si>
  <si>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</si>
  <si>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</si>
  <si>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</si>
  <si>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</si>
  <si>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</si>
  <si>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</si>
  <si>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</si>
  <si>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</si>
  <si>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</si>
  <si>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</si>
  <si>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</si>
  <si>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</si>
  <si>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</si>
  <si>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</si>
  <si>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RETRASOS Y FACTORES LIMITANTES PARA EL CUMPLIMIENTO</t>
  </si>
  <si>
    <t>SOLUCIONES PROPUESTAS PARA RESOLVER LOS RETRASOS Y FACTORES LIMITANTES PARA EL CUMPLIMIENTO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</si>
  <si>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</si>
  <si>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</si>
  <si>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</si>
  <si>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</si>
  <si>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</si>
  <si>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</si>
  <si>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</si>
  <si>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</si>
  <si>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</si>
  <si>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</si>
  <si>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</si>
  <si>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</si>
  <si>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</si>
  <si>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</si>
  <si>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</si>
  <si>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</si>
  <si>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</si>
  <si>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</si>
  <si>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</si>
  <si>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</si>
  <si>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</si>
  <si>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</si>
  <si>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</si>
  <si>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</si>
  <si>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</si>
  <si>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</si>
  <si>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</si>
  <si>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</si>
  <si>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</si>
  <si>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</si>
  <si>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</si>
  <si>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</si>
  <si>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</si>
  <si>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</si>
  <si>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</si>
  <si>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</si>
  <si>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</si>
  <si>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</si>
  <si>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</si>
  <si>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</si>
  <si>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</si>
  <si>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</si>
  <si>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</si>
  <si>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</si>
  <si>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</si>
  <si>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</si>
  <si>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</si>
  <si>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</si>
  <si>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</si>
  <si>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</si>
  <si>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</si>
  <si>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</si>
  <si>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</si>
  <si>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</si>
  <si>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</si>
  <si>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</si>
  <si>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</si>
  <si>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</si>
  <si>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</si>
  <si>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</si>
  <si>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</si>
  <si>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</si>
  <si>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</si>
  <si>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</si>
  <si>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</si>
  <si>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</si>
  <si>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</si>
  <si>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</si>
  <si>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</si>
  <si>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</si>
  <si>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</si>
  <si>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</si>
  <si>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</si>
  <si>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</si>
  <si>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</si>
  <si>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</si>
  <si>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</si>
  <si>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</si>
  <si>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</si>
  <si>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</si>
  <si>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</si>
  <si>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</si>
  <si>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</si>
  <si>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</si>
  <si>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</si>
  <si>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</si>
  <si>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</si>
  <si>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</si>
  <si>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</si>
  <si>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</si>
  <si>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</si>
  <si>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</si>
  <si>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</si>
  <si>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</si>
  <si>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</si>
  <si>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</si>
  <si>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</si>
  <si>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</si>
  <si>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</si>
  <si>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PESTAÑA No. 1 METAS PA PROYECTO</t>
  </si>
  <si>
    <t>PESTAÑA No. 2 INDICADORES PA</t>
  </si>
  <si>
    <t>Avances y Logros Mensual (2.000 caracteres)</t>
  </si>
  <si>
    <t>Avances y Logros Acumulado 
(2.000 caracteres)</t>
  </si>
  <si>
    <t>DESCRIPCIÓN CUALITATIVA DEL AVANCE MES</t>
  </si>
  <si>
    <t>DESCRIPCIÓN CUALITATIVA DEL AVANCE ACUMULADO</t>
  </si>
  <si>
    <t>Este campo solo aplica para los planes relacionados con el Decreto 612.</t>
  </si>
  <si>
    <t>SEGUIMIENTO TOTAL</t>
  </si>
  <si>
    <t>MAGNITUD EJECUTADA</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</si>
  <si>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</si>
  <si>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ACUMULADA</t>
  </si>
  <si>
    <t>En este campo se debe relacionar el avance mensual del indicador.</t>
  </si>
  <si>
    <t>En este campo se debe registrar el avance del indicador a la fecha del reporte de forma acumulada e integrada.</t>
  </si>
  <si>
    <t>Versión: 09</t>
  </si>
  <si>
    <t>En este campo se debe relacionar la magnitud programada y ejecutada de manera mensual, para cada localidad.</t>
  </si>
  <si>
    <t>En este campo se debe relacionar el presupuesto programado y ejecutado de manera trimestral, para cada localidad, por temas de reporte en el sistema SEGPLAN.</t>
  </si>
  <si>
    <t>PRESUPUESTO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</si>
  <si>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</si>
  <si>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Código: DE-FO-5</t>
  </si>
  <si>
    <t>Fecha de Emisión: 10/01/2023</t>
  </si>
  <si>
    <t>Producir una estrategia de comunicaciones con enfoque de género y de derechos, para la transformación cultural y el cambio social</t>
  </si>
  <si>
    <t>Reducir la aceptación cultural e institucional del machismo y las violencias contra las mujeres, y garantizar el acceso efectivo a la justicia.</t>
  </si>
  <si>
    <t xml:space="preserve"> Reducir la aceptación cultural e institucional del machismo y las violencias contra las mujeres, y garantizar el acceso efectivo a la justicia.</t>
  </si>
  <si>
    <t>1.1 Conformar el equipo profesional que producirá la estrategia de comunicaciones con enfoque de género y de derechos, para la transformación cultural y el cambio social</t>
  </si>
  <si>
    <t>1.2 Desarrollar contenidos de carácter temático que den cuenta de temas estratégicos o misionales de la Secretaría Distrital de la Mujer</t>
  </si>
  <si>
    <t xml:space="preserve">1.3 Diseñar insumos gráficos (piezas y videos) que visibilicen  la misionalidad y oferta de servicios de la Secretaría de la Mujer. </t>
  </si>
  <si>
    <t>1.4 Difundir masivamente, mediante publicaciones en las canales digitales institucionales, la misionalidad y oferta de servicios de la Secretaría de la Mujer, así como de los servicios que requieren ser socializados por las demás entidades del Distrito.</t>
  </si>
  <si>
    <t>2.1 Conformar el equipo profesional que producirá la estrategia de comunicaciones con enfoque de género y de derechos, para la transformación cultural y el cambio social</t>
  </si>
  <si>
    <t>2.2 Suscribir los contratos y/o convenios que faciliten el logro de los objetivos de la estrategia de comunicaciones y la campañas institucionales de la Secretaria Distrital de la Mujer.</t>
  </si>
  <si>
    <t>Difundir a 80.000.000 ciudadanos y ciudadanas información sobre los derechos de las mujeres y oferta de servicios para su garantía en Bogotá, a través del desarrollo de campañas, formatos de comunicación y materiales de divulgación edu pedagógica.</t>
  </si>
  <si>
    <t>Número de contratos de prestación de servicios suscritos</t>
  </si>
  <si>
    <t>Numero de contratos y/o convenios suscritos</t>
  </si>
  <si>
    <t>Número de personas informadas (métricas arrojadas por redes sociales: así Facebook y Twitter impresiones, Instagram alcance) sobre los derechos de las mujeres, a través de material de divulgación publicado en los canales de comunicación de la entidad.</t>
  </si>
  <si>
    <t>Número de personas informadas o alcanzadas a traves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</si>
  <si>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Número de visitas al sitio web institucional.</t>
  </si>
  <si>
    <t>Número de publicaciones enfocadas en minimizar la aceptación social de la violencia contra las mujeres</t>
  </si>
  <si>
    <t xml:space="preserve">Número de ciudadanos y ciudadanas informados, impactados o alcanzados a partir de la implementación de estrategias de divulgación pedagógica con enfoques de género y de derechos </t>
  </si>
  <si>
    <t>2.3 Difundir a las ciudadanas y ciudadanos información sobre los derechos de las mujeres y oferta de servicios para su garantía en Bogotá, con material publicado en los canales de comunicación de la entidad.</t>
  </si>
  <si>
    <t>2.4 Difundir a las ciudadanas y ciudadanos información sobre los derechos de las mujeres y oferta de servicios para su garantía en Bogotá, con pauta en medios de comunicación masivos o alternativos.</t>
  </si>
  <si>
    <t>2.5 Visitas al sitio WEB institucional, en secciones especiales o generales con temáticas sobre los derechos de las mujeres y oferta de servicios para su garantía en Bogotá</t>
  </si>
  <si>
    <t>2.6 Elaborar y difundir material gráfico y contenidos edu pedagógico que minimicen la aceptación social de las violencias contra las mujeres</t>
  </si>
  <si>
    <t>Numero de piezas diseñadas y/o producidas</t>
  </si>
  <si>
    <t>Porcentaje de avance en la ejecución de  campañas (Un machista menos, SIDICU, Linea Purpura, Da el Primer paso, violencias en el espacio publico)</t>
  </si>
  <si>
    <t>Número de publicaciones difundidas en canales digitales institucionales</t>
  </si>
  <si>
    <t xml:space="preserve">6. Desarrollar y fortalecer las estrategias de divulgación pedagógica y de transformación cultural sobre los derechos de las mujeres y la información sobre la oferta de servicios
de la SDMujer, en Bogotá </t>
  </si>
  <si>
    <t>PONDERACIÓN 2021</t>
  </si>
  <si>
    <t>Meta 1</t>
  </si>
  <si>
    <t>Vigencia</t>
  </si>
  <si>
    <t>2021</t>
  </si>
  <si>
    <t>2023</t>
  </si>
  <si>
    <t>2024</t>
  </si>
  <si>
    <t>Total</t>
  </si>
  <si>
    <t>Meta 2</t>
  </si>
  <si>
    <t>Difundir a 15,000,000 ciudadanos y ciudadanas información sobre los derechos de las mujeres y oferta de servicios para su garantía en Bogotá, a través del desarrollo de campañas, formatos de comunicación y materiales de divulgación edu pedagógica.</t>
  </si>
  <si>
    <t>Inicial PI</t>
  </si>
  <si>
    <t>Ajuste PI</t>
  </si>
  <si>
    <t>Ejecución Real</t>
  </si>
  <si>
    <t>Propuesta incremento</t>
  </si>
  <si>
    <t>No. De la Meta</t>
  </si>
  <si>
    <t>Tipo de anualización</t>
  </si>
  <si>
    <t xml:space="preserve">Constante </t>
  </si>
  <si>
    <t>1.Producir una estrategia de comunicaciones con enfoque de género y de derechos, para la transformación cultural y el cambio social</t>
  </si>
  <si>
    <t>Suma</t>
  </si>
  <si>
    <t xml:space="preserve"> Creciente</t>
  </si>
  <si>
    <t>2. Difundir a 15,000,000 ciudadanos y ciudadanas información sobre los derechos de las mujeres y oferta de servicios para su garantía en Bogotá, a través del desarrollo de campañas, formatos de comunicación y materiales de divulgación edu pedagógica.</t>
  </si>
  <si>
    <t>Componente del gasto</t>
  </si>
  <si>
    <t>Personal contratado para apoyar las actividades propias de los proyectos de inversión de la entidad</t>
  </si>
  <si>
    <t>Servicios prestados a las empresas y servicios de</t>
  </si>
  <si>
    <t>Vigencia 2020</t>
  </si>
  <si>
    <t>Vigencia 2021</t>
  </si>
  <si>
    <t>Vigencia 2022</t>
  </si>
  <si>
    <t>Vigencia 2023</t>
  </si>
  <si>
    <t>Vigencia 2024</t>
  </si>
  <si>
    <t>COMUNICACIÓN ESTRATÉGICA</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</si>
  <si>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</si>
  <si>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Constante</t>
  </si>
  <si>
    <t>Sumatoria</t>
  </si>
  <si>
    <t>Número</t>
  </si>
  <si>
    <t>Sumatoria de estrategia de comunicaciones diseñanas e implementadas por vigencia</t>
  </si>
  <si>
    <t>Sumatoria de alcances</t>
  </si>
  <si>
    <t>Anual</t>
  </si>
  <si>
    <t>Documento entregado a traves de memorando u oficio al Despacho de la Secretaría Distrital de la Mujer</t>
  </si>
  <si>
    <t>Creciente</t>
  </si>
  <si>
    <t>Porcentaje</t>
  </si>
  <si>
    <t>Sumatoria de contratos de Prestación de servicios suscritos</t>
  </si>
  <si>
    <t>Sumatoria de piezas diseñadas y/o producidas</t>
  </si>
  <si>
    <t>Sumatoria de publicaciones difundidas en canales digitales institucionales</t>
  </si>
  <si>
    <t>Sumatoria de contratos de prestación de servicios suscritos</t>
  </si>
  <si>
    <t>Sumatoria de contratos y/o convenios suscritos</t>
  </si>
  <si>
    <t>Sumatoria de personas informadas (métricas arrojadas por redes sociales: así Facebook y Twitter impresiones, Instagram alcance) sobre los derechos de las mujeres, a través de material de divulgación publicado en los canales de comunicación de la entidad.</t>
  </si>
  <si>
    <t>Sumatoria de personas informadas o alcanzadas a traves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</si>
  <si>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Sumatoria de visitas al sitio web institucional.</t>
  </si>
  <si>
    <t>Sumatoria de publicaciones enfocadas en minimizar la aceptación social de la violencia contra las mujeres</t>
  </si>
  <si>
    <t xml:space="preserve">Reporte de sumatoria de alcances realizados a traves de los distintos medios de difusión </t>
  </si>
  <si>
    <t>Porcentaje de avance en la ejecución de  campañas (Un machista menos, SIDICU, Línea Purpura, Da el Primer paso, violencias en el espacio publico)</t>
  </si>
  <si>
    <t>Número de personas informadas o alcanzadas a través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</si>
  <si>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APROBÓ (Según aplique Gerenta de proyecto, Líder técnica y responsable de proceso)</t>
  </si>
  <si>
    <t xml:space="preserve">DIRECCIONAMIENTO ESTRATÉGICO </t>
  </si>
  <si>
    <t>FORMULACIÓN</t>
  </si>
  <si>
    <t>ACTUALIZACIÓN</t>
  </si>
  <si>
    <t>OBJETIVO ESTRATÉGICO:</t>
  </si>
  <si>
    <t>Nombre: Olga Milena Calvo Correa</t>
  </si>
  <si>
    <t>Cargo: Contratista</t>
  </si>
  <si>
    <t>Nombre: CLAUDIA PATRICIA LÓPEZ HERRERA</t>
  </si>
  <si>
    <t>Cargo: LIDERESA DEL PROYECTO</t>
  </si>
  <si>
    <t>POA</t>
  </si>
  <si>
    <t>Construir y publicar información sobre la misionalidad, derechos de las mujeres, cultura no sexista y acciones desarrolladas por la SDMujer.</t>
  </si>
  <si>
    <t>Número de Publicaciones en medios institucionales</t>
  </si>
  <si>
    <t>Sumatoria de publicaciones en medios institucionales</t>
  </si>
  <si>
    <t>Trimestral</t>
  </si>
  <si>
    <t xml:space="preserve">Desallorrar acciones de relacionamiento con periodistas y medios de comunicación para la publicación de información relacionada con la misión, procesos, actividades, eventos y/o posicionamiento público de la SDMujer  </t>
  </si>
  <si>
    <t xml:space="preserve">Número de Notas de información de la SDMujer en medios de comunicación no institucionales </t>
  </si>
  <si>
    <t xml:space="preserve">Sumatoria de notas de información de la SDMujer en medios de comunicación no institucionales </t>
  </si>
  <si>
    <t>Conceptualizar, difundir y hacer seguimiento a las Campañas desarrolladas instititucionalmente</t>
  </si>
  <si>
    <t>Número de Campañas difundidas</t>
  </si>
  <si>
    <t>Sumatoria de campañas difundidas</t>
  </si>
  <si>
    <t>Cubrir eventos institucionales</t>
  </si>
  <si>
    <t>Numero de Cubrimientos de eventos institucionales</t>
  </si>
  <si>
    <t>Sumatoria de cubrimientos de eventos institucionales</t>
  </si>
  <si>
    <t>Diseñar y publicar piezas gráficas relacionadas con  la misionalidad, derechos de las mujeres, cultura no sexista y acciones desarrolladas por la SDMujer.</t>
  </si>
  <si>
    <t>Número de Piezas gráficas diseñadas y publicadas</t>
  </si>
  <si>
    <t>Sumatoria de Piezas gráficas diseñadas y publicadas</t>
  </si>
  <si>
    <t>Diseñar y publicar piezas audiovisuales relacionados con  la misionalidad, derechos de las mujeres, cultura no sexista y acciones desarrolladas por la SDMujer.</t>
  </si>
  <si>
    <t>Número de piezas audiovisuales Audiovisuales diseñadas y publicadas</t>
  </si>
  <si>
    <t>Sumatoria de piezas audiovisuales Audiovisuales diseñadas y publicadas</t>
  </si>
  <si>
    <t>Elaborar y difundir información relacionada con las acciones, procesos y servicios de la Secretaría Distrital de la Mujer, a través de los canales de comunicación interna</t>
  </si>
  <si>
    <t>Número de publicaciones en canales de comunicación interna</t>
  </si>
  <si>
    <t>Sumatoria de publicaciones en canales de comunicación interna</t>
  </si>
  <si>
    <t xml:space="preserve">Publicar las rendiciones de cuentas de la entidad en los canales de comunicación existentes </t>
  </si>
  <si>
    <t>Número de Rediciones de cuentas publicadas en medios de comunicación de la Entidad</t>
  </si>
  <si>
    <t>Sumatoria de Rediciones de cuentas publicadas en medios de comunicación de la Entidad</t>
  </si>
  <si>
    <t>Difundir y dar a conocer la importancia de la información del link "Transparencia y Acceso a la Información" en diferentes canales de comunicación internos y externos de la Secretaría Distrital Mujer.</t>
  </si>
  <si>
    <t>Número de publicaciones relacionadas con el link de transparencia en medios institucionales</t>
  </si>
  <si>
    <t>Sumatoria de publicaciones relacionadas con el link de transparencia en medios institucionales</t>
  </si>
  <si>
    <t xml:space="preserve">Firma: </t>
  </si>
  <si>
    <t>3. Inspirar confianza y legitimidad para vivir sin miedo y ser epicentro de cultura, ciudadanía, paz y reconciliación</t>
  </si>
  <si>
    <t>Producir 4 estrategias de comunicaciones con enfoque de género y de derechos, para la transformación cultural y el cambio social</t>
  </si>
  <si>
    <t>40. Más mujeres viven una vida libre de violencias, se sienten seguras y acceden con confianza al sistema de justicia</t>
  </si>
  <si>
    <t>Difundir a 80,000,000 ciudadanos y ciudadanas información sobre los derechos de Magnitud las mujeres y oferta de servicios para su garantía en Bogotá, a través del desarrollo de campañas, formatos de comunicación y materiales de divulgación edu pedagógica.</t>
  </si>
  <si>
    <t>x</t>
  </si>
  <si>
    <t>Nombre: CLAUDIA MARCELA RINCÓN CAICEDO</t>
  </si>
  <si>
    <t xml:space="preserve">Cargo: GERENTA DEL PROYECTO </t>
  </si>
  <si>
    <t>En el mes de junio se suscribió el Convenio Interadministrativo No. 958 de Central de Medios con ETB, por un total de $2.857.337.644.
Fuente de Información: SECOP II</t>
  </si>
  <si>
    <t>La información reportada en la presente actividad corresponde a los alcances realizados a través del contrato de Central de Medios de la SDMujer. Por lo cual, los avances serán reportados de acuerdo con la facturación del Convenio Interadministrativo de Cental de Medios vigencia 2023</t>
  </si>
  <si>
    <t>En el mes de junio se contabilizaron 132.754 clics en la página de la SDMujer, entre los cuales se destacan las siguientes temáticas: Sistema de Cuidado, Da el Primer Paso . En la vigencia 2023 se han registrado un total de 586.240 clics</t>
  </si>
  <si>
    <t>Se elaboraron 16 campañas en el primer semestre de 2023, correspondientes a: 1. Date Cuenta, 2. Da El Primer Paso, 3. Manzanas del Cuidado, 4. Un Machista Menos, 5. A cuidar se Aprende, 6. Pita y Avisa – Brigada #DateCuenta, 7. Bogotá Se La Juega y 8. Mujeres Al Poder en el primer trimestre. 
En el segundo trimestre las campañas correspondientes a: 1. Date Cuenta, 2. Da El Primer Paso, 3. Manzanas del Cuidado, 4. Un Machista Menos, 5. Hombres al Cuidado, 6. Saca lo mejor de ti, 7. Menstruar con bienestar y 8. Women Deliver
Con estas campañas se llega a un total de 16 campañas desarrolladas en 2023</t>
  </si>
  <si>
    <t xml:space="preserve">Una de las grandes responsabilidades del proceso Comunicación Estratégica es tener expresiones gráficas de calidad, amigables y de impacto que logren transmitir los mensajes estratégicos priorizados por la Secretaría Distrital de la Mujer.
Durante el primer trimestre se elaboraron 931 piezas, y en el segundo trimestre un total de 1070 piezas
</t>
  </si>
  <si>
    <t xml:space="preserve">Con el fin de dar acatar lo normado respecto a la Ley de Transparencia y el acceso a la información pública,  a través de la página Web y Redes sociales de la SDM se elaboraron y publicaron un total de 8  Boletinas, 2 mensajes en Twitter, y 2 en Facebook en el primer trimestre de 2023. En segundo trimestre se realizaron 5 publiaciones en Twitter y 3 en Facebook
El botón en el header superior con menú desplegable de todas las opciones habilitadas dentro del menú de “Transparencia y Acceso a la información pública” (https://www.sdmujer.gov.co/ley-de-transparencia-y-acceso-a-la-informacion-publica), este botón esta de forma permanente y siempre visible para las usuarias del portal web. </t>
  </si>
  <si>
    <t>La producción audiovisual es el resultado de la combinación de diferentes necesidades, que para el tema que nos ocupa, sobre sale el interés de comunicar a nuestro público objetivo de una manera dinámica y concreta.
Durante el primer trimestre se produjeron 36 producciones audiovisuales. En el segundo trimestre 265 producciones audiovisuales</t>
  </si>
  <si>
    <t>En el primer trimestre de la vigencia 2023 se publicaron un total de 1.027 piezas comunicativas en medios,  y en el segundo trimestre 1.390 piezas comunicativas en medios; gestión con la que se destacaron los cursos virtuales, las inauguraciones de las Manzanas de Cuidado y demás actividades misionales de la secretaría.
Además se brindó información para dar a conocer la Línea Purpura y los servicios ofertados por la SDMujer.</t>
  </si>
  <si>
    <t>En el primer semestre de 2023 se realizaron acompañamientos a los eventos presenciales, acompañamiento en las distintas localidades de la ciudad, a las inauguraciones de las Manzanas de Cuidado y otras jornadas de la SDMujer, con el fin de fortalecer a las mujeres de la cuidad de acuerdo con las estrategias definidas en este corte.
 En total se llevaron a cabo 144 cubrimientos en eventos y jornadas institucionales en el primer trimestre de 2023 y 251 en el segundo trimestre .</t>
  </si>
  <si>
    <t>A través de la implementación del documento “Protocolo relación con periodistas y/o medios de comunicación masivos y/o alternativos”, el proceso Comunicación Estratégica mantiene y fortalece este relacionamiento con periodista. Dicho documento ofrece las principales indicaciones o recomendaciones sobre la relación efectiva para la publicación de información de programas, proyectos y servicios de la SDMujer.
El relacionamiento con los medios le permite a la SDMujer ampliar su campo de cobertura, ya que las publicaciones realizadas por ellos, llegan a sus seguidores a lo largo de la geografía nacional. Algunos de los medios de mayor impacto que hacen parte de nuestras fuentes, son:  Canal Capital (TV), La FM (radio), El Tiempo.com (Prensa), Radio Santafe, El Nuevo Siglo (Prensa), RCN Radio, El Espectador (prensa), entre otros.
Durante el primer semestre de 2023 se gestionó la publicación de 357 notas de caracter periodístico,  en medios de comunicación masivos nacionales, buscando fortalecer a la SDMujer, socializando  sus servicios, actividades y campañas.</t>
  </si>
  <si>
    <t xml:space="preserve">La difusión interna y la apropiación de l@s servidor@s adscritos a la Secretaría Distrital de la Mujer es una actividad clave para tener un canal de diálogo abierto, de doble vía, útil para incentivar la pertenencia, la motivación y la multiplicación de las acciones que se adelantan desde cada una de las áreas de la entidad.
Esta labor se aterriza mediante la publicación de boletinas diarias y  envío de correos masivos. 
Durante el primer trimestre  se  publicaron 22  boletinas y 2 correos masivos, y en segundo trimestre se publicaron 21 boletinas institucionales
</t>
  </si>
  <si>
    <t xml:space="preserve">En es segundo trimestre de 2023 no se realizaron rendiciones de cuentas
</t>
  </si>
  <si>
    <t>En el primer trimestre de 2023 se llevó a cabo la rendición de cuentas de Alcaldia Mayor en el Movistar Arena. Para esta jorada se elaboraron piezas comunicativas y además se realizo la publicación de información en página web y en redes sociales, así:
1. Banner en página web de la SDMUjer
2. Boletina Informativa
3. 41 publicaciones en redes sociales
En es segundo trimestre de 2023 no se realizaron rendiciones de cuentas</t>
  </si>
  <si>
    <t xml:space="preserve">Publicaciones Canales </t>
  </si>
  <si>
    <t>Contenidos y PG</t>
  </si>
  <si>
    <t>Personas informadas en RS</t>
  </si>
  <si>
    <t>2020
Segundo Semestre</t>
  </si>
  <si>
    <t>Descripción</t>
  </si>
  <si>
    <t>2023 - Corte Junio</t>
  </si>
  <si>
    <t>Se adelantó la contratación de 17 personas a través de contratos de prestación de servicios (Contratos No. 80, 81, 82, 88, 89, 91, 110, 258, 263, 270, 271, 384, 385, 394, 431, 434 y 774). Estas personas serán las encargadas de diseñar e implementar las actividades necesarias para cumplir con la elaboración de la estrategia de comunicaciones en la vigencia 2023. En esta línea se comprometió un valor total de $1.212.706.252 para el cumplimiento de lo definido en el proyecto de inversión. 
Fuente de Información: SECOP II</t>
  </si>
  <si>
    <t>Se desarrollaron contenidos de carácter temático con información de los derechos de las mujeres a una vida libre de violencias, además de información de los servicios misionales de la Secretaría Distrital de la Mujer. El porcentaje de  avance en la ejecución de  campañas (Un machista menos, SIDICU, Línea Purpura, Da el Primer paso, violencias en el espacio publico) corresponde al 105%, con una ejecución de 18 contenidos en el mes de enero, 155 contenidos elaborados en el mes de febrero, 166 contenidos en el mes de marzo, 148 contenidos en el mes de abril, 331 contenidos en mayo, 439 contenidos del mes de junio y 301 contenidos en el mes de julio; para un total de 1.558 contenidos de un total 1.200 contenidos programados para la vigencia 2023.</t>
  </si>
  <si>
    <t>En el mes de julio se realizaron 513  piezas gráficas para dar a conocer los servicios y campañas de la SDMujer, entre los cuales se destacan: Da el Primer Paso, Bus del Cuidado Rural, Manzanas del Cuidado, violencias, entre otras. En el acumulado del 2023 se han desarrollado 3.776 piezas gráficas.</t>
  </si>
  <si>
    <t>En el mes de julio se avanzó en 5% de lo programado en la estrategia de comunicaciones de la SDMujer
Se elaboraron piezas con el fin de ifundir información acerca de los derechos de las mujeres, los servicios prestados por la SDMujer, rutas de acceso, ubicación de las Manzanas de Cuidado, Centros de Atención más cercanos entre otros; cumpliendo los objetivos de la estratégia.</t>
  </si>
  <si>
    <t>A través del Proceso de Comunicación Estratégica, la Secretaria Distrital de la Mujer llevó a cabo la Estrategia de Comunicaciones con el fin de difundir información acerca de los derechos de las mujeres, los servicios prestados por la SDMujer, rutas de acceso, ubicación de las Manzanas de Cuidado, Centros de Atención más cercanos entre otros. 
Además, adelantó la contratación de Prestación de Servicios de Personas Naturales, para apoyar la elaboración, publicación y difusión de piezas informativas necesarias en la misionalidad de la SDMujer. Es importante mencionar que en la vigencia 2023 teniendo en cuenta las solicitudes recibidas se ha logrando un cumplimiento del 55% de la meta del 2023.</t>
  </si>
  <si>
    <t>Se adelantó la contratación de 8 personas a través de contratos de prestación de servicios (Contratos No.90, 253, 255, 272, 386, 387, 388 y 820). Estas personas serán las encargadas de diseñar e implementar las actividades necesarias para cumplir con la elaboración de la estrategia de comunicaciones en la vigencia 2023 especialmente en la estrategia  edu pedagógica. enfocada en que minimicen la aceptación social de las violencias contra las mujeres. En esta línea se comprometió un valor total de $653.262.795 para el cumplimiento de lo definido en el proyecto de inversión.
Fuente de Información: SECOP II</t>
  </si>
  <si>
    <t>Se realizaron actividades de difusión masiva para dar a conocer los diferentes servicios de la Sdmujer en el mes de julio, logrando un total de 410.580 alcances en dicho mes y un acumulado de 6,156,943 en la vigencia 2023. Es importante precisar que el avance de la meta corresponde al número de personas alcanzadas por cada una de las redes sociales de la SDMujer (Facebook, Twitter, Instagram, Tik Tok), por lo que al realizarse a través de medios de difusión masiva se realiza alcance a un mayor número de personas en los distintos canales.</t>
  </si>
  <si>
    <t>En el mes de julio se contabilizaron 82.126 clics en la página de la SDMujer, entre los cuales se destacan las siguientes temáticas: Sistema de Cuidado, Da el Primer Paso . En la vigencia 2023 se han registrado un total de 668.366 clics</t>
  </si>
  <si>
    <t>En el mes de julio se realizaron 23 publicaciones y contenidos periodísticos, en los cuales se destacan: " Violencia Física", "Conmemoración día de la lucha contra el delito de ACAQ", y "Invitación  al conversatorio que realizaremos para conmemorar el Día Mundial contra la Trata de Personas". Logrando un acumulado de 74 publicaciones en lo corrido de la vigencia 2023.</t>
  </si>
  <si>
    <t>Se realizaron actividades de difusión masiva para dar a conocer los diferentes servicios de la Sdmujer en el mes de julio, logrando un total de 492.706 alcances en dicho mes. Es importante precisar que el avance de la meta corresponde al número de personas alcanzadas por cada una de las herramientas de difusión utilizadas para el cumplimiento de la Estrategia de comunicaciones de la SDMujer, por lo que al realizarse a través de medios de difusión masiva se realiza alcance a un mayor número de personas en los distintos canales.</t>
  </si>
  <si>
    <t>Se realizaron actividades de difusión masiva para dar a conocer los diferentes servicios de la Sdmujer en lo corrido de la vigencia 2023 se ha logrado un total de 6825.309 alcances. Es importante precisar que el avance de la meta corresponde al número de personas alcanzadas por cada una de las herramientas de difusión utilizadas para el cumplimiento de la Estrategia de comunicaciones de la SDMujer, por lo que al realizarse a través de medios de difusión masiva se realiza alcance a un mayor número de personas en los distintos canales.</t>
  </si>
  <si>
    <t xml:space="preserve">En el mes de julio se realizaron 412 publicaciones en los canales digitales de la entidad, las cuales se distribuyeron de la siguiente manera: 34 Instagram, 259 Twitter, 89 Facebook, 14 TikTok y 16 en Linkedin. Adicionalmente se realizaron 26 en el sitio WEB Institucional. En el acumulado de la vigencia 2023 se han realizado 2.785 publicaciones. </t>
  </si>
  <si>
    <t>En el mes de julio se avanzó en 5% de lo programado en la estrategia de comunicaciones de la SDMujer
Se elaboraron piezas con el fin de difundir información acerca de los derechos de las mujeres, los servicios prestados por la SDMujer, rutas de acceso, ubicación de las Manzanas de Cuidado, Centros de Atención más cercanos entre otros; cumpliendo los objetivos de la estratégia.</t>
  </si>
  <si>
    <t>A través del Proceso de Comunicación Estratégica, la Secretaria Distrital de la Mujer llevó a cabo la Estrategia de Comunicaciones con el fin de difundir información acerca de los derechos de las mujeres, los servicios prestados por la SDMujer, rutas de acceso, ubicación de las Manzanas de Cuidado, Centros de Atención más cercanos,  entre otros. 
Además, se adelantó la contratación de Prestación de Servicios de Personas Naturales, para apoyar la elaboración, publicación y difusión de piezas informativas necesarias en la misionalidad de la SDMujer. Es importante mencionar que en la vigencia 2023, teniendo en cuenta las solicitudes recibidas se ha logrando un cumplimiento del 55% de la meta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</si>
</sst>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 #,##0;[Red]\-&quot;$&quot;\ #,##0"/>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_-[$$-240A]\ * #,##0_-;\-[$$-240A]\ * #,##0_-;_-[$$-240A]\ * &quot;-&quot;??_-;_-@_-"/>
    <numFmt numFmtId="180" formatCode="_(* #,##0.0_);_(* \(#,##0.0\);_(* &quot;-&quot;??_);_(@_)"/>
    <numFmt numFmtId="181" formatCode="_(* #,##0_);_(* \(#,##0\);_(* &quot;-&quot;??_);_(@_)"/>
    <numFmt numFmtId="182" formatCode="_-* #,##0.00_-;\-* #,##0.00_-;_-* &quot;-&quot;_-;_-@_-"/>
    <numFmt numFmtId="183" formatCode="_-* #,##0.000\ _€_-;\-* #,##0.000\ _€_-;_-* &quot;-&quot;??\ _€_-;_-@_-"/>
    <numFmt numFmtId="184" formatCode="_-* #,##0.000_-;\-* #,##0.000_-;_-* &quot;-&quot;???_-;_-@_-"/>
  </numFmts>
  <fonts count="46"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0"/>
      <color theme="1"/>
      <name val="Arial"/>
      <family val="2"/>
    </font>
    <font>
      <sz val="10"/>
      <color theme="1"/>
      <name val="Arial"/>
      <family val="2"/>
    </font>
    <font>
      <b/>
      <i/>
      <sz val="10"/>
      <color theme="1"/>
      <name val="Arial"/>
      <family val="2"/>
    </font>
    <font>
      <b/>
      <sz val="10"/>
      <color rgb="FF000000"/>
      <name val="Arial"/>
      <family val="2"/>
    </font>
    <font>
      <sz val="10"/>
      <color rgb="FF000000"/>
      <name val="Arial"/>
      <family val="2"/>
    </font>
    <font>
      <sz val="16"/>
      <color rgb="FF000000"/>
      <name val="Calibri"/>
      <family val="2"/>
    </font>
    <font>
      <sz val="16"/>
      <color rgb="FFFFFFFF"/>
      <name val="Calibri"/>
      <family val="2"/>
    </font>
    <font>
      <b/>
      <sz val="16"/>
      <color rgb="FF000000"/>
      <name val="Calibri"/>
      <family val="2"/>
    </font>
    <font>
      <b/>
      <sz val="11"/>
      <name val="Calibri"/>
      <family val="2"/>
      <scheme val="minor"/>
    </font>
  </fonts>
  <fills count="28">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C66FF"/>
        <bgColor indexed="64"/>
      </patternFill>
    </fill>
    <fill>
      <patternFill patternType="solid">
        <fgColor rgb="FFFFFFFF"/>
        <bgColor indexed="64"/>
      </patternFill>
    </fill>
    <fill>
      <patternFill patternType="solid">
        <fgColor rgb="FF974B95"/>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4">
    <xf numFmtId="0" fontId="0" fillId="0" borderId="0"/>
    <xf numFmtId="0" fontId="17" fillId="3" borderId="66" applyNumberFormat="0" applyAlignment="0" applyProtection="0"/>
    <xf numFmtId="49" fontId="19" fillId="0" borderId="0" applyFill="0" applyBorder="0" applyProtection="0">
      <alignment horizontal="left" vertical="center"/>
    </xf>
    <xf numFmtId="0" fontId="20" fillId="4" borderId="67" applyNumberFormat="0" applyFont="0" applyFill="0" applyAlignment="0"/>
    <xf numFmtId="0" fontId="20" fillId="4" borderId="68" applyNumberFormat="0" applyFont="0" applyFill="0" applyAlignment="0"/>
    <xf numFmtId="0" fontId="22" fillId="5" borderId="0" applyNumberFormat="0" applyProtection="0">
      <alignment horizontal="left" wrapText="1" indent="4"/>
    </xf>
    <xf numFmtId="0" fontId="23" fillId="5" borderId="0" applyNumberFormat="0" applyProtection="0">
      <alignment horizontal="left" wrapText="1" indent="4"/>
    </xf>
    <xf numFmtId="0" fontId="21" fillId="6" borderId="0" applyNumberFormat="0" applyBorder="0" applyAlignment="0" applyProtection="0"/>
    <xf numFmtId="16" fontId="24" fillId="0" borderId="0" applyFont="0" applyFill="0" applyBorder="0" applyAlignment="0">
      <alignment horizontal="left"/>
    </xf>
    <xf numFmtId="0" fontId="25" fillId="7" borderId="0" applyNumberFormat="0" applyBorder="0" applyProtection="0">
      <alignment horizontal="center" vertical="center"/>
    </xf>
    <xf numFmtId="169"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169" fontId="5" fillId="0" borderId="0" applyFont="0" applyFill="0" applyBorder="0" applyAlignment="0" applyProtection="0"/>
    <xf numFmtId="168" fontId="17" fillId="0" borderId="0" applyFont="0" applyFill="0" applyBorder="0" applyAlignment="0" applyProtection="0"/>
    <xf numFmtId="166" fontId="17" fillId="0" borderId="0" applyFont="0" applyFill="0" applyBorder="0" applyAlignment="0" applyProtection="0"/>
    <xf numFmtId="164" fontId="17" fillId="0" borderId="0" applyFont="0" applyFill="0" applyBorder="0" applyAlignment="0" applyProtection="0"/>
    <xf numFmtId="171" fontId="2" fillId="0" borderId="0" applyFont="0" applyFill="0" applyBorder="0" applyAlignment="0" applyProtection="0"/>
    <xf numFmtId="170" fontId="17" fillId="0" borderId="0" applyFont="0" applyFill="0" applyBorder="0" applyAlignment="0" applyProtection="0"/>
    <xf numFmtId="164" fontId="1" fillId="0" borderId="0" applyFont="0" applyFill="0" applyBorder="0" applyAlignment="0" applyProtection="0"/>
    <xf numFmtId="165" fontId="20" fillId="0" borderId="0" applyFont="0" applyFill="0" applyBorder="0" applyAlignment="0" applyProtection="0"/>
    <xf numFmtId="0" fontId="26" fillId="8" borderId="0" applyNumberFormat="0" applyBorder="0" applyAlignment="0" applyProtection="0"/>
    <xf numFmtId="0" fontId="2" fillId="0" borderId="0"/>
    <xf numFmtId="0" fontId="2" fillId="0" borderId="0"/>
    <xf numFmtId="0" fontId="20" fillId="0" borderId="0"/>
    <xf numFmtId="0" fontId="6" fillId="0" borderId="0"/>
    <xf numFmtId="0" fontId="5" fillId="0" borderId="0"/>
    <xf numFmtId="0" fontId="2" fillId="0" borderId="0"/>
    <xf numFmtId="9" fontId="1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3" fillId="0" borderId="0" applyFill="0" applyBorder="0">
      <alignment wrapText="1"/>
    </xf>
    <xf numFmtId="0" fontId="18" fillId="0" borderId="0"/>
    <xf numFmtId="0" fontId="27" fillId="5" borderId="0" applyNumberFormat="0" applyBorder="0" applyProtection="0">
      <alignment horizontal="left" indent="1"/>
    </xf>
  </cellStyleXfs>
  <cellXfs count="771">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1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28" fillId="0" borderId="0" xfId="28" applyFont="1" applyBorder="1" applyAlignment="1">
      <alignment horizontal="center" vertical="center"/>
    </xf>
    <xf numFmtId="0" fontId="0" fillId="0" borderId="0" xfId="0" applyAlignment="1">
      <alignment vertical="center"/>
    </xf>
    <xf numFmtId="0" fontId="8" fillId="19" borderId="69" xfId="22" applyFont="1" applyFill="1" applyBorder="1" applyAlignment="1">
      <alignment vertical="center" wrapText="1"/>
    </xf>
    <xf numFmtId="0" fontId="8" fillId="19" borderId="70" xfId="22" applyFont="1" applyFill="1" applyBorder="1" applyAlignment="1">
      <alignment vertical="center" wrapText="1"/>
    </xf>
    <xf numFmtId="0" fontId="8" fillId="19" borderId="71" xfId="22" applyFont="1" applyFill="1" applyBorder="1" applyAlignment="1">
      <alignment vertical="center" wrapText="1"/>
    </xf>
    <xf numFmtId="0" fontId="8" fillId="19" borderId="0" xfId="22" applyFont="1" applyFill="1" applyAlignment="1">
      <alignment vertical="center" wrapText="1"/>
    </xf>
    <xf numFmtId="0" fontId="10" fillId="19" borderId="0" xfId="22" applyFont="1" applyFill="1" applyAlignment="1">
      <alignment vertical="center" wrapText="1"/>
    </xf>
    <xf numFmtId="0" fontId="8" fillId="19" borderId="11" xfId="22" applyFont="1" applyFill="1" applyBorder="1" applyAlignment="1">
      <alignment vertical="center" wrapText="1"/>
    </xf>
    <xf numFmtId="0" fontId="7" fillId="19" borderId="11" xfId="22" applyFont="1" applyFill="1" applyBorder="1" applyAlignment="1">
      <alignment vertical="center" wrapText="1"/>
    </xf>
    <xf numFmtId="0" fontId="7" fillId="19" borderId="12" xfId="22" applyFont="1" applyFill="1" applyBorder="1" applyAlignment="1">
      <alignment vertical="center" wrapText="1"/>
    </xf>
    <xf numFmtId="0" fontId="8" fillId="19" borderId="13" xfId="22" applyFont="1" applyFill="1" applyBorder="1" applyAlignment="1">
      <alignment vertical="center" wrapText="1"/>
    </xf>
    <xf numFmtId="0" fontId="7" fillId="19" borderId="0" xfId="22" applyFont="1" applyFill="1" applyAlignment="1">
      <alignment vertical="center" wrapText="1"/>
    </xf>
    <xf numFmtId="0" fontId="7"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19" borderId="13" xfId="22" applyFont="1" applyFill="1" applyBorder="1" applyAlignment="1">
      <alignment horizontal="center" vertical="center" wrapText="1"/>
    </xf>
    <xf numFmtId="0" fontId="8" fillId="19" borderId="75" xfId="22" applyFont="1" applyFill="1" applyBorder="1" applyAlignment="1">
      <alignment horizontal="center" vertical="center" wrapText="1"/>
    </xf>
    <xf numFmtId="0" fontId="11" fillId="19" borderId="0" xfId="22" applyFont="1" applyFill="1" applyAlignment="1">
      <alignment horizontal="center" vertical="center" wrapText="1"/>
    </xf>
    <xf numFmtId="0" fontId="8" fillId="19" borderId="0" xfId="22" applyFont="1" applyFill="1" applyAlignment="1">
      <alignment horizontal="center" vertical="center" wrapText="1"/>
    </xf>
    <xf numFmtId="0" fontId="11" fillId="0" borderId="0" xfId="22" applyFont="1" applyAlignment="1">
      <alignment horizontal="center" vertical="center" wrapText="1"/>
    </xf>
    <xf numFmtId="0" fontId="0" fillId="0" borderId="0" xfId="0" applyAlignment="1">
      <alignment horizontal="center" vertical="center" wrapText="1"/>
    </xf>
    <xf numFmtId="0" fontId="7" fillId="19" borderId="15" xfId="22" applyFont="1" applyFill="1" applyBorder="1" applyAlignment="1">
      <alignment vertical="center" wrapText="1"/>
    </xf>
    <xf numFmtId="0" fontId="7" fillId="19" borderId="16" xfId="22" applyFont="1" applyFill="1" applyBorder="1" applyAlignment="1">
      <alignment vertical="center" wrapText="1"/>
    </xf>
    <xf numFmtId="9" fontId="8" fillId="0" borderId="17" xfId="28" applyFont="1" applyFill="1" applyBorder="1" applyAlignment="1" applyProtection="1">
      <alignment horizontal="center" vertical="center" wrapText="1"/>
    </xf>
    <xf numFmtId="0" fontId="12" fillId="2" borderId="0" xfId="22" applyFont="1" applyFill="1" applyAlignment="1">
      <alignment vertical="center" wrapText="1"/>
    </xf>
    <xf numFmtId="0" fontId="29" fillId="19" borderId="13" xfId="0" applyFont="1" applyFill="1" applyBorder="1" applyAlignment="1">
      <alignment vertical="center"/>
    </xf>
    <xf numFmtId="0" fontId="29" fillId="19" borderId="0" xfId="0" applyFont="1" applyFill="1" applyAlignment="1">
      <alignment vertical="center"/>
    </xf>
    <xf numFmtId="0" fontId="29" fillId="19" borderId="14" xfId="0" applyFont="1" applyFill="1" applyBorder="1" applyAlignment="1">
      <alignment vertical="center"/>
    </xf>
    <xf numFmtId="0" fontId="8" fillId="19" borderId="0" xfId="22" applyFont="1" applyFill="1" applyAlignment="1">
      <alignment horizontal="left" vertical="center" wrapText="1"/>
    </xf>
    <xf numFmtId="0" fontId="0" fillId="19" borderId="0" xfId="0" applyFill="1" applyAlignment="1">
      <alignment vertical="center"/>
    </xf>
    <xf numFmtId="0" fontId="7"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7" fillId="0" borderId="18" xfId="22" applyFont="1" applyBorder="1" applyAlignment="1">
      <alignment horizontal="left" vertical="center" wrapText="1"/>
    </xf>
    <xf numFmtId="167" fontId="8" fillId="0" borderId="10" xfId="11" applyFont="1" applyFill="1" applyBorder="1" applyAlignment="1" applyProtection="1">
      <alignment horizontal="center" vertical="center" wrapText="1"/>
    </xf>
    <xf numFmtId="166" fontId="17" fillId="0" borderId="0" xfId="15" applyFont="1" applyAlignment="1">
      <alignment vertical="center"/>
    </xf>
    <xf numFmtId="0" fontId="8" fillId="20" borderId="1"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0" borderId="4" xfId="22" applyFont="1" applyBorder="1" applyAlignment="1">
      <alignment horizontal="left" vertical="center" wrapText="1"/>
    </xf>
    <xf numFmtId="0" fontId="8" fillId="9" borderId="19" xfId="22" applyFont="1" applyFill="1" applyBorder="1" applyAlignment="1">
      <alignment horizontal="left" vertical="center" wrapText="1"/>
    </xf>
    <xf numFmtId="9" fontId="30" fillId="9" borderId="19" xfId="30" applyFont="1" applyFill="1" applyBorder="1" applyAlignment="1" applyProtection="1">
      <alignment vertical="center" wrapText="1"/>
    </xf>
    <xf numFmtId="174" fontId="8" fillId="9" borderId="19" xfId="28" applyNumberFormat="1" applyFont="1" applyFill="1" applyBorder="1" applyAlignment="1" applyProtection="1">
      <alignment vertical="center" wrapText="1"/>
    </xf>
    <xf numFmtId="166" fontId="28" fillId="0" borderId="0" xfId="15" applyFont="1" applyAlignment="1">
      <alignment vertical="center"/>
    </xf>
    <xf numFmtId="9" fontId="7" fillId="0" borderId="4" xfId="29" applyFont="1" applyFill="1" applyBorder="1" applyAlignment="1" applyProtection="1">
      <alignment horizontal="center" vertical="center" wrapText="1"/>
      <protection locked="0"/>
    </xf>
    <xf numFmtId="9" fontId="8" fillId="0" borderId="20" xfId="22" applyNumberFormat="1" applyFont="1" applyBorder="1" applyAlignment="1">
      <alignment horizontal="center" vertical="center" wrapText="1"/>
    </xf>
    <xf numFmtId="9" fontId="8" fillId="0" borderId="0" xfId="22" applyNumberFormat="1" applyFont="1" applyAlignment="1">
      <alignment vertical="center" wrapText="1"/>
    </xf>
    <xf numFmtId="0" fontId="28" fillId="0" borderId="0" xfId="0" applyFont="1" applyAlignment="1">
      <alignment vertical="center"/>
    </xf>
    <xf numFmtId="0" fontId="8" fillId="9" borderId="1" xfId="22" applyFont="1" applyFill="1" applyBorder="1" applyAlignment="1">
      <alignment horizontal="left" vertical="center" wrapText="1"/>
    </xf>
    <xf numFmtId="9" fontId="7" fillId="9" borderId="1" xfId="28" applyFont="1" applyFill="1" applyBorder="1" applyAlignment="1" applyProtection="1">
      <alignment horizontal="center" vertical="center" wrapText="1"/>
      <protection locked="0"/>
    </xf>
    <xf numFmtId="9" fontId="8" fillId="0" borderId="2" xfId="22" applyNumberFormat="1" applyFont="1" applyBorder="1" applyAlignment="1">
      <alignment horizontal="center" vertical="center" wrapText="1"/>
    </xf>
    <xf numFmtId="0" fontId="8" fillId="0" borderId="1" xfId="22" applyFont="1" applyBorder="1" applyAlignment="1">
      <alignment horizontal="left" vertical="center" wrapText="1"/>
    </xf>
    <xf numFmtId="9" fontId="7" fillId="0" borderId="1" xfId="29" applyFont="1" applyFill="1" applyBorder="1" applyAlignment="1" applyProtection="1">
      <alignment horizontal="center" vertical="center" wrapText="1"/>
      <protection locked="0"/>
    </xf>
    <xf numFmtId="9" fontId="7" fillId="9" borderId="2" xfId="28" applyFont="1" applyFill="1" applyBorder="1" applyAlignment="1" applyProtection="1">
      <alignment horizontal="center" vertical="center" wrapText="1"/>
      <protection locked="0"/>
    </xf>
    <xf numFmtId="9" fontId="7" fillId="9" borderId="19" xfId="28" applyFont="1" applyFill="1" applyBorder="1" applyAlignment="1" applyProtection="1">
      <alignment horizontal="center" vertical="center" wrapText="1"/>
      <protection locked="0"/>
    </xf>
    <xf numFmtId="9" fontId="7" fillId="9" borderId="21" xfId="28" applyFont="1" applyFill="1" applyBorder="1" applyAlignment="1" applyProtection="1">
      <alignment horizontal="center" vertical="center" wrapText="1"/>
      <protection locked="0"/>
    </xf>
    <xf numFmtId="9" fontId="8" fillId="0" borderId="21" xfId="22" applyNumberFormat="1" applyFont="1" applyBorder="1" applyAlignment="1">
      <alignment horizontal="center" vertical="center" wrapText="1"/>
    </xf>
    <xf numFmtId="0" fontId="29" fillId="0" borderId="0" xfId="0" applyFont="1" applyAlignment="1">
      <alignment vertical="center"/>
    </xf>
    <xf numFmtId="0" fontId="31" fillId="9" borderId="22" xfId="0" applyFont="1" applyFill="1" applyBorder="1" applyAlignment="1">
      <alignment vertical="center"/>
    </xf>
    <xf numFmtId="0" fontId="31" fillId="9" borderId="0" xfId="0" applyFont="1" applyFill="1" applyAlignment="1">
      <alignment vertical="center"/>
    </xf>
    <xf numFmtId="0" fontId="31" fillId="9" borderId="3" xfId="0" applyFont="1" applyFill="1" applyBorder="1" applyAlignment="1">
      <alignment vertical="center"/>
    </xf>
    <xf numFmtId="0" fontId="31" fillId="9" borderId="1" xfId="0" applyFont="1" applyFill="1" applyBorder="1" applyAlignment="1">
      <alignment horizontal="center" vertical="center" wrapText="1"/>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167" fontId="29" fillId="0" borderId="1" xfId="11" applyFont="1" applyBorder="1" applyAlignment="1">
      <alignment horizontal="center" vertical="center" wrapText="1"/>
    </xf>
    <xf numFmtId="0" fontId="30" fillId="0" borderId="1" xfId="0" applyFont="1" applyBorder="1" applyAlignment="1">
      <alignment vertical="center" wrapText="1"/>
    </xf>
    <xf numFmtId="0" fontId="8" fillId="9" borderId="10" xfId="0" applyFont="1" applyFill="1" applyBorder="1" applyAlignment="1">
      <alignment horizontal="center" vertical="center" wrapText="1"/>
    </xf>
    <xf numFmtId="0" fontId="14" fillId="0" borderId="1" xfId="0" applyFont="1" applyBorder="1" applyAlignment="1">
      <alignment horizontal="center" vertical="center" wrapText="1"/>
    </xf>
    <xf numFmtId="0" fontId="29" fillId="0" borderId="0" xfId="0" applyFont="1" applyAlignment="1">
      <alignment horizontal="left" vertical="center"/>
    </xf>
    <xf numFmtId="0" fontId="31" fillId="21" borderId="1" xfId="0" applyFont="1" applyFill="1" applyBorder="1" applyAlignment="1">
      <alignment horizontal="center" vertical="center"/>
    </xf>
    <xf numFmtId="0" fontId="29" fillId="0" borderId="4" xfId="0" applyFont="1" applyBorder="1" applyAlignment="1">
      <alignment horizontal="left" vertical="center" wrapText="1"/>
    </xf>
    <xf numFmtId="0" fontId="29" fillId="0" borderId="1" xfId="0" applyFont="1" applyBorder="1" applyAlignment="1">
      <alignment horizontal="left" vertical="center" wrapText="1"/>
    </xf>
    <xf numFmtId="0" fontId="29" fillId="0" borderId="1" xfId="0" applyFont="1" applyBorder="1" applyAlignment="1">
      <alignment vertical="center" wrapText="1"/>
    </xf>
    <xf numFmtId="0" fontId="31" fillId="0" borderId="1" xfId="0" applyFont="1" applyBorder="1" applyAlignment="1">
      <alignment vertical="center" wrapText="1"/>
    </xf>
    <xf numFmtId="0" fontId="7" fillId="19" borderId="1" xfId="0" applyFont="1" applyFill="1" applyBorder="1" applyAlignment="1">
      <alignment horizontal="left" vertical="center" wrapText="1"/>
    </xf>
    <xf numFmtId="0" fontId="31" fillId="0" borderId="10" xfId="0" applyFont="1" applyBorder="1" applyAlignment="1">
      <alignment horizontal="left" vertical="center" wrapText="1"/>
    </xf>
    <xf numFmtId="0" fontId="29" fillId="0" borderId="10" xfId="0" applyFont="1" applyBorder="1" applyAlignment="1">
      <alignment horizontal="left" vertical="center"/>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 xfId="22" applyFont="1" applyBorder="1" applyAlignment="1">
      <alignment horizontal="center" vertical="center" wrapText="1"/>
    </xf>
    <xf numFmtId="0" fontId="8" fillId="0" borderId="26" xfId="22" applyFont="1" applyBorder="1" applyAlignment="1">
      <alignment horizontal="center" vertical="center" wrapText="1"/>
    </xf>
    <xf numFmtId="0" fontId="13" fillId="19" borderId="0" xfId="0" applyFont="1" applyFill="1" applyAlignment="1">
      <alignment vertical="center"/>
    </xf>
    <xf numFmtId="0" fontId="13" fillId="19" borderId="0" xfId="0" applyFont="1" applyFill="1" applyAlignment="1">
      <alignment horizontal="center" vertical="center"/>
    </xf>
    <xf numFmtId="49" fontId="8" fillId="9" borderId="10" xfId="0" applyNumberFormat="1" applyFont="1" applyFill="1" applyBorder="1" applyAlignment="1">
      <alignment horizontal="center" vertical="center" wrapText="1"/>
    </xf>
    <xf numFmtId="0" fontId="13" fillId="0" borderId="1" xfId="0" applyFont="1" applyBorder="1" applyAlignment="1">
      <alignment vertical="center"/>
    </xf>
    <xf numFmtId="0" fontId="9" fillId="22" borderId="1" xfId="0" applyFont="1" applyFill="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22" borderId="1" xfId="0" applyFont="1" applyFill="1" applyBorder="1" applyAlignment="1">
      <alignment horizontal="left" vertical="center"/>
    </xf>
    <xf numFmtId="0" fontId="8" fillId="9" borderId="1" xfId="0" applyFont="1" applyFill="1" applyBorder="1" applyAlignment="1">
      <alignment horizontal="left" vertical="center" wrapText="1"/>
    </xf>
    <xf numFmtId="0" fontId="8" fillId="9" borderId="1" xfId="0" applyFont="1" applyFill="1" applyBorder="1" applyAlignment="1">
      <alignment vertical="center" wrapText="1"/>
    </xf>
    <xf numFmtId="177" fontId="9" fillId="22" borderId="1" xfId="15" applyNumberFormat="1" applyFont="1" applyFill="1" applyBorder="1" applyAlignment="1">
      <alignment horizontal="center" vertical="center"/>
    </xf>
    <xf numFmtId="177" fontId="9" fillId="22" borderId="1" xfId="0" applyNumberFormat="1" applyFont="1" applyFill="1" applyBorder="1" applyAlignment="1">
      <alignment horizontal="center" vertical="center"/>
    </xf>
    <xf numFmtId="0" fontId="8" fillId="20" borderId="27"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29" xfId="22" applyFont="1" applyFill="1" applyBorder="1" applyAlignment="1">
      <alignment horizontal="center" vertical="center" wrapText="1"/>
    </xf>
    <xf numFmtId="9" fontId="8" fillId="0" borderId="10" xfId="28" applyFont="1" applyFill="1" applyBorder="1" applyAlignment="1" applyProtection="1">
      <alignment horizontal="center" vertical="center" wrapText="1"/>
    </xf>
    <xf numFmtId="9" fontId="8" fillId="9" borderId="19" xfId="28" applyFont="1" applyFill="1" applyBorder="1" applyAlignment="1" applyProtection="1">
      <alignment horizontal="center" vertical="center" wrapText="1"/>
    </xf>
    <xf numFmtId="0" fontId="8" fillId="19" borderId="30" xfId="22" applyFont="1" applyFill="1" applyBorder="1" applyAlignment="1">
      <alignment horizontal="center" vertical="center" wrapText="1"/>
    </xf>
    <xf numFmtId="0" fontId="8" fillId="19" borderId="22" xfId="22" applyFont="1" applyFill="1" applyBorder="1" applyAlignment="1">
      <alignment horizontal="center" vertical="center" wrapText="1"/>
    </xf>
    <xf numFmtId="0" fontId="8" fillId="19" borderId="23" xfId="22" applyFont="1" applyFill="1" applyBorder="1" applyAlignment="1">
      <alignment horizontal="center" vertical="center" wrapText="1"/>
    </xf>
    <xf numFmtId="0" fontId="34" fillId="0" borderId="0" xfId="0" applyFont="1" applyAlignment="1">
      <alignment horizontal="center" vertical="center"/>
    </xf>
    <xf numFmtId="0" fontId="28" fillId="0" borderId="0" xfId="0" applyFont="1" applyAlignment="1">
      <alignment horizontal="center" vertical="center" wrapText="1"/>
    </xf>
    <xf numFmtId="0" fontId="0" fillId="0" borderId="0" xfId="0" applyAlignment="1">
      <alignment horizontal="center" vertical="center"/>
    </xf>
    <xf numFmtId="0" fontId="8" fillId="0" borderId="13" xfId="22" applyFont="1" applyBorder="1" applyAlignment="1">
      <alignment vertical="center" wrapText="1"/>
    </xf>
    <xf numFmtId="0" fontId="8" fillId="0" borderId="0" xfId="22" applyFont="1" applyAlignment="1">
      <alignment vertical="center" wrapText="1"/>
    </xf>
    <xf numFmtId="0" fontId="10" fillId="0" borderId="0" xfId="22" applyFont="1" applyAlignment="1">
      <alignment vertical="center" wrapText="1"/>
    </xf>
    <xf numFmtId="0" fontId="7" fillId="0" borderId="0" xfId="22" applyFont="1" applyAlignment="1">
      <alignment vertical="center" wrapText="1"/>
    </xf>
    <xf numFmtId="0" fontId="7" fillId="0" borderId="14" xfId="22" applyFont="1" applyBorder="1" applyAlignment="1">
      <alignment vertical="center" wrapText="1"/>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9" fillId="0" borderId="1" xfId="15" applyNumberFormat="1" applyFont="1" applyFill="1" applyBorder="1" applyAlignment="1">
      <alignment horizontal="center" vertical="center"/>
    </xf>
    <xf numFmtId="0" fontId="13" fillId="23" borderId="1" xfId="0" applyFont="1" applyFill="1" applyBorder="1" applyAlignment="1">
      <alignment horizontal="center" vertical="center"/>
    </xf>
    <xf numFmtId="0" fontId="9" fillId="23" borderId="1" xfId="0" applyFont="1" applyFill="1" applyBorder="1" applyAlignment="1">
      <alignment horizontal="center" vertical="center"/>
    </xf>
    <xf numFmtId="0" fontId="8" fillId="9" borderId="2" xfId="0" applyFont="1" applyFill="1" applyBorder="1" applyAlignment="1">
      <alignment horizontal="center" vertical="center" wrapText="1"/>
    </xf>
    <xf numFmtId="9" fontId="31" fillId="9" borderId="1" xfId="28" applyFont="1" applyFill="1" applyBorder="1" applyAlignment="1">
      <alignment horizontal="center" vertical="center" wrapText="1"/>
    </xf>
    <xf numFmtId="9" fontId="29" fillId="0" borderId="0" xfId="28" applyFont="1" applyAlignment="1">
      <alignment vertical="center"/>
    </xf>
    <xf numFmtId="0" fontId="31" fillId="21" borderId="1" xfId="0" applyFont="1" applyFill="1" applyBorder="1" applyAlignment="1">
      <alignment horizontal="left" vertical="center"/>
    </xf>
    <xf numFmtId="0" fontId="31" fillId="0" borderId="1" xfId="0" applyFont="1" applyBorder="1" applyAlignment="1">
      <alignment horizontal="left" vertical="center"/>
    </xf>
    <xf numFmtId="0" fontId="31" fillId="0" borderId="1" xfId="0" applyFont="1" applyBorder="1" applyAlignment="1">
      <alignment horizontal="left" vertical="center" wrapText="1"/>
    </xf>
    <xf numFmtId="178" fontId="13" fillId="0" borderId="1" xfId="14" applyNumberFormat="1" applyFont="1" applyBorder="1" applyAlignment="1">
      <alignment vertical="center"/>
    </xf>
    <xf numFmtId="178" fontId="9" fillId="22" borderId="1" xfId="14" applyNumberFormat="1" applyFont="1" applyFill="1" applyBorder="1" applyAlignment="1">
      <alignment horizontal="center" vertical="center"/>
    </xf>
    <xf numFmtId="0" fontId="9" fillId="0" borderId="10" xfId="0" applyFont="1" applyBorder="1" applyAlignment="1">
      <alignment horizontal="left" vertical="center" wrapText="1"/>
    </xf>
    <xf numFmtId="0" fontId="29" fillId="0" borderId="2" xfId="0" applyFont="1" applyBorder="1" applyAlignment="1">
      <alignment horizontal="left" vertical="center"/>
    </xf>
    <xf numFmtId="0" fontId="29" fillId="0" borderId="56" xfId="0" applyFont="1" applyBorder="1" applyAlignment="1">
      <alignment horizontal="left" vertical="center"/>
    </xf>
    <xf numFmtId="0" fontId="29" fillId="0" borderId="5" xfId="0" applyFont="1" applyBorder="1" applyAlignment="1">
      <alignment horizontal="left" vertical="center"/>
    </xf>
    <xf numFmtId="0" fontId="8" fillId="19" borderId="76" xfId="22" applyFont="1" applyFill="1" applyBorder="1" applyAlignment="1">
      <alignment vertical="center" wrapText="1"/>
    </xf>
    <xf numFmtId="0" fontId="8" fillId="19" borderId="77" xfId="22" applyFont="1" applyFill="1" applyBorder="1" applyAlignment="1">
      <alignment vertical="center" wrapText="1"/>
    </xf>
    <xf numFmtId="0" fontId="29" fillId="25"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29" fillId="0" borderId="0" xfId="0" applyFont="1" applyAlignment="1">
      <alignment horizontal="center" vertical="center" wrapText="1"/>
    </xf>
    <xf numFmtId="0" fontId="33" fillId="0" borderId="1" xfId="0" applyFont="1" applyBorder="1" applyAlignment="1">
      <alignment vertical="center" wrapText="1"/>
    </xf>
    <xf numFmtId="0" fontId="32" fillId="9" borderId="1" xfId="0" applyFont="1" applyFill="1" applyBorder="1" applyAlignment="1">
      <alignment horizontal="left" vertical="center" wrapText="1"/>
    </xf>
    <xf numFmtId="0" fontId="29" fillId="25" borderId="1" xfId="0" applyFont="1" applyFill="1" applyBorder="1" applyAlignment="1">
      <alignment horizontal="left" vertical="center" wrapText="1"/>
    </xf>
    <xf numFmtId="0" fontId="29" fillId="0" borderId="2" xfId="0" applyFont="1" applyBorder="1" applyAlignment="1">
      <alignment horizontal="left" vertical="center" wrapText="1"/>
    </xf>
    <xf numFmtId="41" fontId="29" fillId="0" borderId="1" xfId="12" applyFont="1" applyFill="1" applyBorder="1" applyAlignment="1">
      <alignment vertical="center" wrapText="1"/>
    </xf>
    <xf numFmtId="0" fontId="29" fillId="0" borderId="0" xfId="0" applyFont="1" applyAlignment="1">
      <alignment vertical="center" wrapText="1"/>
    </xf>
    <xf numFmtId="0" fontId="33" fillId="0" borderId="0" xfId="0" applyFont="1" applyAlignment="1">
      <alignment vertical="center" wrapText="1"/>
    </xf>
    <xf numFmtId="41" fontId="29" fillId="25" borderId="1" xfId="12" applyFont="1" applyFill="1" applyBorder="1" applyAlignment="1">
      <alignment vertical="center" wrapText="1"/>
    </xf>
    <xf numFmtId="0" fontId="33" fillId="25" borderId="1" xfId="0" applyFont="1" applyFill="1" applyBorder="1" applyAlignment="1">
      <alignment vertical="center" wrapText="1"/>
    </xf>
    <xf numFmtId="0" fontId="31" fillId="0" borderId="0" xfId="0" applyFont="1" applyAlignment="1">
      <alignment horizontal="left" vertical="center" wrapText="1"/>
    </xf>
    <xf numFmtId="0" fontId="31" fillId="9" borderId="1" xfId="0" applyFont="1" applyFill="1" applyBorder="1" applyAlignment="1">
      <alignment vertical="center" wrapText="1"/>
    </xf>
    <xf numFmtId="41" fontId="29" fillId="0" borderId="2" xfId="12" applyFont="1" applyFill="1" applyBorder="1" applyAlignment="1">
      <alignment vertical="center" wrapText="1"/>
    </xf>
    <xf numFmtId="49" fontId="29" fillId="25" borderId="2" xfId="12" applyNumberFormat="1" applyFont="1" applyFill="1" applyBorder="1" applyAlignment="1">
      <alignment vertical="center" wrapText="1"/>
    </xf>
    <xf numFmtId="0" fontId="29" fillId="24" borderId="1" xfId="0" applyFont="1" applyFill="1" applyBorder="1" applyAlignment="1">
      <alignment horizontal="left" vertical="center" wrapText="1"/>
    </xf>
    <xf numFmtId="49" fontId="29" fillId="0" borderId="2" xfId="12" applyNumberFormat="1" applyFont="1" applyFill="1" applyBorder="1" applyAlignment="1">
      <alignment vertical="center" wrapText="1"/>
    </xf>
    <xf numFmtId="49" fontId="29" fillId="0" borderId="1" xfId="12" applyNumberFormat="1" applyFont="1" applyFill="1" applyBorder="1" applyAlignment="1">
      <alignment vertical="center" wrapText="1"/>
    </xf>
    <xf numFmtId="0" fontId="29" fillId="0" borderId="0" xfId="0" applyFont="1" applyAlignment="1">
      <alignment horizontal="left" vertical="center" wrapText="1"/>
    </xf>
    <xf numFmtId="0" fontId="29" fillId="19" borderId="0" xfId="0" applyFont="1" applyFill="1" applyAlignment="1">
      <alignment horizontal="center" vertical="center"/>
    </xf>
    <xf numFmtId="9" fontId="8" fillId="0" borderId="1" xfId="22" applyNumberFormat="1" applyFont="1" applyBorder="1" applyAlignment="1">
      <alignment horizontal="center" vertical="center" wrapText="1"/>
    </xf>
    <xf numFmtId="173" fontId="0" fillId="0" borderId="0" xfId="0" applyNumberFormat="1" applyAlignment="1">
      <alignment vertical="center"/>
    </xf>
    <xf numFmtId="169" fontId="17" fillId="0" borderId="1" xfId="10" applyFont="1" applyBorder="1" applyAlignment="1">
      <alignment vertical="center"/>
    </xf>
    <xf numFmtId="0" fontId="38" fillId="0" borderId="0" xfId="0" applyFont="1"/>
    <xf numFmtId="0" fontId="38" fillId="0" borderId="4" xfId="0" applyFont="1" applyBorder="1" applyAlignment="1">
      <alignment horizontal="center" vertical="center" wrapText="1"/>
    </xf>
    <xf numFmtId="0" fontId="2" fillId="0" borderId="31" xfId="22" applyBorder="1" applyAlignment="1">
      <alignment horizontal="left" vertical="center" wrapText="1"/>
    </xf>
    <xf numFmtId="179" fontId="38" fillId="0" borderId="4" xfId="14" applyNumberFormat="1" applyFont="1" applyBorder="1" applyAlignment="1">
      <alignment horizontal="center" vertical="center" wrapText="1"/>
    </xf>
    <xf numFmtId="1" fontId="38" fillId="0" borderId="4" xfId="0" applyNumberFormat="1" applyFont="1" applyBorder="1" applyAlignment="1">
      <alignment horizontal="center" vertical="center" wrapText="1"/>
    </xf>
    <xf numFmtId="1" fontId="38" fillId="0" borderId="0" xfId="0" applyNumberFormat="1" applyFont="1" applyAlignment="1">
      <alignment horizontal="center" vertical="center" wrapText="1"/>
    </xf>
    <xf numFmtId="1" fontId="39" fillId="0" borderId="1" xfId="0" applyNumberFormat="1" applyFont="1" applyBorder="1" applyAlignment="1">
      <alignment horizontal="center" vertical="center" wrapText="1"/>
    </xf>
    <xf numFmtId="49" fontId="39" fillId="0" borderId="1" xfId="0" applyNumberFormat="1" applyFont="1" applyBorder="1" applyAlignment="1">
      <alignment horizontal="center" vertical="center"/>
    </xf>
    <xf numFmtId="49" fontId="39" fillId="0" borderId="1" xfId="28" applyNumberFormat="1" applyFont="1" applyBorder="1" applyAlignment="1">
      <alignment horizontal="center" vertical="center"/>
    </xf>
    <xf numFmtId="49" fontId="39" fillId="0" borderId="1" xfId="10" applyNumberFormat="1" applyFont="1" applyBorder="1" applyAlignment="1">
      <alignment horizontal="center" vertical="center"/>
    </xf>
    <xf numFmtId="43" fontId="38" fillId="0" borderId="0" xfId="28" applyNumberFormat="1" applyFont="1"/>
    <xf numFmtId="0" fontId="38" fillId="0" borderId="1" xfId="0" applyFont="1" applyBorder="1" applyAlignment="1">
      <alignment horizontal="center" vertical="center" wrapText="1"/>
    </xf>
    <xf numFmtId="0" fontId="38" fillId="0" borderId="1" xfId="0" applyFont="1" applyBorder="1" applyAlignment="1">
      <alignment horizontal="justify" vertical="top" wrapText="1"/>
    </xf>
    <xf numFmtId="1" fontId="38" fillId="0" borderId="1" xfId="0" applyNumberFormat="1" applyFont="1" applyBorder="1" applyAlignment="1">
      <alignment horizontal="left" vertical="center" wrapText="1"/>
    </xf>
    <xf numFmtId="43" fontId="38" fillId="0" borderId="1" xfId="0" applyNumberFormat="1" applyFont="1" applyBorder="1" applyAlignment="1">
      <alignment vertical="center"/>
    </xf>
    <xf numFmtId="179" fontId="38" fillId="0" borderId="1" xfId="0" applyNumberFormat="1" applyFont="1" applyBorder="1"/>
    <xf numFmtId="1" fontId="38" fillId="0" borderId="1" xfId="0" applyNumberFormat="1" applyFont="1" applyBorder="1"/>
    <xf numFmtId="1" fontId="38" fillId="0" borderId="0" xfId="0" applyNumberFormat="1" applyFont="1"/>
    <xf numFmtId="1" fontId="38" fillId="0" borderId="1" xfId="0" applyNumberFormat="1" applyFont="1" applyBorder="1" applyAlignment="1">
      <alignment vertical="center"/>
    </xf>
    <xf numFmtId="2" fontId="38" fillId="0" borderId="1" xfId="28" applyNumberFormat="1" applyFont="1" applyBorder="1" applyAlignment="1">
      <alignment vertical="center"/>
    </xf>
    <xf numFmtId="2" fontId="38" fillId="0" borderId="1" xfId="0" applyNumberFormat="1" applyFont="1" applyBorder="1" applyAlignment="1">
      <alignment vertical="center"/>
    </xf>
    <xf numFmtId="0" fontId="38" fillId="0" borderId="1" xfId="0" applyFont="1" applyBorder="1" applyAlignment="1">
      <alignment vertical="center"/>
    </xf>
    <xf numFmtId="0" fontId="38" fillId="0" borderId="0" xfId="0" applyFont="1" applyAlignment="1">
      <alignment horizontal="center"/>
    </xf>
    <xf numFmtId="179" fontId="38" fillId="0" borderId="0" xfId="0" applyNumberFormat="1" applyFont="1"/>
    <xf numFmtId="169" fontId="38" fillId="0" borderId="1" xfId="10" applyFont="1" applyFill="1" applyBorder="1" applyAlignment="1">
      <alignment vertical="center"/>
    </xf>
    <xf numFmtId="169" fontId="17" fillId="0" borderId="1" xfId="10" applyFont="1" applyFill="1" applyBorder="1" applyAlignment="1">
      <alignment vertical="center"/>
    </xf>
    <xf numFmtId="173" fontId="38" fillId="0" borderId="0" xfId="10" applyNumberFormat="1" applyFont="1"/>
    <xf numFmtId="169" fontId="38" fillId="24" borderId="1" xfId="10" applyFont="1" applyFill="1" applyBorder="1" applyAlignment="1">
      <alignment horizontal="right" vertical="center"/>
    </xf>
    <xf numFmtId="9" fontId="38" fillId="0" borderId="0" xfId="28" applyFont="1"/>
    <xf numFmtId="9" fontId="38" fillId="0" borderId="0" xfId="28" applyFont="1" applyFill="1"/>
    <xf numFmtId="169" fontId="38" fillId="0" borderId="0" xfId="10" applyFont="1" applyFill="1"/>
    <xf numFmtId="9" fontId="38" fillId="24" borderId="0" xfId="28" applyFont="1" applyFill="1"/>
    <xf numFmtId="0" fontId="40" fillId="21" borderId="1" xfId="22" applyFont="1" applyFill="1" applyBorder="1" applyAlignment="1">
      <alignment horizontal="center" vertical="center" wrapText="1"/>
    </xf>
    <xf numFmtId="169" fontId="38" fillId="0" borderId="0" xfId="10" applyFont="1"/>
    <xf numFmtId="0" fontId="37" fillId="0" borderId="1" xfId="22" applyFont="1" applyBorder="1" applyAlignment="1">
      <alignment horizontal="center" vertical="center" wrapText="1"/>
    </xf>
    <xf numFmtId="180" fontId="41" fillId="0" borderId="1" xfId="13" applyNumberFormat="1" applyFont="1" applyFill="1" applyBorder="1" applyAlignment="1">
      <alignment vertical="center" wrapText="1"/>
    </xf>
    <xf numFmtId="181" fontId="41" fillId="0" borderId="1" xfId="13" applyNumberFormat="1" applyFont="1" applyFill="1" applyBorder="1" applyAlignment="1">
      <alignment vertical="center" wrapText="1"/>
    </xf>
    <xf numFmtId="181" fontId="40" fillId="0" borderId="1" xfId="13" applyNumberFormat="1" applyFont="1" applyFill="1" applyBorder="1" applyAlignment="1">
      <alignment vertical="center" wrapText="1"/>
    </xf>
    <xf numFmtId="9" fontId="38" fillId="0" borderId="0" xfId="0" applyNumberFormat="1" applyFont="1"/>
    <xf numFmtId="0" fontId="41" fillId="0" borderId="1" xfId="22" applyFont="1" applyBorder="1" applyAlignment="1">
      <alignment horizontal="center" vertical="center" wrapText="1"/>
    </xf>
    <xf numFmtId="182" fontId="41" fillId="0" borderId="1" xfId="12" applyNumberFormat="1" applyFont="1" applyFill="1" applyBorder="1" applyAlignment="1">
      <alignment vertical="center" wrapText="1"/>
    </xf>
    <xf numFmtId="41" fontId="40" fillId="0" borderId="1" xfId="12" applyFont="1" applyFill="1" applyBorder="1" applyAlignment="1">
      <alignment vertical="center" wrapText="1"/>
    </xf>
    <xf numFmtId="0" fontId="38" fillId="0" borderId="0" xfId="0" applyFont="1" applyAlignment="1">
      <alignment vertical="center"/>
    </xf>
    <xf numFmtId="0" fontId="38" fillId="0" borderId="0" xfId="22" applyFont="1" applyAlignment="1">
      <alignment horizontal="center" vertical="center"/>
    </xf>
    <xf numFmtId="179" fontId="37" fillId="21" borderId="1" xfId="22" applyNumberFormat="1" applyFont="1" applyFill="1" applyBorder="1" applyAlignment="1">
      <alignment vertical="center"/>
    </xf>
    <xf numFmtId="179" fontId="37" fillId="0" borderId="0" xfId="22" applyNumberFormat="1" applyFont="1" applyAlignment="1">
      <alignment vertical="center"/>
    </xf>
    <xf numFmtId="0" fontId="38" fillId="0" borderId="0" xfId="22" applyFont="1" applyAlignment="1">
      <alignment vertical="center"/>
    </xf>
    <xf numFmtId="181" fontId="38" fillId="0" borderId="1" xfId="13" applyNumberFormat="1" applyFont="1" applyFill="1" applyBorder="1" applyAlignment="1">
      <alignment horizontal="center" vertical="center" wrapText="1"/>
    </xf>
    <xf numFmtId="181" fontId="38" fillId="0" borderId="1" xfId="13" applyNumberFormat="1" applyFont="1" applyFill="1" applyBorder="1" applyAlignment="1">
      <alignment vertical="center" wrapText="1"/>
    </xf>
    <xf numFmtId="0" fontId="42" fillId="0" borderId="0" xfId="0" applyFont="1" applyAlignment="1">
      <alignment horizontal="left" vertical="center" wrapText="1" readingOrder="1"/>
    </xf>
    <xf numFmtId="6" fontId="42" fillId="0" borderId="0" xfId="0" applyNumberFormat="1" applyFont="1" applyAlignment="1">
      <alignment horizontal="right" vertical="center" wrapText="1" readingOrder="1"/>
    </xf>
    <xf numFmtId="0" fontId="42" fillId="26" borderId="0" xfId="0" applyFont="1" applyFill="1" applyAlignment="1">
      <alignment horizontal="left" vertical="center" wrapText="1" readingOrder="1"/>
    </xf>
    <xf numFmtId="6" fontId="42" fillId="26" borderId="0" xfId="0" applyNumberFormat="1" applyFont="1" applyFill="1" applyAlignment="1">
      <alignment horizontal="right" vertical="center" wrapText="1" readingOrder="1"/>
    </xf>
    <xf numFmtId="0" fontId="43" fillId="27" borderId="0" xfId="0" applyFont="1" applyFill="1" applyAlignment="1">
      <alignment horizontal="left" vertical="center" wrapText="1" readingOrder="1"/>
    </xf>
    <xf numFmtId="6" fontId="43" fillId="27" borderId="0" xfId="0" applyNumberFormat="1" applyFont="1" applyFill="1" applyAlignment="1">
      <alignment horizontal="right" vertical="center" wrapText="1" readingOrder="1"/>
    </xf>
    <xf numFmtId="6" fontId="38" fillId="0" borderId="0" xfId="0" applyNumberFormat="1" applyFont="1"/>
    <xf numFmtId="0" fontId="44" fillId="0" borderId="0" xfId="0" applyFont="1" applyAlignment="1">
      <alignment horizontal="left" vertical="center" wrapText="1" readingOrder="1"/>
    </xf>
    <xf numFmtId="6" fontId="44" fillId="0" borderId="0" xfId="0" applyNumberFormat="1" applyFont="1" applyAlignment="1">
      <alignment horizontal="right" vertical="center" wrapText="1" readingOrder="1"/>
    </xf>
    <xf numFmtId="43" fontId="38" fillId="0" borderId="0" xfId="0" applyNumberFormat="1" applyFont="1"/>
    <xf numFmtId="9" fontId="0" fillId="0" borderId="0" xfId="0" applyNumberFormat="1" applyAlignment="1">
      <alignment vertical="center"/>
    </xf>
    <xf numFmtId="9" fontId="0" fillId="0" borderId="0" xfId="28" applyFont="1" applyAlignment="1">
      <alignment vertical="center"/>
    </xf>
    <xf numFmtId="9" fontId="29" fillId="0" borderId="1" xfId="28" applyFont="1" applyBorder="1" applyAlignment="1">
      <alignment vertical="center" wrapText="1"/>
    </xf>
    <xf numFmtId="0" fontId="29" fillId="0" borderId="1" xfId="28" applyNumberFormat="1" applyFont="1" applyBorder="1" applyAlignment="1">
      <alignment vertical="center" wrapText="1"/>
    </xf>
    <xf numFmtId="169" fontId="29" fillId="0" borderId="1" xfId="10" applyFont="1" applyBorder="1" applyAlignment="1">
      <alignment horizontal="center" vertical="center" wrapText="1"/>
    </xf>
    <xf numFmtId="169" fontId="29" fillId="0" borderId="1" xfId="10" applyFont="1" applyBorder="1" applyAlignment="1">
      <alignment vertical="center" wrapText="1"/>
    </xf>
    <xf numFmtId="173" fontId="29" fillId="0" borderId="1" xfId="10" applyNumberFormat="1" applyFont="1" applyBorder="1" applyAlignment="1">
      <alignment vertical="center" wrapText="1"/>
    </xf>
    <xf numFmtId="9" fontId="29" fillId="0" borderId="1" xfId="0" applyNumberFormat="1" applyFont="1" applyBorder="1" applyAlignment="1">
      <alignment vertical="center" wrapText="1"/>
    </xf>
    <xf numFmtId="169" fontId="29" fillId="0" borderId="56" xfId="10" applyFont="1" applyBorder="1" applyAlignment="1">
      <alignment horizontal="left" vertical="center"/>
    </xf>
    <xf numFmtId="169" fontId="29" fillId="0" borderId="0" xfId="10" applyFont="1" applyAlignment="1">
      <alignment vertical="center"/>
    </xf>
    <xf numFmtId="173" fontId="8" fillId="0" borderId="35" xfId="10" applyNumberFormat="1" applyFont="1" applyFill="1" applyBorder="1" applyAlignment="1" applyProtection="1">
      <alignment horizontal="center" vertical="center" wrapText="1"/>
    </xf>
    <xf numFmtId="0" fontId="8" fillId="0" borderId="35" xfId="22" applyFont="1" applyBorder="1" applyAlignment="1">
      <alignment horizontal="left" vertical="center" wrapText="1"/>
    </xf>
    <xf numFmtId="166" fontId="17" fillId="0" borderId="0" xfId="15" applyFont="1" applyFill="1" applyAlignment="1">
      <alignment vertical="center"/>
    </xf>
    <xf numFmtId="169" fontId="31" fillId="0" borderId="1" xfId="10" applyFont="1" applyFill="1" applyBorder="1" applyAlignment="1">
      <alignment vertical="center" wrapText="1"/>
    </xf>
    <xf numFmtId="0" fontId="29" fillId="0" borderId="22" xfId="0" applyFont="1" applyBorder="1" applyAlignment="1">
      <alignment horizontal="left" vertical="center"/>
    </xf>
    <xf numFmtId="173" fontId="8" fillId="0" borderId="1" xfId="10" applyNumberFormat="1" applyFont="1" applyFill="1" applyBorder="1" applyAlignment="1" applyProtection="1">
      <alignment horizontal="center" vertical="center" wrapText="1"/>
    </xf>
    <xf numFmtId="174" fontId="8" fillId="0" borderId="1" xfId="28" applyNumberFormat="1" applyFont="1" applyFill="1" applyBorder="1" applyAlignment="1" applyProtection="1">
      <alignment vertical="center" wrapText="1"/>
    </xf>
    <xf numFmtId="9" fontId="8" fillId="0" borderId="1" xfId="28" applyFont="1" applyFill="1" applyBorder="1" applyAlignment="1" applyProtection="1">
      <alignment horizontal="center" vertical="center" wrapText="1"/>
    </xf>
    <xf numFmtId="9" fontId="8" fillId="0" borderId="1" xfId="28" applyFont="1" applyFill="1" applyBorder="1" applyAlignment="1" applyProtection="1">
      <alignment horizontal="right" vertical="center" wrapText="1"/>
    </xf>
    <xf numFmtId="173" fontId="8" fillId="0" borderId="19" xfId="10" applyNumberFormat="1" applyFont="1" applyFill="1" applyBorder="1" applyAlignment="1" applyProtection="1">
      <alignment horizontal="center" vertical="center" wrapText="1"/>
    </xf>
    <xf numFmtId="169" fontId="8" fillId="0" borderId="1" xfId="10" applyFont="1" applyFill="1" applyBorder="1" applyAlignment="1" applyProtection="1">
      <alignment vertical="center" wrapText="1"/>
    </xf>
    <xf numFmtId="169" fontId="7" fillId="0" borderId="1" xfId="10" applyFont="1" applyFill="1" applyBorder="1" applyAlignment="1" applyProtection="1">
      <alignment vertical="center" wrapText="1"/>
    </xf>
    <xf numFmtId="169" fontId="7" fillId="0" borderId="1" xfId="10" applyFont="1" applyFill="1" applyBorder="1" applyAlignment="1" applyProtection="1">
      <alignment horizontal="center" vertical="center" wrapText="1"/>
    </xf>
    <xf numFmtId="169" fontId="8" fillId="0" borderId="1" xfId="10" applyFont="1" applyFill="1" applyBorder="1" applyAlignment="1" applyProtection="1">
      <alignment horizontal="center" vertical="center" wrapText="1"/>
    </xf>
    <xf numFmtId="169" fontId="8" fillId="0" borderId="1" xfId="10" applyFont="1" applyBorder="1" applyAlignment="1">
      <alignment horizontal="left" vertical="center" wrapText="1"/>
    </xf>
    <xf numFmtId="169" fontId="7" fillId="0" borderId="9" xfId="10" applyFont="1" applyFill="1" applyBorder="1" applyAlignment="1" applyProtection="1">
      <alignment horizontal="center" vertical="center" wrapText="1"/>
    </xf>
    <xf numFmtId="169" fontId="45" fillId="0" borderId="0" xfId="10" applyFont="1" applyFill="1" applyBorder="1" applyAlignment="1">
      <alignment horizontal="center" vertical="center"/>
    </xf>
    <xf numFmtId="169" fontId="24" fillId="0" borderId="0" xfId="10" applyFont="1" applyFill="1" applyAlignment="1">
      <alignment vertical="center"/>
    </xf>
    <xf numFmtId="173" fontId="8" fillId="0" borderId="19" xfId="10" applyNumberFormat="1" applyFont="1" applyBorder="1" applyAlignment="1">
      <alignment horizontal="left" vertical="center" wrapText="1"/>
    </xf>
    <xf numFmtId="173" fontId="8" fillId="0" borderId="19" xfId="10" applyNumberFormat="1" applyFont="1" applyFill="1" applyBorder="1" applyAlignment="1" applyProtection="1">
      <alignment vertical="center" wrapText="1"/>
    </xf>
    <xf numFmtId="173" fontId="28" fillId="0" borderId="0" xfId="10" applyNumberFormat="1" applyFont="1" applyFill="1" applyBorder="1" applyAlignment="1">
      <alignment horizontal="center" vertical="center"/>
    </xf>
    <xf numFmtId="173" fontId="17" fillId="0" borderId="0" xfId="10" applyNumberFormat="1" applyFont="1" applyFill="1" applyAlignment="1">
      <alignment vertical="center"/>
    </xf>
    <xf numFmtId="173" fontId="7" fillId="0" borderId="19" xfId="10" applyNumberFormat="1" applyFont="1" applyFill="1" applyBorder="1" applyAlignment="1" applyProtection="1">
      <alignment vertical="center" wrapText="1"/>
    </xf>
    <xf numFmtId="173" fontId="7" fillId="0" borderId="19" xfId="10" applyNumberFormat="1" applyFont="1" applyFill="1" applyBorder="1" applyAlignment="1" applyProtection="1">
      <alignment horizontal="center" vertical="center" wrapText="1"/>
    </xf>
    <xf numFmtId="173" fontId="7" fillId="0" borderId="33" xfId="10" applyNumberFormat="1" applyFont="1" applyFill="1" applyBorder="1" applyAlignment="1" applyProtection="1">
      <alignment horizontal="center" vertical="center" wrapText="1"/>
    </xf>
    <xf numFmtId="173" fontId="45" fillId="0" borderId="0" xfId="10" applyNumberFormat="1" applyFont="1" applyFill="1" applyBorder="1" applyAlignment="1">
      <alignment horizontal="center" vertical="center"/>
    </xf>
    <xf numFmtId="173" fontId="24" fillId="0" borderId="0" xfId="10" applyNumberFormat="1" applyFont="1" applyAlignment="1">
      <alignment vertical="center"/>
    </xf>
    <xf numFmtId="173" fontId="24" fillId="0" borderId="0" xfId="10" applyNumberFormat="1" applyFont="1" applyFill="1" applyAlignment="1">
      <alignment vertical="center"/>
    </xf>
    <xf numFmtId="173" fontId="8" fillId="0" borderId="1" xfId="10" applyNumberFormat="1" applyFont="1" applyBorder="1" applyAlignment="1">
      <alignment horizontal="left" vertical="center" wrapText="1"/>
    </xf>
    <xf numFmtId="173" fontId="7" fillId="0" borderId="1" xfId="10" applyNumberFormat="1" applyFont="1" applyFill="1" applyBorder="1" applyAlignment="1" applyProtection="1">
      <alignment vertical="center" wrapText="1"/>
    </xf>
    <xf numFmtId="173" fontId="8" fillId="0" borderId="1" xfId="10" applyNumberFormat="1" applyFont="1" applyFill="1" applyBorder="1" applyAlignment="1" applyProtection="1">
      <alignment vertical="center" wrapText="1"/>
    </xf>
    <xf numFmtId="173" fontId="7" fillId="0" borderId="1" xfId="10" applyNumberFormat="1" applyFont="1" applyFill="1" applyBorder="1" applyAlignment="1" applyProtection="1">
      <alignment horizontal="center" vertical="center" wrapText="1"/>
    </xf>
    <xf numFmtId="173" fontId="7" fillId="0" borderId="9" xfId="10" applyNumberFormat="1" applyFont="1" applyFill="1" applyBorder="1" applyAlignment="1" applyProtection="1">
      <alignment horizontal="center" vertical="center" wrapText="1"/>
    </xf>
    <xf numFmtId="173" fontId="30" fillId="0" borderId="1" xfId="10" applyNumberFormat="1" applyFont="1" applyFill="1" applyBorder="1" applyAlignment="1" applyProtection="1">
      <alignment horizontal="center" vertical="center" wrapText="1"/>
    </xf>
    <xf numFmtId="173" fontId="30" fillId="0" borderId="9" xfId="10" applyNumberFormat="1" applyFont="1" applyFill="1" applyBorder="1" applyAlignment="1" applyProtection="1">
      <alignment horizontal="center" vertical="center" wrapText="1"/>
    </xf>
    <xf numFmtId="9" fontId="7" fillId="0" borderId="1" xfId="30" applyFont="1" applyFill="1" applyBorder="1" applyAlignment="1" applyProtection="1">
      <alignment horizontal="center" vertical="center" wrapText="1"/>
    </xf>
    <xf numFmtId="9" fontId="7" fillId="0" borderId="9" xfId="30" applyFont="1" applyFill="1" applyBorder="1" applyAlignment="1" applyProtection="1">
      <alignment horizontal="center" vertical="center" wrapText="1"/>
    </xf>
    <xf numFmtId="9" fontId="45" fillId="0" borderId="0" xfId="28" applyFont="1" applyFill="1" applyBorder="1" applyAlignment="1">
      <alignment horizontal="center" vertical="center"/>
    </xf>
    <xf numFmtId="0" fontId="24" fillId="0" borderId="0" xfId="0" applyFont="1" applyAlignment="1">
      <alignment vertical="center"/>
    </xf>
    <xf numFmtId="166" fontId="24" fillId="0" borderId="0" xfId="15" applyFont="1" applyFill="1" applyAlignment="1">
      <alignment vertical="center"/>
    </xf>
    <xf numFmtId="174" fontId="7" fillId="9" borderId="1" xfId="28" applyNumberFormat="1" applyFont="1" applyFill="1" applyBorder="1" applyAlignment="1" applyProtection="1">
      <alignment horizontal="center" vertical="center" wrapText="1"/>
      <protection locked="0"/>
    </xf>
    <xf numFmtId="173" fontId="8" fillId="21" borderId="8" xfId="10" applyNumberFormat="1" applyFont="1" applyFill="1" applyBorder="1" applyAlignment="1">
      <alignment horizontal="left" vertical="center" wrapText="1"/>
    </xf>
    <xf numFmtId="173" fontId="8" fillId="21" borderId="1" xfId="10" applyNumberFormat="1" applyFont="1" applyFill="1" applyBorder="1" applyAlignment="1" applyProtection="1">
      <alignment horizontal="center" vertical="center" wrapText="1"/>
    </xf>
    <xf numFmtId="173" fontId="8" fillId="21" borderId="1" xfId="10" applyNumberFormat="1" applyFont="1" applyFill="1" applyBorder="1" applyAlignment="1">
      <alignment horizontal="left" vertical="center" wrapText="1"/>
    </xf>
    <xf numFmtId="173" fontId="30" fillId="21" borderId="1" xfId="10" applyNumberFormat="1" applyFont="1" applyFill="1" applyBorder="1" applyAlignment="1" applyProtection="1">
      <alignment horizontal="center" vertical="center" wrapText="1"/>
    </xf>
    <xf numFmtId="173" fontId="30" fillId="21" borderId="9" xfId="10" applyNumberFormat="1" applyFont="1" applyFill="1" applyBorder="1" applyAlignment="1" applyProtection="1">
      <alignment horizontal="center" vertical="center" wrapText="1"/>
    </xf>
    <xf numFmtId="9" fontId="7" fillId="21" borderId="1" xfId="28" applyFont="1" applyFill="1" applyBorder="1" applyAlignment="1" applyProtection="1">
      <alignment horizontal="center" vertical="center" wrapText="1"/>
    </xf>
    <xf numFmtId="0" fontId="12" fillId="0" borderId="0" xfId="22" applyFont="1" applyAlignment="1">
      <alignment vertical="center" wrapText="1"/>
    </xf>
    <xf numFmtId="176" fontId="17" fillId="0" borderId="0" xfId="14" applyNumberFormat="1" applyFont="1" applyFill="1" applyBorder="1" applyAlignment="1">
      <alignment vertical="center"/>
    </xf>
    <xf numFmtId="169" fontId="17" fillId="0" borderId="0" xfId="10" applyFont="1" applyFill="1" applyBorder="1" applyAlignment="1">
      <alignment vertical="center"/>
    </xf>
    <xf numFmtId="183" fontId="17" fillId="0" borderId="0" xfId="10" applyNumberFormat="1" applyFont="1" applyFill="1" applyBorder="1" applyAlignment="1">
      <alignment vertical="center"/>
    </xf>
    <xf numFmtId="183" fontId="0" fillId="0" borderId="0" xfId="10" applyNumberFormat="1" applyFont="1" applyFill="1" applyAlignment="1">
      <alignment vertical="center"/>
    </xf>
    <xf numFmtId="184" fontId="0" fillId="0" borderId="0" xfId="0" applyNumberFormat="1" applyAlignment="1">
      <alignment vertical="center"/>
    </xf>
    <xf numFmtId="166" fontId="28" fillId="0" borderId="0" xfId="15" applyFont="1" applyFill="1" applyAlignment="1">
      <alignment vertical="center"/>
    </xf>
    <xf numFmtId="173" fontId="0" fillId="0" borderId="0" xfId="10" applyNumberFormat="1" applyFont="1" applyFill="1" applyAlignment="1">
      <alignment vertical="center"/>
    </xf>
    <xf numFmtId="9" fontId="7" fillId="9" borderId="19" xfId="30" applyFont="1" applyFill="1" applyBorder="1" applyAlignment="1" applyProtection="1">
      <alignment vertical="center" wrapText="1"/>
    </xf>
    <xf numFmtId="9" fontId="7" fillId="0" borderId="64" xfId="30" applyFont="1" applyFill="1" applyBorder="1" applyAlignment="1" applyProtection="1">
      <alignment horizontal="center" vertical="center" wrapText="1"/>
    </xf>
    <xf numFmtId="9" fontId="7" fillId="0" borderId="0" xfId="30" applyFont="1" applyFill="1" applyBorder="1" applyAlignment="1" applyProtection="1">
      <alignment horizontal="center" vertical="center" wrapText="1"/>
    </xf>
    <xf numFmtId="9" fontId="7" fillId="0" borderId="14" xfId="30" applyFont="1" applyFill="1" applyBorder="1" applyAlignment="1" applyProtection="1">
      <alignment horizontal="center" vertical="center" wrapText="1"/>
    </xf>
    <xf numFmtId="169" fontId="8" fillId="0" borderId="35" xfId="10" applyFont="1" applyFill="1" applyBorder="1" applyAlignment="1" applyProtection="1">
      <alignment vertical="center" wrapText="1"/>
    </xf>
    <xf numFmtId="9" fontId="45" fillId="0" borderId="0" xfId="28" applyFont="1" applyBorder="1" applyAlignment="1">
      <alignment horizontal="center" vertical="center"/>
    </xf>
    <xf numFmtId="166" fontId="24" fillId="0" borderId="0" xfId="15" applyFont="1" applyAlignment="1">
      <alignment vertical="center"/>
    </xf>
    <xf numFmtId="169" fontId="8" fillId="0" borderId="35" xfId="10" applyFont="1" applyFill="1" applyBorder="1" applyAlignment="1" applyProtection="1">
      <alignment horizontal="center" vertical="center" wrapText="1"/>
    </xf>
    <xf numFmtId="173" fontId="7" fillId="0" borderId="1" xfId="10" applyNumberFormat="1" applyFont="1" applyFill="1" applyBorder="1" applyAlignment="1" applyProtection="1">
      <alignment horizontal="left" vertical="center" wrapText="1"/>
    </xf>
    <xf numFmtId="173" fontId="7" fillId="21" borderId="1" xfId="10" applyNumberFormat="1" applyFont="1" applyFill="1" applyBorder="1" applyAlignment="1" applyProtection="1">
      <alignment horizontal="left" vertical="center" wrapText="1"/>
    </xf>
    <xf numFmtId="174" fontId="7" fillId="0" borderId="1" xfId="28" applyNumberFormat="1" applyFont="1" applyFill="1" applyBorder="1" applyAlignment="1" applyProtection="1">
      <alignment horizontal="center" vertical="center" wrapText="1"/>
    </xf>
    <xf numFmtId="0" fontId="8" fillId="0" borderId="0" xfId="22" applyFont="1" applyAlignment="1">
      <alignment horizontal="left" vertical="center" wrapText="1"/>
    </xf>
    <xf numFmtId="169" fontId="8" fillId="0" borderId="0" xfId="10" applyFont="1" applyAlignment="1">
      <alignment vertical="center" wrapText="1"/>
    </xf>
    <xf numFmtId="10" fontId="8" fillId="0" borderId="0" xfId="22" applyNumberFormat="1" applyFont="1" applyAlignment="1">
      <alignment vertical="center" wrapText="1"/>
    </xf>
    <xf numFmtId="173" fontId="17" fillId="0" borderId="32" xfId="10" applyNumberFormat="1" applyFont="1" applyFill="1" applyBorder="1" applyAlignment="1">
      <alignment vertical="center"/>
    </xf>
    <xf numFmtId="173" fontId="17" fillId="0" borderId="4" xfId="10" applyNumberFormat="1" applyFont="1" applyFill="1" applyBorder="1" applyAlignment="1">
      <alignment vertical="center"/>
    </xf>
    <xf numFmtId="173" fontId="17" fillId="0" borderId="20" xfId="10" applyNumberFormat="1" applyFont="1" applyFill="1" applyBorder="1" applyAlignment="1">
      <alignment vertical="center"/>
    </xf>
    <xf numFmtId="9" fontId="17" fillId="0" borderId="34" xfId="28" applyFont="1" applyFill="1" applyBorder="1" applyAlignment="1">
      <alignment vertical="center"/>
    </xf>
    <xf numFmtId="173" fontId="17" fillId="0" borderId="8" xfId="10" applyNumberFormat="1" applyFont="1" applyFill="1" applyBorder="1" applyAlignment="1">
      <alignment vertical="center"/>
    </xf>
    <xf numFmtId="173" fontId="17" fillId="0" borderId="1" xfId="10" applyNumberFormat="1" applyFont="1" applyFill="1" applyBorder="1" applyAlignment="1">
      <alignment vertical="center"/>
    </xf>
    <xf numFmtId="9" fontId="17" fillId="0" borderId="2" xfId="28" applyFont="1" applyFill="1" applyBorder="1" applyAlignment="1">
      <alignment vertical="center"/>
    </xf>
    <xf numFmtId="9" fontId="17" fillId="0" borderId="9" xfId="28" applyFont="1" applyFill="1" applyBorder="1" applyAlignment="1">
      <alignment vertical="center"/>
    </xf>
    <xf numFmtId="173" fontId="17" fillId="0" borderId="2" xfId="10" applyNumberFormat="1" applyFont="1" applyFill="1" applyBorder="1" applyAlignment="1">
      <alignment vertical="center"/>
    </xf>
    <xf numFmtId="173" fontId="17" fillId="0" borderId="31" xfId="10" applyNumberFormat="1" applyFont="1" applyFill="1" applyBorder="1" applyAlignment="1">
      <alignment vertical="center"/>
    </xf>
    <xf numFmtId="173" fontId="17" fillId="0" borderId="19" xfId="10" applyNumberFormat="1" applyFont="1" applyFill="1" applyBorder="1" applyAlignment="1">
      <alignment vertical="center"/>
    </xf>
    <xf numFmtId="9" fontId="17" fillId="0" borderId="21" xfId="28" applyFont="1" applyFill="1" applyBorder="1" applyAlignment="1">
      <alignment vertical="center"/>
    </xf>
    <xf numFmtId="9" fontId="17" fillId="0" borderId="33" xfId="28" applyFont="1" applyFill="1" applyBorder="1" applyAlignment="1">
      <alignment vertical="center"/>
    </xf>
    <xf numFmtId="173" fontId="8" fillId="19" borderId="0" xfId="22" applyNumberFormat="1" applyFont="1" applyFill="1" applyAlignment="1">
      <alignment horizontal="left" vertical="center" wrapText="1"/>
    </xf>
    <xf numFmtId="169" fontId="7" fillId="0" borderId="19" xfId="10" applyFont="1" applyFill="1" applyBorder="1" applyAlignment="1" applyProtection="1">
      <alignment horizontal="center" vertical="center" wrapText="1"/>
    </xf>
    <xf numFmtId="173" fontId="7" fillId="0" borderId="35" xfId="10" applyNumberFormat="1" applyFont="1" applyFill="1" applyBorder="1" applyAlignment="1" applyProtection="1">
      <alignment vertical="center" wrapText="1"/>
    </xf>
    <xf numFmtId="0" fontId="7" fillId="0" borderId="1" xfId="28" applyNumberFormat="1" applyFont="1" applyBorder="1" applyAlignment="1">
      <alignment vertical="center" wrapText="1"/>
    </xf>
    <xf numFmtId="9" fontId="7" fillId="19" borderId="1" xfId="30" applyFont="1" applyFill="1" applyBorder="1" applyAlignment="1" applyProtection="1">
      <alignment vertical="center" wrapText="1"/>
    </xf>
    <xf numFmtId="169" fontId="24" fillId="0" borderId="0" xfId="10" applyFont="1" applyAlignment="1">
      <alignment vertical="center"/>
    </xf>
    <xf numFmtId="0" fontId="7" fillId="0" borderId="1" xfId="0" applyFont="1" applyBorder="1" applyAlignment="1">
      <alignment horizontal="center" vertical="center"/>
    </xf>
    <xf numFmtId="0" fontId="4" fillId="0" borderId="1" xfId="0" applyFont="1" applyBorder="1" applyAlignment="1">
      <alignment horizontal="left" vertical="center" wrapText="1"/>
    </xf>
    <xf numFmtId="0" fontId="7" fillId="0" borderId="1" xfId="0" applyFont="1" applyBorder="1" applyAlignment="1">
      <alignment vertical="center" wrapText="1"/>
    </xf>
    <xf numFmtId="0" fontId="29" fillId="0" borderId="1" xfId="0" applyFont="1" applyBorder="1" applyAlignment="1">
      <alignment horizontal="left" vertical="center"/>
    </xf>
    <xf numFmtId="9" fontId="7" fillId="0" borderId="1" xfId="0" applyNumberFormat="1" applyFont="1" applyBorder="1" applyAlignment="1">
      <alignment horizontal="center" vertical="center"/>
    </xf>
    <xf numFmtId="0" fontId="29" fillId="0" borderId="1" xfId="0" applyFont="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vertical="center"/>
    </xf>
    <xf numFmtId="173" fontId="7" fillId="0" borderId="1" xfId="10" applyNumberFormat="1" applyFont="1" applyFill="1" applyBorder="1" applyAlignment="1">
      <alignment vertical="center"/>
    </xf>
    <xf numFmtId="9" fontId="7" fillId="0" borderId="1" xfId="28" applyFont="1" applyFill="1" applyBorder="1" applyAlignment="1">
      <alignment vertical="center"/>
    </xf>
    <xf numFmtId="9" fontId="7" fillId="0" borderId="1" xfId="28" applyFont="1" applyFill="1" applyBorder="1" applyAlignment="1">
      <alignment horizontal="justify" vertical="center" wrapText="1"/>
    </xf>
    <xf numFmtId="169" fontId="7" fillId="0" borderId="1" xfId="10" applyFont="1" applyFill="1" applyBorder="1" applyAlignment="1">
      <alignment vertical="center"/>
    </xf>
    <xf numFmtId="0" fontId="7" fillId="0" borderId="0" xfId="0" applyFont="1" applyAlignment="1">
      <alignment vertical="center"/>
    </xf>
    <xf numFmtId="0" fontId="7" fillId="0" borderId="1" xfId="0" applyFont="1" applyBorder="1" applyAlignment="1">
      <alignment horizontal="left" vertical="center" wrapText="1"/>
    </xf>
    <xf numFmtId="0" fontId="7" fillId="0" borderId="4" xfId="0" applyFont="1" applyBorder="1" applyAlignment="1">
      <alignment vertical="center" wrapText="1"/>
    </xf>
    <xf numFmtId="0" fontId="7" fillId="0" borderId="1" xfId="0" applyFont="1" applyBorder="1" applyAlignment="1">
      <alignment horizontal="left" vertical="center"/>
    </xf>
    <xf numFmtId="0" fontId="7" fillId="0" borderId="1" xfId="0" applyFont="1" applyBorder="1" applyAlignment="1">
      <alignment horizontal="justify" vertical="center" wrapText="1"/>
    </xf>
    <xf numFmtId="0" fontId="8" fillId="24" borderId="78" xfId="22" applyFont="1" applyFill="1" applyBorder="1" applyAlignment="1">
      <alignment horizontal="left" vertical="center" wrapText="1"/>
    </xf>
    <xf numFmtId="173" fontId="8" fillId="24" borderId="8" xfId="10" applyNumberFormat="1" applyFont="1" applyFill="1" applyBorder="1" applyAlignment="1">
      <alignment horizontal="left" vertical="center" wrapText="1"/>
    </xf>
    <xf numFmtId="0" fontId="8" fillId="24" borderId="8" xfId="22" applyFont="1" applyFill="1" applyBorder="1" applyAlignment="1">
      <alignment horizontal="left" vertical="center" wrapText="1"/>
    </xf>
    <xf numFmtId="169" fontId="8" fillId="24" borderId="8" xfId="10" applyFont="1" applyFill="1" applyBorder="1" applyAlignment="1">
      <alignment horizontal="left" vertical="center" wrapText="1"/>
    </xf>
    <xf numFmtId="173" fontId="8" fillId="24" borderId="31" xfId="10" applyNumberFormat="1" applyFont="1" applyFill="1" applyBorder="1" applyAlignment="1">
      <alignment horizontal="left" vertical="center" wrapText="1"/>
    </xf>
    <xf numFmtId="49" fontId="8" fillId="24" borderId="8" xfId="10" applyNumberFormat="1" applyFont="1" applyFill="1" applyBorder="1" applyAlignment="1">
      <alignment horizontal="left" vertical="center" wrapText="1"/>
    </xf>
    <xf numFmtId="173" fontId="8" fillId="0" borderId="0" xfId="22" applyNumberFormat="1" applyFont="1" applyAlignment="1">
      <alignment horizontal="left" vertical="center" wrapText="1"/>
    </xf>
    <xf numFmtId="9" fontId="7" fillId="0" borderId="1" xfId="28" applyFont="1" applyFill="1" applyBorder="1" applyAlignment="1" applyProtection="1">
      <alignment vertical="center" wrapText="1"/>
    </xf>
    <xf numFmtId="9" fontId="8" fillId="9" borderId="19" xfId="28" applyFont="1" applyFill="1" applyBorder="1" applyAlignment="1" applyProtection="1">
      <alignment vertical="center" wrapText="1"/>
    </xf>
    <xf numFmtId="9" fontId="7" fillId="9" borderId="19" xfId="28" applyFont="1" applyFill="1" applyBorder="1" applyAlignment="1" applyProtection="1">
      <alignment vertical="center" wrapText="1"/>
    </xf>
    <xf numFmtId="173" fontId="7" fillId="0" borderId="1" xfId="10" applyNumberFormat="1" applyFont="1" applyBorder="1" applyAlignment="1">
      <alignment horizontal="center" vertical="center"/>
    </xf>
    <xf numFmtId="169" fontId="8" fillId="9" borderId="10" xfId="10" applyFont="1" applyFill="1" applyBorder="1" applyAlignment="1">
      <alignment horizontal="center" vertical="center" wrapText="1"/>
    </xf>
    <xf numFmtId="169" fontId="7" fillId="0" borderId="1" xfId="10" applyFont="1" applyBorder="1" applyAlignment="1">
      <alignment vertical="center"/>
    </xf>
    <xf numFmtId="173" fontId="31" fillId="9" borderId="22" xfId="10" applyNumberFormat="1" applyFont="1" applyFill="1" applyBorder="1" applyAlignment="1">
      <alignment vertical="center"/>
    </xf>
    <xf numFmtId="173" fontId="31" fillId="9" borderId="0" xfId="10" applyNumberFormat="1" applyFont="1" applyFill="1" applyAlignment="1">
      <alignment vertical="center"/>
    </xf>
    <xf numFmtId="173" fontId="31" fillId="9" borderId="3" xfId="10" applyNumberFormat="1" applyFont="1" applyFill="1" applyBorder="1" applyAlignment="1">
      <alignment vertical="center"/>
    </xf>
    <xf numFmtId="173" fontId="8" fillId="9" borderId="10" xfId="10" applyNumberFormat="1" applyFont="1" applyFill="1" applyBorder="1" applyAlignment="1">
      <alignment horizontal="center" vertical="center" wrapText="1"/>
    </xf>
    <xf numFmtId="173" fontId="7" fillId="0" borderId="1" xfId="10" applyNumberFormat="1" applyFont="1" applyBorder="1" applyAlignment="1">
      <alignment vertical="center"/>
    </xf>
    <xf numFmtId="173" fontId="29" fillId="0" borderId="56" xfId="10" applyNumberFormat="1" applyFont="1" applyBorder="1" applyAlignment="1">
      <alignment horizontal="left" vertical="center"/>
    </xf>
    <xf numFmtId="173" fontId="29" fillId="0" borderId="0" xfId="10" applyNumberFormat="1" applyFont="1" applyAlignment="1">
      <alignment vertical="center"/>
    </xf>
    <xf numFmtId="173" fontId="31" fillId="9" borderId="23" xfId="10" applyNumberFormat="1" applyFont="1" applyFill="1" applyBorder="1" applyAlignment="1">
      <alignment vertical="center"/>
    </xf>
    <xf numFmtId="173" fontId="31" fillId="9" borderId="24" xfId="10" applyNumberFormat="1" applyFont="1" applyFill="1" applyBorder="1" applyAlignment="1">
      <alignment vertical="center"/>
    </xf>
    <xf numFmtId="173" fontId="31" fillId="9" borderId="25" xfId="10" applyNumberFormat="1" applyFont="1" applyFill="1" applyBorder="1" applyAlignment="1">
      <alignment vertical="center"/>
    </xf>
    <xf numFmtId="173" fontId="8" fillId="0" borderId="1" xfId="10" applyNumberFormat="1" applyFont="1" applyFill="1" applyBorder="1" applyAlignment="1">
      <alignment horizontal="center" vertical="center"/>
    </xf>
    <xf numFmtId="9" fontId="8" fillId="9" borderId="19" xfId="30" applyFont="1" applyFill="1" applyBorder="1" applyAlignment="1" applyProtection="1">
      <alignment vertical="center" wrapText="1"/>
    </xf>
    <xf numFmtId="9" fontId="8" fillId="0" borderId="1" xfId="28" applyFont="1" applyFill="1" applyBorder="1" applyAlignment="1" applyProtection="1">
      <alignment vertical="center" wrapText="1"/>
    </xf>
    <xf numFmtId="0" fontId="0" fillId="0" borderId="0" xfId="0" applyAlignment="1">
      <alignment horizontal="left" vertical="center" wrapText="1"/>
    </xf>
    <xf numFmtId="173" fontId="0" fillId="0" borderId="0" xfId="10" applyNumberFormat="1" applyFont="1" applyAlignment="1">
      <alignment horizontal="left" vertical="center" wrapText="1"/>
    </xf>
    <xf numFmtId="0" fontId="28" fillId="20" borderId="79" xfId="0" applyFont="1" applyFill="1" applyBorder="1" applyAlignment="1">
      <alignment horizontal="center" vertical="center" wrapText="1"/>
    </xf>
    <xf numFmtId="0" fontId="0" fillId="0" borderId="79" xfId="0" applyBorder="1" applyAlignment="1">
      <alignment horizontal="left" vertical="center" wrapText="1"/>
    </xf>
    <xf numFmtId="173" fontId="0" fillId="0" borderId="79" xfId="10" applyNumberFormat="1" applyFont="1" applyBorder="1" applyAlignment="1">
      <alignment horizontal="left" vertical="center" wrapText="1"/>
    </xf>
    <xf numFmtId="173" fontId="0" fillId="0" borderId="79" xfId="0" applyNumberFormat="1" applyBorder="1" applyAlignment="1">
      <alignment horizontal="left" vertical="center" wrapText="1"/>
    </xf>
    <xf numFmtId="9" fontId="7" fillId="0" borderId="1" xfId="28" applyFont="1" applyFill="1" applyBorder="1" applyAlignment="1" applyProtection="1">
      <alignment horizontal="center" vertical="center" wrapText="1"/>
    </xf>
    <xf numFmtId="0" fontId="8" fillId="0" borderId="78" xfId="22" applyFont="1" applyBorder="1" applyAlignment="1">
      <alignment horizontal="left" vertical="center" wrapText="1"/>
    </xf>
    <xf numFmtId="2" fontId="7" fillId="0" borderId="8" xfId="22" applyNumberFormat="1" applyFont="1" applyBorder="1" applyAlignment="1">
      <alignment horizontal="left" vertical="center" wrapText="1"/>
    </xf>
    <xf numFmtId="0" fontId="0" fillId="0" borderId="8" xfId="0" applyBorder="1" applyAlignment="1">
      <alignment horizontal="left" vertical="center" wrapText="1"/>
    </xf>
    <xf numFmtId="9" fontId="7" fillId="0" borderId="1" xfId="28" applyFont="1" applyFill="1" applyBorder="1" applyAlignment="1" applyProtection="1">
      <alignment horizontal="center" vertical="center" wrapText="1"/>
    </xf>
    <xf numFmtId="9" fontId="7" fillId="0" borderId="1" xfId="22" applyNumberFormat="1" applyFont="1" applyBorder="1" applyAlignment="1">
      <alignment horizontal="left" vertical="center" wrapText="1"/>
    </xf>
    <xf numFmtId="9" fontId="7" fillId="0" borderId="9" xfId="22" applyNumberFormat="1" applyFont="1" applyBorder="1" applyAlignment="1">
      <alignment horizontal="left" vertical="center" wrapText="1"/>
    </xf>
    <xf numFmtId="0" fontId="8" fillId="20" borderId="20" xfId="22" applyFont="1" applyFill="1" applyBorder="1" applyAlignment="1">
      <alignment horizontal="center" vertical="center" wrapText="1"/>
    </xf>
    <xf numFmtId="0" fontId="8" fillId="20" borderId="3" xfId="22" applyFont="1" applyFill="1" applyBorder="1" applyAlignment="1">
      <alignment horizontal="center" vertical="center" wrapText="1"/>
    </xf>
    <xf numFmtId="0" fontId="8" fillId="20" borderId="25" xfId="22" applyFont="1" applyFill="1" applyBorder="1" applyAlignment="1">
      <alignment horizontal="center" vertical="center" wrapText="1"/>
    </xf>
    <xf numFmtId="0" fontId="8" fillId="20" borderId="7" xfId="22" applyFont="1" applyFill="1" applyBorder="1" applyAlignment="1">
      <alignment horizontal="center" vertical="center" wrapText="1"/>
    </xf>
    <xf numFmtId="0" fontId="8" fillId="0" borderId="18" xfId="22" applyFont="1" applyBorder="1" applyAlignment="1">
      <alignment horizontal="center" vertical="center" wrapText="1"/>
    </xf>
    <xf numFmtId="0" fontId="8" fillId="0" borderId="57" xfId="22" applyFont="1" applyBorder="1" applyAlignment="1">
      <alignment horizontal="center" vertical="center" wrapText="1"/>
    </xf>
    <xf numFmtId="9" fontId="8" fillId="0" borderId="10" xfId="22" applyNumberFormat="1" applyFont="1" applyBorder="1" applyAlignment="1">
      <alignment horizontal="center" vertical="center" wrapText="1"/>
    </xf>
    <xf numFmtId="0" fontId="8" fillId="0" borderId="58" xfId="22" applyFont="1" applyBorder="1" applyAlignment="1">
      <alignment horizontal="center" vertical="center" wrapText="1"/>
    </xf>
    <xf numFmtId="9" fontId="4" fillId="0" borderId="55" xfId="30" applyFont="1" applyFill="1" applyBorder="1" applyAlignment="1" applyProtection="1">
      <alignment horizontal="left" vertical="center" wrapText="1"/>
    </xf>
    <xf numFmtId="9" fontId="4" fillId="0" borderId="22" xfId="30" applyFont="1" applyFill="1" applyBorder="1" applyAlignment="1" applyProtection="1">
      <alignment horizontal="left" vertical="center" wrapText="1"/>
    </xf>
    <xf numFmtId="9" fontId="4" fillId="0" borderId="23" xfId="30" applyFont="1" applyFill="1" applyBorder="1" applyAlignment="1" applyProtection="1">
      <alignment horizontal="left" vertical="center" wrapText="1"/>
    </xf>
    <xf numFmtId="9" fontId="4" fillId="0" borderId="59" xfId="30" applyFont="1" applyFill="1" applyBorder="1" applyAlignment="1" applyProtection="1">
      <alignment horizontal="left" vertical="center" wrapText="1"/>
    </xf>
    <xf numFmtId="9" fontId="4" fillId="0" borderId="15" xfId="30" applyFont="1" applyFill="1" applyBorder="1" applyAlignment="1" applyProtection="1">
      <alignment horizontal="left" vertical="center" wrapText="1"/>
    </xf>
    <xf numFmtId="9" fontId="4" fillId="0" borderId="60" xfId="30" applyFont="1" applyFill="1" applyBorder="1" applyAlignment="1" applyProtection="1">
      <alignment horizontal="left" vertical="center" wrapText="1"/>
    </xf>
    <xf numFmtId="9" fontId="7" fillId="0" borderId="22" xfId="30" applyFont="1" applyFill="1" applyBorder="1" applyAlignment="1" applyProtection="1">
      <alignment horizontal="left" vertical="top" wrapText="1"/>
    </xf>
    <xf numFmtId="9" fontId="7" fillId="0" borderId="23" xfId="30" applyFont="1" applyFill="1" applyBorder="1" applyAlignment="1" applyProtection="1">
      <alignment horizontal="left" vertical="top" wrapText="1"/>
    </xf>
    <xf numFmtId="9" fontId="7" fillId="0" borderId="15" xfId="30" applyFont="1" applyFill="1" applyBorder="1" applyAlignment="1" applyProtection="1">
      <alignment horizontal="left" vertical="top" wrapText="1"/>
    </xf>
    <xf numFmtId="9" fontId="7" fillId="0" borderId="60" xfId="30" applyFont="1" applyFill="1" applyBorder="1" applyAlignment="1" applyProtection="1">
      <alignment horizontal="left" vertical="top" wrapText="1"/>
    </xf>
    <xf numFmtId="9" fontId="7" fillId="0" borderId="55" xfId="30" applyFont="1" applyFill="1" applyBorder="1" applyAlignment="1" applyProtection="1">
      <alignment horizontal="left" vertical="center" wrapText="1"/>
    </xf>
    <xf numFmtId="9" fontId="7" fillId="0" borderId="22" xfId="30" applyFont="1" applyFill="1" applyBorder="1" applyAlignment="1" applyProtection="1">
      <alignment horizontal="left" vertical="center" wrapText="1"/>
    </xf>
    <xf numFmtId="9" fontId="7" fillId="0" borderId="23" xfId="30" applyFont="1" applyFill="1" applyBorder="1" applyAlignment="1" applyProtection="1">
      <alignment horizontal="left" vertical="center" wrapText="1"/>
    </xf>
    <xf numFmtId="9" fontId="7" fillId="0" borderId="59" xfId="30" applyFont="1" applyFill="1" applyBorder="1" applyAlignment="1" applyProtection="1">
      <alignment horizontal="left" vertical="center" wrapText="1"/>
    </xf>
    <xf numFmtId="9" fontId="7" fillId="0" borderId="15" xfId="30" applyFont="1" applyFill="1" applyBorder="1" applyAlignment="1" applyProtection="1">
      <alignment horizontal="left" vertical="center" wrapText="1"/>
    </xf>
    <xf numFmtId="9" fontId="7" fillId="0" borderId="60" xfId="30" applyFont="1" applyFill="1" applyBorder="1" applyAlignment="1" applyProtection="1">
      <alignment horizontal="left" vertical="center" wrapText="1"/>
    </xf>
    <xf numFmtId="9" fontId="30" fillId="0" borderId="55" xfId="30" applyFont="1" applyFill="1" applyBorder="1" applyAlignment="1" applyProtection="1">
      <alignment horizontal="center" vertical="center" wrapText="1"/>
    </xf>
    <xf numFmtId="9" fontId="30" fillId="0" borderId="22" xfId="30" applyFont="1" applyFill="1" applyBorder="1" applyAlignment="1" applyProtection="1">
      <alignment horizontal="center" vertical="center" wrapText="1"/>
    </xf>
    <xf numFmtId="9" fontId="30" fillId="0" borderId="61" xfId="30" applyFont="1" applyFill="1" applyBorder="1" applyAlignment="1" applyProtection="1">
      <alignment horizontal="center" vertical="center" wrapText="1"/>
    </xf>
    <xf numFmtId="9" fontId="30" fillId="0" borderId="59" xfId="30" applyFont="1" applyFill="1" applyBorder="1" applyAlignment="1" applyProtection="1">
      <alignment horizontal="center" vertical="center" wrapText="1"/>
    </xf>
    <xf numFmtId="9" fontId="30" fillId="0" borderId="15" xfId="30" applyFont="1" applyFill="1" applyBorder="1" applyAlignment="1" applyProtection="1">
      <alignment horizontal="center" vertical="center" wrapText="1"/>
    </xf>
    <xf numFmtId="9" fontId="30" fillId="0" borderId="16" xfId="30" applyFont="1" applyFill="1" applyBorder="1" applyAlignment="1" applyProtection="1">
      <alignment horizontal="center" vertical="center" wrapText="1"/>
    </xf>
    <xf numFmtId="0" fontId="8" fillId="20" borderId="40" xfId="22" applyFont="1" applyFill="1" applyBorder="1" applyAlignment="1">
      <alignment horizontal="center" vertical="center" wrapText="1"/>
    </xf>
    <xf numFmtId="0" fontId="8" fillId="20" borderId="8" xfId="22" applyFont="1" applyFill="1" applyBorder="1" applyAlignment="1">
      <alignment horizontal="center" vertical="center" wrapText="1"/>
    </xf>
    <xf numFmtId="0" fontId="8" fillId="20" borderId="47" xfId="22" applyFont="1" applyFill="1" applyBorder="1" applyAlignment="1">
      <alignment horizontal="center" vertical="center" wrapText="1"/>
    </xf>
    <xf numFmtId="0" fontId="8" fillId="20" borderId="1" xfId="22" applyFont="1" applyFill="1" applyBorder="1" applyAlignment="1">
      <alignment horizontal="center" vertical="center" wrapText="1"/>
    </xf>
    <xf numFmtId="0" fontId="8" fillId="20" borderId="48" xfId="22" applyFont="1" applyFill="1" applyBorder="1" applyAlignment="1">
      <alignment horizontal="center" vertical="center" wrapText="1"/>
    </xf>
    <xf numFmtId="0" fontId="8" fillId="20" borderId="9" xfId="22" applyFont="1" applyFill="1" applyBorder="1" applyAlignment="1">
      <alignment horizontal="center" vertical="center" wrapText="1"/>
    </xf>
    <xf numFmtId="3" fontId="8" fillId="0" borderId="55" xfId="22" applyNumberFormat="1" applyFont="1" applyBorder="1" applyAlignment="1">
      <alignment horizontal="center" vertical="center" wrapText="1"/>
    </xf>
    <xf numFmtId="3" fontId="8" fillId="0" borderId="23" xfId="22" applyNumberFormat="1" applyFont="1" applyBorder="1" applyAlignment="1">
      <alignment horizontal="center" vertical="center" wrapText="1"/>
    </xf>
    <xf numFmtId="0" fontId="30" fillId="0" borderId="1" xfId="22" applyFont="1" applyBorder="1" applyAlignment="1">
      <alignment horizontal="left" vertical="center" wrapText="1"/>
    </xf>
    <xf numFmtId="0" fontId="30" fillId="0" borderId="9" xfId="22" applyFont="1" applyBorder="1" applyAlignment="1">
      <alignment horizontal="left" vertical="center" wrapText="1"/>
    </xf>
    <xf numFmtId="0" fontId="8" fillId="0" borderId="40" xfId="22" applyFont="1" applyBorder="1" applyAlignment="1">
      <alignment horizontal="center" vertical="center" wrapText="1"/>
    </xf>
    <xf numFmtId="0" fontId="8" fillId="0" borderId="47" xfId="22" applyFont="1" applyBorder="1" applyAlignment="1">
      <alignment horizontal="center" vertical="center" wrapText="1"/>
    </xf>
    <xf numFmtId="0" fontId="8" fillId="0" borderId="48" xfId="22" applyFont="1" applyBorder="1" applyAlignment="1">
      <alignment horizontal="center" vertical="center" wrapText="1"/>
    </xf>
    <xf numFmtId="0" fontId="7" fillId="20" borderId="1" xfId="22" applyFont="1" applyFill="1" applyBorder="1" applyAlignment="1">
      <alignment horizontal="center" vertical="center" wrapText="1"/>
    </xf>
    <xf numFmtId="0" fontId="8" fillId="0" borderId="8" xfId="22" applyFont="1" applyBorder="1" applyAlignment="1">
      <alignment horizontal="center" vertical="center" wrapText="1"/>
    </xf>
    <xf numFmtId="0" fontId="8" fillId="0" borderId="2" xfId="22" applyFont="1" applyBorder="1" applyAlignment="1">
      <alignment horizontal="center" vertical="center" wrapText="1"/>
    </xf>
    <xf numFmtId="0" fontId="8" fillId="0" borderId="31" xfId="22" applyFont="1" applyBorder="1" applyAlignment="1">
      <alignment horizontal="center" vertical="center" wrapText="1"/>
    </xf>
    <xf numFmtId="0" fontId="8" fillId="0" borderId="21" xfId="22" applyFont="1" applyBorder="1" applyAlignment="1">
      <alignment horizontal="center" vertical="center" wrapText="1"/>
    </xf>
    <xf numFmtId="0" fontId="8" fillId="19" borderId="40" xfId="22" applyFont="1" applyFill="1" applyBorder="1" applyAlignment="1">
      <alignment horizontal="center" vertical="center" wrapText="1"/>
    </xf>
    <xf numFmtId="0" fontId="8" fillId="19" borderId="46" xfId="22" applyFont="1" applyFill="1" applyBorder="1" applyAlignment="1">
      <alignment horizontal="center" vertical="center" wrapText="1"/>
    </xf>
    <xf numFmtId="0" fontId="8" fillId="19" borderId="47" xfId="22" applyFont="1" applyFill="1" applyBorder="1" applyAlignment="1">
      <alignment horizontal="center" vertical="center" wrapText="1"/>
    </xf>
    <xf numFmtId="0" fontId="8" fillId="19" borderId="48" xfId="22" applyFont="1" applyFill="1" applyBorder="1" applyAlignment="1">
      <alignment horizontal="center" vertical="center" wrapText="1"/>
    </xf>
    <xf numFmtId="0" fontId="8" fillId="20" borderId="30" xfId="22" applyFont="1" applyFill="1" applyBorder="1" applyAlignment="1">
      <alignment horizontal="center" vertical="center" wrapText="1"/>
    </xf>
    <xf numFmtId="0" fontId="8" fillId="20" borderId="6" xfId="22" applyFont="1" applyFill="1" applyBorder="1" applyAlignment="1">
      <alignment horizontal="center" vertical="center" wrapText="1"/>
    </xf>
    <xf numFmtId="0" fontId="8" fillId="20" borderId="55" xfId="22" applyFont="1" applyFill="1" applyBorder="1" applyAlignment="1">
      <alignment horizontal="center" vertical="center" wrapText="1"/>
    </xf>
    <xf numFmtId="0" fontId="8" fillId="20" borderId="23" xfId="22" applyFont="1" applyFill="1" applyBorder="1" applyAlignment="1">
      <alignment horizontal="center" vertical="center" wrapText="1"/>
    </xf>
    <xf numFmtId="0" fontId="8" fillId="20" borderId="2" xfId="22" applyFont="1" applyFill="1" applyBorder="1" applyAlignment="1">
      <alignment horizontal="center" vertical="center" wrapText="1"/>
    </xf>
    <xf numFmtId="0" fontId="8" fillId="20" borderId="56" xfId="22" applyFont="1" applyFill="1" applyBorder="1" applyAlignment="1">
      <alignment horizontal="center" vertical="center" wrapText="1"/>
    </xf>
    <xf numFmtId="0" fontId="8" fillId="20" borderId="5" xfId="22" applyFont="1" applyFill="1" applyBorder="1" applyAlignment="1">
      <alignment horizontal="center" vertical="center" wrapText="1"/>
    </xf>
    <xf numFmtId="9" fontId="8" fillId="25" borderId="36" xfId="22" applyNumberFormat="1" applyFont="1" applyFill="1" applyBorder="1" applyAlignment="1">
      <alignment horizontal="center" vertical="center" wrapText="1"/>
    </xf>
    <xf numFmtId="9" fontId="8" fillId="25" borderId="38" xfId="22" applyNumberFormat="1" applyFont="1" applyFill="1" applyBorder="1" applyAlignment="1">
      <alignment horizontal="center" vertical="center" wrapText="1"/>
    </xf>
    <xf numFmtId="0" fontId="8" fillId="20" borderId="36" xfId="22" applyFont="1" applyFill="1" applyBorder="1" applyAlignment="1">
      <alignment horizontal="center" vertical="center" wrapText="1"/>
    </xf>
    <xf numFmtId="0" fontId="8" fillId="20" borderId="37" xfId="22" applyFont="1" applyFill="1" applyBorder="1" applyAlignment="1">
      <alignment horizontal="center" vertical="center" wrapText="1"/>
    </xf>
    <xf numFmtId="0" fontId="8" fillId="20" borderId="38" xfId="22" applyFont="1" applyFill="1" applyBorder="1" applyAlignment="1">
      <alignment horizontal="center" vertical="center" wrapText="1"/>
    </xf>
    <xf numFmtId="0" fontId="8" fillId="20" borderId="39" xfId="22" applyFont="1" applyFill="1" applyBorder="1" applyAlignment="1">
      <alignment horizontal="center" vertical="center" wrapText="1"/>
    </xf>
    <xf numFmtId="0" fontId="8" fillId="20" borderId="15" xfId="22" applyFont="1" applyFill="1" applyBorder="1" applyAlignment="1">
      <alignment horizontal="center" vertical="center" wrapText="1"/>
    </xf>
    <xf numFmtId="0" fontId="8" fillId="20" borderId="16" xfId="22" applyFont="1" applyFill="1" applyBorder="1" applyAlignment="1">
      <alignment horizontal="center" vertical="center" wrapText="1"/>
    </xf>
    <xf numFmtId="0" fontId="8" fillId="20" borderId="13" xfId="22" applyFont="1" applyFill="1" applyBorder="1" applyAlignment="1">
      <alignment horizontal="center" vertical="center" wrapText="1"/>
    </xf>
    <xf numFmtId="0" fontId="8" fillId="20" borderId="0" xfId="22" applyFont="1" applyFill="1" applyAlignment="1">
      <alignment horizontal="center" vertical="center" wrapText="1"/>
    </xf>
    <xf numFmtId="0" fontId="8" fillId="20" borderId="14" xfId="22" applyFont="1" applyFill="1" applyBorder="1" applyAlignment="1">
      <alignment horizontal="center" vertical="center" wrapText="1"/>
    </xf>
    <xf numFmtId="0" fontId="8" fillId="0" borderId="41" xfId="22" applyFont="1" applyBorder="1" applyAlignment="1">
      <alignment horizontal="center" vertical="center" wrapText="1"/>
    </xf>
    <xf numFmtId="0" fontId="8" fillId="19" borderId="15" xfId="22" applyFont="1" applyFill="1" applyBorder="1" applyAlignment="1">
      <alignment horizontal="left" vertical="center" wrapText="1"/>
    </xf>
    <xf numFmtId="0" fontId="8" fillId="20" borderId="36" xfId="22" applyFont="1" applyFill="1" applyBorder="1" applyAlignment="1">
      <alignment horizontal="left" vertical="center" wrapText="1"/>
    </xf>
    <xf numFmtId="0" fontId="8" fillId="20" borderId="38" xfId="22" applyFont="1" applyFill="1" applyBorder="1" applyAlignment="1">
      <alignment horizontal="left" vertical="center" wrapText="1"/>
    </xf>
    <xf numFmtId="0" fontId="8" fillId="0" borderId="36" xfId="22" applyFont="1" applyBorder="1" applyAlignment="1">
      <alignment horizontal="left" vertical="center" wrapText="1"/>
    </xf>
    <xf numFmtId="0" fontId="8" fillId="0" borderId="37" xfId="22" applyFont="1" applyBorder="1" applyAlignment="1">
      <alignment horizontal="left" vertical="center" wrapText="1"/>
    </xf>
    <xf numFmtId="0" fontId="8" fillId="0" borderId="38" xfId="22" applyFont="1" applyBorder="1" applyAlignment="1">
      <alignment horizontal="left" vertical="center" wrapText="1"/>
    </xf>
    <xf numFmtId="169" fontId="8" fillId="0" borderId="36" xfId="10" applyFont="1" applyFill="1" applyBorder="1" applyAlignment="1" applyProtection="1">
      <alignment horizontal="center" vertical="center" wrapText="1"/>
    </xf>
    <xf numFmtId="169" fontId="8" fillId="0" borderId="38" xfId="10" applyFont="1" applyFill="1" applyBorder="1" applyAlignment="1" applyProtection="1">
      <alignment horizontal="center" vertical="center" wrapText="1"/>
    </xf>
    <xf numFmtId="0" fontId="8" fillId="0" borderId="27" xfId="22" applyFont="1" applyBorder="1" applyAlignment="1">
      <alignment horizontal="center" vertical="center" wrapText="1"/>
    </xf>
    <xf numFmtId="0" fontId="8" fillId="0" borderId="28" xfId="22" applyFont="1" applyBorder="1" applyAlignment="1">
      <alignment horizontal="center" vertical="center" wrapText="1"/>
    </xf>
    <xf numFmtId="0" fontId="8" fillId="0" borderId="29" xfId="22" applyFont="1" applyBorder="1" applyAlignment="1">
      <alignment horizontal="center" vertical="center" wrapText="1"/>
    </xf>
    <xf numFmtId="0" fontId="8" fillId="0" borderId="36" xfId="22" applyFont="1" applyBorder="1" applyAlignment="1">
      <alignment horizontal="center" vertical="center" wrapText="1"/>
    </xf>
    <xf numFmtId="0" fontId="8" fillId="0" borderId="37" xfId="22" applyFont="1" applyBorder="1" applyAlignment="1">
      <alignment horizontal="center" vertical="center" wrapText="1"/>
    </xf>
    <xf numFmtId="0" fontId="8" fillId="0" borderId="38" xfId="22"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28" fillId="0" borderId="52" xfId="0" applyFont="1" applyBorder="1" applyAlignment="1">
      <alignment horizontal="center" vertical="center" wrapText="1"/>
    </xf>
    <xf numFmtId="0" fontId="28" fillId="0" borderId="26" xfId="0" applyFont="1" applyBorder="1" applyAlignment="1">
      <alignment horizontal="center" vertical="center" wrapText="1"/>
    </xf>
    <xf numFmtId="0" fontId="0" fillId="0" borderId="52" xfId="0" applyBorder="1" applyAlignment="1">
      <alignment horizontal="center" vertical="center"/>
    </xf>
    <xf numFmtId="0" fontId="0" fillId="0" borderId="26" xfId="0" applyBorder="1" applyAlignment="1">
      <alignment horizontal="center" vertical="center"/>
    </xf>
    <xf numFmtId="0" fontId="28" fillId="0" borderId="53" xfId="0" applyFont="1" applyBorder="1" applyAlignment="1">
      <alignment horizontal="center" vertical="center" wrapText="1"/>
    </xf>
    <xf numFmtId="0" fontId="28"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8" fillId="20" borderId="42" xfId="22" applyFont="1" applyFill="1" applyBorder="1" applyAlignment="1">
      <alignment horizontal="left" vertical="center" wrapText="1"/>
    </xf>
    <xf numFmtId="0" fontId="8" fillId="20" borderId="12" xfId="22" applyFont="1" applyFill="1" applyBorder="1" applyAlignment="1">
      <alignment horizontal="left" vertical="center" wrapText="1"/>
    </xf>
    <xf numFmtId="0" fontId="8" fillId="20" borderId="13" xfId="22" applyFont="1" applyFill="1" applyBorder="1" applyAlignment="1">
      <alignment horizontal="left" vertical="center" wrapText="1"/>
    </xf>
    <xf numFmtId="0" fontId="8" fillId="20" borderId="14" xfId="22" applyFont="1" applyFill="1" applyBorder="1" applyAlignment="1">
      <alignment horizontal="left" vertical="center" wrapText="1"/>
    </xf>
    <xf numFmtId="0" fontId="8" fillId="20" borderId="39" xfId="22" applyFont="1" applyFill="1" applyBorder="1" applyAlignment="1">
      <alignment horizontal="left" vertical="center" wrapText="1"/>
    </xf>
    <xf numFmtId="0" fontId="8" fillId="20" borderId="16" xfId="22" applyFont="1" applyFill="1" applyBorder="1" applyAlignment="1">
      <alignment horizontal="left" vertical="center" wrapText="1"/>
    </xf>
    <xf numFmtId="0" fontId="8" fillId="0" borderId="42" xfId="22" applyFont="1" applyBorder="1" applyAlignment="1">
      <alignment horizontal="left" vertical="center" wrapText="1"/>
    </xf>
    <xf numFmtId="0" fontId="8" fillId="0" borderId="11" xfId="22" applyFont="1" applyBorder="1" applyAlignment="1">
      <alignment horizontal="left" vertical="center" wrapText="1"/>
    </xf>
    <xf numFmtId="0" fontId="8" fillId="0" borderId="12" xfId="22" applyFont="1" applyBorder="1" applyAlignment="1">
      <alignment horizontal="left" vertical="center" wrapText="1"/>
    </xf>
    <xf numFmtId="0" fontId="8" fillId="0" borderId="13" xfId="22" applyFont="1" applyBorder="1" applyAlignment="1">
      <alignment horizontal="left" vertical="center" wrapText="1"/>
    </xf>
    <xf numFmtId="0" fontId="8" fillId="0" borderId="0" xfId="22" applyFont="1" applyAlignment="1">
      <alignment horizontal="left" vertical="center" wrapText="1"/>
    </xf>
    <xf numFmtId="0" fontId="8" fillId="0" borderId="14" xfId="22" applyFont="1" applyBorder="1" applyAlignment="1">
      <alignment horizontal="left" vertical="center" wrapText="1"/>
    </xf>
    <xf numFmtId="0" fontId="8" fillId="0" borderId="39" xfId="22" applyFont="1" applyBorder="1" applyAlignment="1">
      <alignment horizontal="left" vertical="center" wrapText="1"/>
    </xf>
    <xf numFmtId="0" fontId="8" fillId="0" borderId="15" xfId="22" applyFont="1" applyBorder="1" applyAlignment="1">
      <alignment horizontal="left" vertical="center" wrapText="1"/>
    </xf>
    <xf numFmtId="0" fontId="8" fillId="0" borderId="16" xfId="22" applyFont="1" applyBorder="1" applyAlignment="1">
      <alignment horizontal="left" vertical="center" wrapText="1"/>
    </xf>
    <xf numFmtId="0" fontId="35" fillId="0" borderId="43" xfId="0" applyFont="1" applyBorder="1" applyAlignment="1">
      <alignment horizontal="center" vertical="center"/>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8" fillId="20" borderId="11" xfId="22" applyFont="1" applyFill="1" applyBorder="1" applyAlignment="1">
      <alignment horizontal="left" vertical="center" wrapText="1"/>
    </xf>
    <xf numFmtId="0" fontId="8" fillId="20" borderId="0" xfId="22" applyFont="1" applyFill="1" applyAlignment="1">
      <alignment horizontal="left" vertical="center" wrapText="1"/>
    </xf>
    <xf numFmtId="0" fontId="8" fillId="20" borderId="15" xfId="22" applyFont="1" applyFill="1" applyBorder="1" applyAlignment="1">
      <alignment horizontal="left" vertical="center" wrapText="1"/>
    </xf>
    <xf numFmtId="14" fontId="28" fillId="0" borderId="42" xfId="0" applyNumberFormat="1"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39" xfId="0" applyFont="1" applyBorder="1" applyAlignment="1">
      <alignment horizontal="center" vertical="center"/>
    </xf>
    <xf numFmtId="0" fontId="28" fillId="0" borderId="16" xfId="0" applyFont="1" applyBorder="1" applyAlignment="1">
      <alignment horizontal="center" vertical="center"/>
    </xf>
    <xf numFmtId="0" fontId="28" fillId="0" borderId="50" xfId="0" applyFont="1" applyBorder="1" applyAlignment="1">
      <alignment horizontal="center" vertical="center" wrapText="1"/>
    </xf>
    <xf numFmtId="0" fontId="28" fillId="0" borderId="51" xfId="0" applyFont="1" applyBorder="1" applyAlignment="1">
      <alignment horizontal="center" vertical="center" wrapText="1"/>
    </xf>
    <xf numFmtId="0" fontId="7" fillId="0" borderId="42" xfId="22" applyFont="1" applyBorder="1" applyAlignment="1">
      <alignment horizontal="center" vertical="center" wrapText="1"/>
    </xf>
    <xf numFmtId="0" fontId="7" fillId="0" borderId="13" xfId="22" applyFont="1" applyBorder="1" applyAlignment="1">
      <alignment horizontal="center" vertical="center" wrapText="1"/>
    </xf>
    <xf numFmtId="0" fontId="7" fillId="0" borderId="39" xfId="22" applyFont="1" applyBorder="1" applyAlignment="1">
      <alignment horizontal="center" vertical="center" wrapText="1"/>
    </xf>
    <xf numFmtId="0" fontId="8" fillId="0" borderId="27" xfId="22" applyFont="1" applyBorder="1" applyAlignment="1">
      <alignment horizontal="center" vertical="center"/>
    </xf>
    <xf numFmtId="0" fontId="8" fillId="0" borderId="28" xfId="22" applyFont="1" applyBorder="1" applyAlignment="1">
      <alignment horizontal="center" vertical="center"/>
    </xf>
    <xf numFmtId="0" fontId="8" fillId="0" borderId="29" xfId="22" applyFont="1" applyBorder="1" applyAlignment="1">
      <alignment horizontal="center" vertical="center"/>
    </xf>
    <xf numFmtId="0" fontId="16" fillId="0" borderId="46" xfId="0" applyFont="1" applyBorder="1" applyAlignment="1">
      <alignment horizontal="left" vertical="center" wrapText="1"/>
    </xf>
    <xf numFmtId="0" fontId="16" fillId="0" borderId="47" xfId="0" applyFont="1" applyBorder="1" applyAlignment="1">
      <alignment horizontal="left" vertical="center" wrapText="1"/>
    </xf>
    <xf numFmtId="0" fontId="16" fillId="0" borderId="48" xfId="0" applyFont="1" applyBorder="1" applyAlignment="1">
      <alignment horizontal="left" vertical="center" wrapText="1"/>
    </xf>
    <xf numFmtId="0" fontId="16" fillId="0" borderId="5" xfId="0" applyFont="1" applyBorder="1" applyAlignment="1">
      <alignment horizontal="left" vertical="center" wrapText="1"/>
    </xf>
    <xf numFmtId="0" fontId="16" fillId="0" borderId="1" xfId="0" applyFont="1" applyBorder="1" applyAlignment="1">
      <alignment horizontal="left" vertical="center" wrapText="1"/>
    </xf>
    <xf numFmtId="0" fontId="16" fillId="0" borderId="9" xfId="0" applyFont="1" applyBorder="1" applyAlignment="1">
      <alignment horizontal="left" vertical="center" wrapText="1"/>
    </xf>
    <xf numFmtId="0" fontId="8" fillId="0" borderId="19" xfId="22" applyFont="1" applyBorder="1" applyAlignment="1">
      <alignment horizontal="center" vertical="center" wrapText="1"/>
    </xf>
    <xf numFmtId="0" fontId="8" fillId="0" borderId="33" xfId="22" applyFont="1" applyBorder="1" applyAlignment="1">
      <alignment horizontal="center" vertical="center" wrapText="1"/>
    </xf>
    <xf numFmtId="0" fontId="36" fillId="0" borderId="49" xfId="0" applyFont="1" applyBorder="1" applyAlignment="1">
      <alignment horizontal="left" vertical="center" wrapText="1"/>
    </xf>
    <xf numFmtId="0" fontId="36" fillId="0" borderId="19" xfId="0" applyFont="1" applyBorder="1" applyAlignment="1">
      <alignment horizontal="left" vertical="center" wrapText="1"/>
    </xf>
    <xf numFmtId="0" fontId="36" fillId="0" borderId="33" xfId="0" applyFont="1" applyBorder="1" applyAlignment="1">
      <alignment horizontal="left" vertical="center" wrapText="1"/>
    </xf>
    <xf numFmtId="173" fontId="8" fillId="0" borderId="36" xfId="10" applyNumberFormat="1" applyFont="1" applyFill="1" applyBorder="1" applyAlignment="1" applyProtection="1">
      <alignment vertical="center" wrapText="1"/>
    </xf>
    <xf numFmtId="173" fontId="8" fillId="0" borderId="38" xfId="10" applyNumberFormat="1" applyFont="1" applyFill="1" applyBorder="1" applyAlignment="1" applyProtection="1">
      <alignment vertical="center" wrapText="1"/>
    </xf>
    <xf numFmtId="9" fontId="7" fillId="0" borderId="55" xfId="30" applyFont="1" applyFill="1" applyBorder="1" applyAlignment="1" applyProtection="1">
      <alignment horizontal="center" vertical="center" wrapText="1"/>
    </xf>
    <xf numFmtId="9" fontId="7" fillId="0" borderId="22" xfId="30" applyFont="1" applyFill="1" applyBorder="1" applyAlignment="1" applyProtection="1">
      <alignment horizontal="center" vertical="center" wrapText="1"/>
    </xf>
    <xf numFmtId="9" fontId="7" fillId="0" borderId="23" xfId="30" applyFont="1" applyFill="1" applyBorder="1" applyAlignment="1" applyProtection="1">
      <alignment horizontal="center" vertical="center" wrapText="1"/>
    </xf>
    <xf numFmtId="9" fontId="7" fillId="0" borderId="59" xfId="30" applyFont="1" applyFill="1" applyBorder="1" applyAlignment="1" applyProtection="1">
      <alignment horizontal="center" vertical="center" wrapText="1"/>
    </xf>
    <xf numFmtId="9" fontId="7" fillId="0" borderId="15" xfId="30" applyFont="1" applyFill="1" applyBorder="1" applyAlignment="1" applyProtection="1">
      <alignment horizontal="center" vertical="center" wrapText="1"/>
    </xf>
    <xf numFmtId="9" fontId="7" fillId="0" borderId="60" xfId="30" applyFont="1" applyFill="1" applyBorder="1" applyAlignment="1" applyProtection="1">
      <alignment horizontal="center" vertical="center" wrapText="1"/>
    </xf>
    <xf numFmtId="9" fontId="7" fillId="0" borderId="1" xfId="22" applyNumberFormat="1" applyFont="1" applyBorder="1" applyAlignment="1">
      <alignment vertical="center" wrapText="1"/>
    </xf>
    <xf numFmtId="9" fontId="7" fillId="0" borderId="9" xfId="22" applyNumberFormat="1" applyFont="1" applyBorder="1" applyAlignment="1">
      <alignment vertical="center" wrapText="1"/>
    </xf>
    <xf numFmtId="2" fontId="7" fillId="0" borderId="18" xfId="22" applyNumberFormat="1" applyFont="1" applyBorder="1" applyAlignment="1">
      <alignment horizontal="center" vertical="center" wrapText="1"/>
    </xf>
    <xf numFmtId="2" fontId="7" fillId="0" borderId="32" xfId="22" applyNumberFormat="1" applyFont="1" applyBorder="1" applyAlignment="1">
      <alignment horizontal="center" vertical="center" wrapText="1"/>
    </xf>
    <xf numFmtId="2" fontId="7" fillId="0" borderId="35" xfId="22" applyNumberFormat="1" applyFont="1" applyBorder="1" applyAlignment="1">
      <alignment horizontal="center" vertical="center" wrapText="1"/>
    </xf>
    <xf numFmtId="2" fontId="7" fillId="0" borderId="4" xfId="22" applyNumberFormat="1" applyFont="1" applyBorder="1" applyAlignment="1">
      <alignment horizontal="center" vertical="center" wrapText="1"/>
    </xf>
    <xf numFmtId="0" fontId="8" fillId="20" borderId="62" xfId="22" applyFont="1" applyFill="1" applyBorder="1" applyAlignment="1">
      <alignment horizontal="center" vertical="center" wrapText="1"/>
    </xf>
    <xf numFmtId="0" fontId="8" fillId="20" borderId="4" xfId="22" applyFont="1" applyFill="1" applyBorder="1" applyAlignment="1">
      <alignment horizontal="center" vertical="center" wrapText="1"/>
    </xf>
    <xf numFmtId="2" fontId="7" fillId="0" borderId="10" xfId="22" applyNumberFormat="1" applyFont="1" applyBorder="1" applyAlignment="1">
      <alignment horizontal="center" vertical="center" wrapText="1"/>
    </xf>
    <xf numFmtId="2" fontId="7" fillId="0" borderId="32" xfId="22" applyNumberFormat="1" applyFont="1" applyBorder="1" applyAlignment="1">
      <alignment vertical="center" wrapText="1"/>
    </xf>
    <xf numFmtId="2" fontId="7" fillId="0" borderId="8" xfId="22" applyNumberFormat="1" applyFont="1" applyBorder="1" applyAlignment="1">
      <alignment vertical="center" wrapText="1"/>
    </xf>
    <xf numFmtId="9" fontId="30" fillId="0" borderId="23" xfId="30" applyFont="1" applyFill="1" applyBorder="1" applyAlignment="1" applyProtection="1">
      <alignment horizontal="center" vertical="center" wrapText="1"/>
    </xf>
    <xf numFmtId="9" fontId="30" fillId="0" borderId="60" xfId="30" applyFont="1" applyFill="1" applyBorder="1" applyAlignment="1" applyProtection="1">
      <alignment horizontal="center" vertical="center" wrapText="1"/>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6" xfId="22" applyFont="1" applyBorder="1" applyAlignment="1">
      <alignment horizontal="center" vertical="center" wrapText="1"/>
    </xf>
    <xf numFmtId="172" fontId="8" fillId="19" borderId="2" xfId="17" applyNumberFormat="1" applyFont="1" applyFill="1" applyBorder="1" applyAlignment="1" applyProtection="1">
      <alignment horizontal="center" vertical="center" wrapText="1"/>
    </xf>
    <xf numFmtId="172" fontId="8" fillId="19" borderId="5" xfId="17" applyNumberFormat="1" applyFont="1" applyFill="1" applyBorder="1" applyAlignment="1" applyProtection="1">
      <alignment horizontal="center" vertical="center" wrapText="1"/>
    </xf>
    <xf numFmtId="0" fontId="7" fillId="0" borderId="43" xfId="22" applyFont="1" applyBorder="1" applyAlignment="1">
      <alignment horizontal="center" vertical="center" wrapText="1"/>
    </xf>
    <xf numFmtId="0" fontId="7" fillId="0" borderId="44" xfId="22" applyFont="1" applyBorder="1" applyAlignment="1">
      <alignment horizontal="center" vertical="center" wrapText="1"/>
    </xf>
    <xf numFmtId="0" fontId="7" fillId="0" borderId="45" xfId="22" applyFont="1" applyBorder="1" applyAlignment="1">
      <alignment horizontal="center" vertical="center" wrapText="1"/>
    </xf>
    <xf numFmtId="0" fontId="8" fillId="24" borderId="5" xfId="0" applyFont="1" applyFill="1" applyBorder="1" applyAlignment="1">
      <alignment horizontal="left" vertical="center" wrapText="1"/>
    </xf>
    <xf numFmtId="0" fontId="8" fillId="24" borderId="1" xfId="0" applyFont="1" applyFill="1" applyBorder="1" applyAlignment="1">
      <alignment horizontal="left" vertical="center" wrapText="1"/>
    </xf>
    <xf numFmtId="0" fontId="8" fillId="24" borderId="9" xfId="0" applyFont="1" applyFill="1" applyBorder="1" applyAlignment="1">
      <alignment horizontal="left" vertical="center" wrapText="1"/>
    </xf>
    <xf numFmtId="0" fontId="31" fillId="0" borderId="49" xfId="0" applyFont="1" applyBorder="1" applyAlignment="1">
      <alignment horizontal="left" vertical="center" wrapText="1"/>
    </xf>
    <xf numFmtId="0" fontId="31" fillId="0" borderId="19" xfId="0" applyFont="1" applyBorder="1" applyAlignment="1">
      <alignment horizontal="left" vertical="center" wrapText="1"/>
    </xf>
    <xf numFmtId="0" fontId="31" fillId="0" borderId="33" xfId="0" applyFont="1" applyBorder="1" applyAlignment="1">
      <alignment horizontal="left" vertical="center" wrapText="1"/>
    </xf>
    <xf numFmtId="0" fontId="8" fillId="20" borderId="42" xfId="22" applyFont="1" applyFill="1" applyBorder="1" applyAlignment="1">
      <alignment horizontal="center" vertical="center" wrapText="1"/>
    </xf>
    <xf numFmtId="0" fontId="8" fillId="20" borderId="11" xfId="22" applyFont="1" applyFill="1" applyBorder="1" applyAlignment="1">
      <alignment horizontal="center" vertical="center" wrapText="1"/>
    </xf>
    <xf numFmtId="0" fontId="8" fillId="20" borderId="12" xfId="22" applyFont="1" applyFill="1" applyBorder="1" applyAlignment="1">
      <alignment horizontal="center" vertical="center" wrapText="1"/>
    </xf>
    <xf numFmtId="0" fontId="8" fillId="0" borderId="13" xfId="22" applyFont="1" applyBorder="1" applyAlignment="1">
      <alignment horizontal="center" vertical="center" wrapText="1"/>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0" borderId="39" xfId="22" applyFont="1" applyBorder="1" applyAlignment="1">
      <alignment horizontal="center" vertical="center" wrapText="1"/>
    </xf>
    <xf numFmtId="0" fontId="8" fillId="0" borderId="15" xfId="22" applyFont="1" applyBorder="1" applyAlignment="1">
      <alignment horizontal="center" vertical="center" wrapText="1"/>
    </xf>
    <xf numFmtId="0" fontId="8" fillId="0" borderId="16" xfId="22" applyFont="1" applyBorder="1" applyAlignment="1">
      <alignment horizontal="center" vertical="center" wrapText="1"/>
    </xf>
    <xf numFmtId="0" fontId="8" fillId="0" borderId="42" xfId="22" applyFont="1" applyBorder="1" applyAlignment="1">
      <alignment horizontal="center" vertical="center" wrapText="1"/>
    </xf>
    <xf numFmtId="0" fontId="8" fillId="0" borderId="11" xfId="22" applyFont="1" applyBorder="1" applyAlignment="1">
      <alignment horizontal="center" vertical="center" wrapText="1"/>
    </xf>
    <xf numFmtId="0" fontId="8" fillId="0" borderId="12" xfId="22" applyFont="1" applyBorder="1" applyAlignment="1">
      <alignment horizontal="center" vertical="center" wrapText="1"/>
    </xf>
    <xf numFmtId="0" fontId="8" fillId="0" borderId="46" xfId="0" applyFont="1" applyBorder="1" applyAlignment="1">
      <alignment horizontal="left" vertical="center" wrapText="1"/>
    </xf>
    <xf numFmtId="0" fontId="8" fillId="0" borderId="47" xfId="0" applyFont="1" applyBorder="1" applyAlignment="1">
      <alignment horizontal="left" vertical="center" wrapText="1"/>
    </xf>
    <xf numFmtId="0" fontId="8" fillId="0" borderId="48" xfId="0" applyFont="1" applyBorder="1" applyAlignment="1">
      <alignment horizontal="left" vertical="center" wrapText="1"/>
    </xf>
    <xf numFmtId="2" fontId="7" fillId="0" borderId="18" xfId="22" applyNumberFormat="1" applyFont="1" applyBorder="1" applyAlignment="1">
      <alignment vertical="center" wrapText="1"/>
    </xf>
    <xf numFmtId="0" fontId="0" fillId="0" borderId="57" xfId="0" applyBorder="1" applyAlignment="1">
      <alignment vertical="center" wrapText="1"/>
    </xf>
    <xf numFmtId="0" fontId="8" fillId="2" borderId="13" xfId="22" applyFont="1" applyFill="1" applyBorder="1" applyAlignment="1">
      <alignment horizontal="center" vertical="center" wrapText="1"/>
    </xf>
    <xf numFmtId="0" fontId="8" fillId="19" borderId="0" xfId="22" applyFont="1" applyFill="1" applyAlignment="1">
      <alignment horizontal="center" vertical="center" wrapText="1"/>
    </xf>
    <xf numFmtId="0" fontId="8" fillId="20" borderId="27"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29" xfId="22" applyFont="1" applyFill="1" applyBorder="1" applyAlignment="1">
      <alignment horizontal="center" vertical="center" wrapText="1"/>
    </xf>
    <xf numFmtId="9" fontId="8" fillId="0" borderId="36" xfId="22" applyNumberFormat="1" applyFont="1" applyBorder="1" applyAlignment="1">
      <alignment horizontal="center" vertical="center" wrapText="1"/>
    </xf>
    <xf numFmtId="9" fontId="8" fillId="0" borderId="38" xfId="22" applyNumberFormat="1" applyFont="1" applyBorder="1" applyAlignment="1">
      <alignment horizontal="center" vertical="center" wrapText="1"/>
    </xf>
    <xf numFmtId="172" fontId="8" fillId="19" borderId="2" xfId="17" applyNumberFormat="1" applyFont="1" applyFill="1" applyBorder="1" applyAlignment="1" applyProtection="1">
      <alignment horizontal="center" vertical="center"/>
    </xf>
    <xf numFmtId="172" fontId="8" fillId="19" borderId="5" xfId="17" applyNumberFormat="1" applyFont="1" applyFill="1" applyBorder="1" applyAlignment="1" applyProtection="1">
      <alignment horizontal="center" vertical="center"/>
    </xf>
    <xf numFmtId="0" fontId="8" fillId="20" borderId="26" xfId="22" applyFont="1" applyFill="1" applyBorder="1" applyAlignment="1">
      <alignment horizontal="center" vertical="center" wrapText="1"/>
    </xf>
    <xf numFmtId="9" fontId="30" fillId="0" borderId="55" xfId="22" applyNumberFormat="1" applyFont="1" applyBorder="1" applyAlignment="1">
      <alignment horizontal="left" vertical="center" wrapText="1"/>
    </xf>
    <xf numFmtId="9" fontId="30" fillId="0" borderId="22" xfId="22" applyNumberFormat="1" applyFont="1" applyBorder="1" applyAlignment="1">
      <alignment horizontal="left" vertical="center" wrapText="1"/>
    </xf>
    <xf numFmtId="9" fontId="30" fillId="0" borderId="61" xfId="22" applyNumberFormat="1" applyFont="1" applyBorder="1" applyAlignment="1">
      <alignment horizontal="left" vertical="center" wrapText="1"/>
    </xf>
    <xf numFmtId="9" fontId="30" fillId="0" borderId="64" xfId="22" applyNumberFormat="1" applyFont="1" applyBorder="1" applyAlignment="1">
      <alignment horizontal="left" vertical="center" wrapText="1"/>
    </xf>
    <xf numFmtId="9" fontId="30" fillId="0" borderId="0" xfId="22" applyNumberFormat="1" applyFont="1" applyAlignment="1">
      <alignment horizontal="left" vertical="center" wrapText="1"/>
    </xf>
    <xf numFmtId="9" fontId="30" fillId="0" borderId="14" xfId="22" applyNumberFormat="1" applyFont="1" applyBorder="1" applyAlignment="1">
      <alignment horizontal="left" vertical="center" wrapText="1"/>
    </xf>
    <xf numFmtId="0" fontId="8" fillId="20" borderId="41" xfId="22" applyFont="1" applyFill="1" applyBorder="1" applyAlignment="1">
      <alignment horizontal="center" vertical="center" wrapText="1"/>
    </xf>
    <xf numFmtId="0" fontId="8" fillId="20" borderId="63" xfId="22" applyFont="1" applyFill="1" applyBorder="1" applyAlignment="1">
      <alignment horizontal="center" vertical="center" wrapText="1"/>
    </xf>
    <xf numFmtId="0" fontId="8" fillId="20" borderId="51" xfId="22" applyFont="1" applyFill="1" applyBorder="1" applyAlignment="1">
      <alignment horizontal="center" vertical="center" wrapText="1"/>
    </xf>
    <xf numFmtId="0" fontId="34" fillId="0" borderId="43" xfId="0" applyFont="1" applyBorder="1" applyAlignment="1">
      <alignment horizontal="center" vertical="center"/>
    </xf>
    <xf numFmtId="0" fontId="34" fillId="0" borderId="45" xfId="0" applyFont="1" applyBorder="1" applyAlignment="1">
      <alignment horizontal="center" vertical="center"/>
    </xf>
    <xf numFmtId="2" fontId="7" fillId="0" borderId="58" xfId="22" applyNumberFormat="1" applyFont="1" applyBorder="1" applyAlignment="1">
      <alignment horizontal="center" vertical="center" wrapText="1"/>
    </xf>
    <xf numFmtId="0" fontId="7" fillId="0" borderId="36" xfId="22" applyFont="1" applyBorder="1" applyAlignment="1">
      <alignment horizontal="center" vertical="center" wrapText="1"/>
    </xf>
    <xf numFmtId="0" fontId="7" fillId="0" borderId="37" xfId="22" applyFont="1" applyBorder="1" applyAlignment="1">
      <alignment horizontal="center" vertical="center" wrapText="1"/>
    </xf>
    <xf numFmtId="0" fontId="7" fillId="0" borderId="38" xfId="22" applyFont="1" applyBorder="1" applyAlignment="1">
      <alignment horizontal="center" vertical="center" wrapText="1"/>
    </xf>
    <xf numFmtId="9" fontId="30" fillId="0" borderId="55" xfId="22" applyNumberFormat="1" applyFont="1" applyBorder="1" applyAlignment="1">
      <alignment horizontal="center" vertical="center" wrapText="1"/>
    </xf>
    <xf numFmtId="9" fontId="30" fillId="0" borderId="22" xfId="22" applyNumberFormat="1" applyFont="1" applyBorder="1" applyAlignment="1">
      <alignment horizontal="center" vertical="center" wrapText="1"/>
    </xf>
    <xf numFmtId="9" fontId="30" fillId="0" borderId="61" xfId="22" applyNumberFormat="1" applyFont="1" applyBorder="1" applyAlignment="1">
      <alignment horizontal="center" vertical="center" wrapText="1"/>
    </xf>
    <xf numFmtId="9" fontId="30" fillId="0" borderId="59" xfId="22" applyNumberFormat="1" applyFont="1" applyBorder="1" applyAlignment="1">
      <alignment horizontal="center" vertical="center" wrapText="1"/>
    </xf>
    <xf numFmtId="9" fontId="30" fillId="0" borderId="15" xfId="22" applyNumberFormat="1" applyFont="1" applyBorder="1" applyAlignment="1">
      <alignment horizontal="center" vertical="center" wrapText="1"/>
    </xf>
    <xf numFmtId="9" fontId="30" fillId="0" borderId="16" xfId="22" applyNumberFormat="1" applyFont="1" applyBorder="1" applyAlignment="1">
      <alignment horizontal="center" vertical="center" wrapText="1"/>
    </xf>
    <xf numFmtId="9" fontId="30" fillId="0" borderId="64" xfId="22" applyNumberFormat="1" applyFont="1" applyBorder="1" applyAlignment="1">
      <alignment horizontal="center" vertical="center" wrapText="1"/>
    </xf>
    <xf numFmtId="9" fontId="30" fillId="0" borderId="0" xfId="22" applyNumberFormat="1" applyFont="1" applyAlignment="1">
      <alignment horizontal="center" vertical="center" wrapText="1"/>
    </xf>
    <xf numFmtId="9" fontId="30" fillId="0" borderId="14" xfId="22" applyNumberFormat="1" applyFont="1" applyBorder="1" applyAlignment="1">
      <alignment horizontal="center" vertical="center" wrapText="1"/>
    </xf>
    <xf numFmtId="0" fontId="8" fillId="0" borderId="42" xfId="22" applyFont="1" applyBorder="1" applyAlignment="1">
      <alignment horizontal="center" vertical="center"/>
    </xf>
    <xf numFmtId="0" fontId="8" fillId="0" borderId="11" xfId="22" applyFont="1" applyBorder="1" applyAlignment="1">
      <alignment horizontal="center" vertical="center"/>
    </xf>
    <xf numFmtId="0" fontId="8" fillId="0" borderId="12" xfId="22" applyFont="1" applyBorder="1" applyAlignment="1">
      <alignment horizontal="center" vertical="center"/>
    </xf>
    <xf numFmtId="0" fontId="8" fillId="0" borderId="13" xfId="22" applyFont="1" applyBorder="1" applyAlignment="1">
      <alignment horizontal="center" vertical="center"/>
    </xf>
    <xf numFmtId="0" fontId="8" fillId="0" borderId="0" xfId="22" applyFont="1" applyAlignment="1">
      <alignment horizontal="center" vertical="center"/>
    </xf>
    <xf numFmtId="0" fontId="8" fillId="0" borderId="14" xfId="22" applyFont="1" applyBorder="1" applyAlignment="1">
      <alignment horizontal="center" vertical="center"/>
    </xf>
    <xf numFmtId="0" fontId="8" fillId="0" borderId="56" xfId="22" applyFont="1" applyBorder="1" applyAlignment="1">
      <alignment horizontal="center" vertical="center" wrapText="1"/>
    </xf>
    <xf numFmtId="0" fontId="8" fillId="0" borderId="5" xfId="22" applyFont="1" applyBorder="1" applyAlignment="1">
      <alignment horizontal="center" vertical="center" wrapText="1"/>
    </xf>
    <xf numFmtId="0" fontId="8" fillId="19" borderId="6" xfId="22" applyFont="1" applyFill="1" applyBorder="1" applyAlignment="1">
      <alignment horizontal="center" vertical="center" wrapText="1"/>
    </xf>
    <xf numFmtId="0" fontId="8" fillId="19" borderId="3" xfId="22" applyFont="1" applyFill="1" applyBorder="1" applyAlignment="1">
      <alignment horizontal="center" vertical="center" wrapText="1"/>
    </xf>
    <xf numFmtId="0" fontId="8" fillId="19" borderId="25"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19" borderId="20" xfId="22" applyFont="1" applyFill="1" applyBorder="1" applyAlignment="1">
      <alignment horizontal="center" vertical="center" wrapText="1"/>
    </xf>
    <xf numFmtId="0" fontId="8" fillId="19" borderId="7" xfId="22" applyFont="1" applyFill="1" applyBorder="1" applyAlignment="1">
      <alignment horizontal="center" vertical="center" wrapText="1"/>
    </xf>
    <xf numFmtId="0" fontId="34" fillId="0" borderId="42" xfId="0" applyFont="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34" fillId="0" borderId="14" xfId="0" applyFont="1" applyBorder="1" applyAlignment="1">
      <alignment horizontal="center" vertical="center"/>
    </xf>
    <xf numFmtId="0" fontId="34" fillId="0" borderId="39" xfId="0" applyFont="1" applyBorder="1" applyAlignment="1">
      <alignment horizontal="center" vertical="center"/>
    </xf>
    <xf numFmtId="0" fontId="34" fillId="0" borderId="16" xfId="0" applyFont="1" applyBorder="1" applyAlignment="1">
      <alignment horizontal="center" vertical="center"/>
    </xf>
    <xf numFmtId="0" fontId="11" fillId="0" borderId="36" xfId="22" applyFont="1" applyBorder="1" applyAlignment="1">
      <alignment horizontal="center" vertical="center" wrapText="1"/>
    </xf>
    <xf numFmtId="0" fontId="11" fillId="0" borderId="37" xfId="22" applyFont="1" applyBorder="1" applyAlignment="1">
      <alignment horizontal="center" vertical="center" wrapText="1"/>
    </xf>
    <xf numFmtId="0" fontId="11" fillId="0" borderId="38" xfId="22" applyFont="1" applyBorder="1" applyAlignment="1">
      <alignment horizontal="center" vertical="center" wrapText="1"/>
    </xf>
    <xf numFmtId="172" fontId="8" fillId="19" borderId="53" xfId="17" applyNumberFormat="1" applyFont="1" applyFill="1" applyBorder="1" applyAlignment="1" applyProtection="1">
      <alignment horizontal="center" vertical="center" wrapText="1"/>
    </xf>
    <xf numFmtId="172" fontId="8" fillId="19" borderId="65" xfId="17" applyNumberFormat="1" applyFont="1" applyFill="1" applyBorder="1" applyAlignment="1" applyProtection="1">
      <alignment horizontal="center" vertical="center" wrapText="1"/>
    </xf>
    <xf numFmtId="172" fontId="8" fillId="19" borderId="49" xfId="17" applyNumberFormat="1" applyFont="1" applyFill="1" applyBorder="1" applyAlignment="1" applyProtection="1">
      <alignment horizontal="center" vertical="center" wrapText="1"/>
    </xf>
    <xf numFmtId="0" fontId="8" fillId="19" borderId="52" xfId="22" applyFont="1" applyFill="1" applyBorder="1" applyAlignment="1">
      <alignment horizontal="center" vertical="center" wrapText="1"/>
    </xf>
    <xf numFmtId="0" fontId="8" fillId="19" borderId="56" xfId="22" applyFont="1" applyFill="1" applyBorder="1" applyAlignment="1">
      <alignment horizontal="center" vertical="center" wrapText="1"/>
    </xf>
    <xf numFmtId="172" fontId="8" fillId="0" borderId="2" xfId="17" applyNumberFormat="1" applyFont="1" applyFill="1" applyBorder="1" applyAlignment="1" applyProtection="1">
      <alignment horizontal="center" vertical="center" wrapText="1"/>
    </xf>
    <xf numFmtId="172" fontId="8" fillId="0" borderId="26" xfId="17" applyNumberFormat="1" applyFont="1" applyFill="1" applyBorder="1" applyAlignment="1" applyProtection="1">
      <alignment horizontal="center" vertical="center" wrapText="1"/>
    </xf>
    <xf numFmtId="172" fontId="8" fillId="19" borderId="21" xfId="17" applyNumberFormat="1" applyFont="1" applyFill="1" applyBorder="1" applyAlignment="1" applyProtection="1">
      <alignment horizontal="center" vertical="center" wrapText="1"/>
    </xf>
    <xf numFmtId="0" fontId="8" fillId="19" borderId="1" xfId="22" applyFont="1" applyFill="1" applyBorder="1" applyAlignment="1">
      <alignment horizontal="left" vertical="center" wrapText="1"/>
    </xf>
    <xf numFmtId="0" fontId="31" fillId="9" borderId="10" xfId="0" applyFont="1" applyFill="1" applyBorder="1" applyAlignment="1">
      <alignment horizontal="center" vertical="center" wrapText="1"/>
    </xf>
    <xf numFmtId="0" fontId="31" fillId="9" borderId="4" xfId="0" applyFont="1" applyFill="1" applyBorder="1" applyAlignment="1">
      <alignment horizontal="center" vertical="center" wrapText="1"/>
    </xf>
    <xf numFmtId="0" fontId="31" fillId="9" borderId="2" xfId="0" applyFont="1" applyFill="1" applyBorder="1" applyAlignment="1">
      <alignment horizontal="center" vertical="center" wrapText="1"/>
    </xf>
    <xf numFmtId="0" fontId="31" fillId="9" borderId="56" xfId="0" applyFont="1" applyFill="1" applyBorder="1" applyAlignment="1">
      <alignment horizontal="center" vertical="center" wrapText="1"/>
    </xf>
    <xf numFmtId="0" fontId="31" fillId="9" borderId="5" xfId="0" applyFont="1" applyFill="1" applyBorder="1" applyAlignment="1">
      <alignment horizontal="center" vertical="center" wrapText="1"/>
    </xf>
    <xf numFmtId="0" fontId="31" fillId="9" borderId="35" xfId="0" applyFont="1" applyFill="1" applyBorder="1" applyAlignment="1">
      <alignment horizontal="center" vertical="center" wrapText="1"/>
    </xf>
    <xf numFmtId="0" fontId="31" fillId="9" borderId="2" xfId="0" applyFont="1" applyFill="1" applyBorder="1" applyAlignment="1">
      <alignment horizontal="center" vertical="center"/>
    </xf>
    <xf numFmtId="0" fontId="31" fillId="9" borderId="56" xfId="0" applyFont="1" applyFill="1" applyBorder="1" applyAlignment="1">
      <alignment horizontal="center" vertical="center"/>
    </xf>
    <xf numFmtId="0" fontId="31" fillId="9" borderId="5" xfId="0" applyFont="1" applyFill="1" applyBorder="1" applyAlignment="1">
      <alignment horizontal="center" vertical="center"/>
    </xf>
    <xf numFmtId="0" fontId="31" fillId="9" borderId="1" xfId="0" applyFont="1" applyFill="1" applyBorder="1" applyAlignment="1">
      <alignment horizontal="center" vertical="center"/>
    </xf>
    <xf numFmtId="14" fontId="31" fillId="0" borderId="1" xfId="0" applyNumberFormat="1" applyFont="1" applyBorder="1" applyAlignment="1">
      <alignment horizontal="center" vertical="center"/>
    </xf>
    <xf numFmtId="0" fontId="31" fillId="0" borderId="1" xfId="0" applyFont="1" applyBorder="1" applyAlignment="1">
      <alignment horizontal="center" vertical="center"/>
    </xf>
    <xf numFmtId="0" fontId="31" fillId="9" borderId="55" xfId="0" applyFont="1" applyFill="1" applyBorder="1" applyAlignment="1">
      <alignment horizontal="center" vertical="center"/>
    </xf>
    <xf numFmtId="0" fontId="31" fillId="9" borderId="23" xfId="0" applyFont="1" applyFill="1" applyBorder="1" applyAlignment="1">
      <alignment horizontal="center" vertical="center"/>
    </xf>
    <xf numFmtId="0" fontId="31" fillId="9" borderId="64" xfId="0" applyFont="1" applyFill="1" applyBorder="1" applyAlignment="1">
      <alignment horizontal="center" vertical="center"/>
    </xf>
    <xf numFmtId="0" fontId="31" fillId="9" borderId="24" xfId="0" applyFont="1" applyFill="1" applyBorder="1" applyAlignment="1">
      <alignment horizontal="center" vertical="center"/>
    </xf>
    <xf numFmtId="0" fontId="31" fillId="9" borderId="20" xfId="0" applyFont="1" applyFill="1" applyBorder="1" applyAlignment="1">
      <alignment horizontal="center" vertical="center"/>
    </xf>
    <xf numFmtId="0" fontId="31" fillId="9" borderId="25" xfId="0" applyFont="1" applyFill="1" applyBorder="1" applyAlignment="1">
      <alignment horizontal="center" vertical="center"/>
    </xf>
    <xf numFmtId="0" fontId="31" fillId="0" borderId="1" xfId="0" applyFont="1" applyBorder="1" applyAlignment="1">
      <alignment horizontal="center" vertical="center" wrapText="1"/>
    </xf>
    <xf numFmtId="0" fontId="31" fillId="9" borderId="2" xfId="0" applyFont="1" applyFill="1" applyBorder="1" applyAlignment="1">
      <alignment horizontal="left" vertical="center"/>
    </xf>
    <xf numFmtId="0" fontId="31" fillId="9" borderId="56" xfId="0" applyFont="1" applyFill="1" applyBorder="1" applyAlignment="1">
      <alignment horizontal="left" vertical="center"/>
    </xf>
    <xf numFmtId="0" fontId="31" fillId="9" borderId="5" xfId="0" applyFont="1" applyFill="1" applyBorder="1" applyAlignment="1">
      <alignment horizontal="left" vertical="center"/>
    </xf>
    <xf numFmtId="0" fontId="29" fillId="0" borderId="20" xfId="0" applyFont="1" applyBorder="1" applyAlignment="1">
      <alignment horizontal="left" vertical="center"/>
    </xf>
    <xf numFmtId="0" fontId="29" fillId="0" borderId="3" xfId="0" applyFont="1" applyBorder="1" applyAlignment="1">
      <alignment horizontal="left" vertical="center"/>
    </xf>
    <xf numFmtId="0" fontId="29" fillId="0" borderId="56" xfId="0" applyFont="1" applyBorder="1" applyAlignment="1">
      <alignment horizontal="left" vertical="center"/>
    </xf>
    <xf numFmtId="0" fontId="29" fillId="0" borderId="5" xfId="0" applyFont="1" applyBorder="1" applyAlignment="1">
      <alignment horizontal="left" vertical="center"/>
    </xf>
    <xf numFmtId="0" fontId="29" fillId="0" borderId="2" xfId="0" applyFont="1" applyBorder="1" applyAlignment="1">
      <alignment horizontal="left" vertical="center" wrapText="1"/>
    </xf>
    <xf numFmtId="0" fontId="31" fillId="23" borderId="1" xfId="22" applyFont="1" applyFill="1" applyBorder="1" applyAlignment="1">
      <alignment horizontal="center" vertical="center" wrapText="1"/>
    </xf>
    <xf numFmtId="0" fontId="8" fillId="23" borderId="1" xfId="22" applyFont="1" applyFill="1" applyBorder="1" applyAlignment="1">
      <alignment horizontal="center" vertical="center" wrapText="1"/>
    </xf>
    <xf numFmtId="0" fontId="8" fillId="23" borderId="55" xfId="22" applyFont="1" applyFill="1" applyBorder="1" applyAlignment="1">
      <alignment horizontal="center" vertical="center" wrapText="1"/>
    </xf>
    <xf numFmtId="0" fontId="8" fillId="23" borderId="22" xfId="22" applyFont="1" applyFill="1" applyBorder="1" applyAlignment="1">
      <alignment horizontal="center" vertical="center" wrapText="1"/>
    </xf>
    <xf numFmtId="0" fontId="8" fillId="23" borderId="23" xfId="22" applyFont="1" applyFill="1" applyBorder="1" applyAlignment="1">
      <alignment horizontal="center" vertical="center" wrapText="1"/>
    </xf>
    <xf numFmtId="0" fontId="8" fillId="23" borderId="64" xfId="22" applyFont="1" applyFill="1" applyBorder="1" applyAlignment="1">
      <alignment horizontal="center" vertical="center" wrapText="1"/>
    </xf>
    <xf numFmtId="0" fontId="8" fillId="23" borderId="0" xfId="22" applyFont="1" applyFill="1" applyAlignment="1">
      <alignment horizontal="center" vertical="center" wrapText="1"/>
    </xf>
    <xf numFmtId="0" fontId="8" fillId="23" borderId="24" xfId="22" applyFont="1" applyFill="1" applyBorder="1" applyAlignment="1">
      <alignment horizontal="center" vertical="center" wrapText="1"/>
    </xf>
    <xf numFmtId="0" fontId="8" fillId="23" borderId="20" xfId="22" applyFont="1" applyFill="1" applyBorder="1" applyAlignment="1">
      <alignment horizontal="center" vertical="center" wrapText="1"/>
    </xf>
    <xf numFmtId="0" fontId="8" fillId="23" borderId="3" xfId="22" applyFont="1" applyFill="1" applyBorder="1" applyAlignment="1">
      <alignment horizontal="center" vertical="center" wrapText="1"/>
    </xf>
    <xf numFmtId="0" fontId="8" fillId="23" borderId="25" xfId="22" applyFont="1" applyFill="1" applyBorder="1" applyAlignment="1">
      <alignment horizontal="center" vertical="center" wrapText="1"/>
    </xf>
    <xf numFmtId="0" fontId="31" fillId="0" borderId="2" xfId="0" applyFont="1" applyBorder="1" applyAlignment="1">
      <alignment horizontal="center" vertical="center"/>
    </xf>
    <xf numFmtId="0" fontId="31" fillId="0" borderId="56" xfId="0" applyFont="1" applyBorder="1" applyAlignment="1">
      <alignment horizontal="center" vertical="center"/>
    </xf>
    <xf numFmtId="0" fontId="31" fillId="0" borderId="5" xfId="0" applyFont="1" applyBorder="1" applyAlignment="1">
      <alignment horizontal="center" vertical="center"/>
    </xf>
    <xf numFmtId="0" fontId="31" fillId="0" borderId="55" xfId="0" applyFont="1" applyBorder="1" applyAlignment="1">
      <alignment horizontal="center"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31" fillId="0" borderId="20" xfId="0" applyFont="1" applyBorder="1" applyAlignment="1">
      <alignment horizontal="center" vertical="center"/>
    </xf>
    <xf numFmtId="0" fontId="31" fillId="0" borderId="3" xfId="0" applyFont="1" applyBorder="1" applyAlignment="1">
      <alignment horizontal="center" vertical="center"/>
    </xf>
    <xf numFmtId="0" fontId="31" fillId="0" borderId="25" xfId="0" applyFont="1" applyBorder="1" applyAlignment="1">
      <alignment horizontal="center" vertical="center"/>
    </xf>
    <xf numFmtId="0" fontId="31" fillId="9" borderId="22" xfId="0" applyFont="1" applyFill="1" applyBorder="1" applyAlignment="1">
      <alignment horizontal="center" vertical="center"/>
    </xf>
    <xf numFmtId="0" fontId="31" fillId="9" borderId="0" xfId="0" applyFont="1" applyFill="1" applyAlignment="1">
      <alignment horizontal="center" vertical="center"/>
    </xf>
    <xf numFmtId="0" fontId="31" fillId="9" borderId="3" xfId="0" applyFont="1" applyFill="1" applyBorder="1" applyAlignment="1">
      <alignment horizontal="center" vertical="center"/>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31" fillId="0" borderId="1" xfId="0" applyFont="1" applyBorder="1" applyAlignment="1">
      <alignment horizontal="left" vertical="center" wrapText="1"/>
    </xf>
    <xf numFmtId="0" fontId="31" fillId="9" borderId="20" xfId="0" applyFont="1" applyFill="1" applyBorder="1" applyAlignment="1">
      <alignment horizontal="left" vertical="center"/>
    </xf>
    <xf numFmtId="0" fontId="31" fillId="9" borderId="3" xfId="0" applyFont="1" applyFill="1" applyBorder="1" applyAlignment="1">
      <alignment horizontal="left" vertical="center"/>
    </xf>
    <xf numFmtId="0" fontId="31" fillId="9" borderId="25" xfId="0" applyFont="1" applyFill="1" applyBorder="1" applyAlignment="1">
      <alignment horizontal="left" vertical="center"/>
    </xf>
    <xf numFmtId="0" fontId="8" fillId="9" borderId="2"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56"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9" fillId="19" borderId="4" xfId="0" applyFont="1" applyFill="1" applyBorder="1" applyAlignment="1">
      <alignment horizontal="center" vertical="center"/>
    </xf>
    <xf numFmtId="0" fontId="9" fillId="19" borderId="1" xfId="0" applyFont="1" applyFill="1" applyBorder="1" applyAlignment="1">
      <alignment horizontal="center" vertical="center"/>
    </xf>
    <xf numFmtId="0" fontId="8" fillId="9" borderId="1" xfId="0" applyFont="1" applyFill="1" applyBorder="1" applyAlignment="1">
      <alignment horizontal="center" vertical="center"/>
    </xf>
    <xf numFmtId="0" fontId="31" fillId="0" borderId="55" xfId="0" applyFont="1" applyBorder="1" applyAlignment="1">
      <alignment vertical="center" wrapText="1"/>
    </xf>
    <xf numFmtId="0" fontId="31" fillId="0" borderId="22" xfId="0" applyFont="1" applyBorder="1" applyAlignment="1">
      <alignment vertical="center" wrapText="1"/>
    </xf>
    <xf numFmtId="0" fontId="31" fillId="0" borderId="23" xfId="0" applyFont="1" applyBorder="1" applyAlignment="1">
      <alignment vertical="center" wrapText="1"/>
    </xf>
    <xf numFmtId="0" fontId="8" fillId="0" borderId="1" xfId="0" applyFont="1" applyBorder="1" applyAlignment="1">
      <alignment vertical="center" wrapText="1"/>
    </xf>
    <xf numFmtId="0" fontId="7" fillId="19" borderId="2" xfId="0" applyFont="1" applyFill="1" applyBorder="1" applyAlignment="1">
      <alignment horizontal="left" vertical="center" wrapText="1"/>
    </xf>
    <xf numFmtId="0" fontId="7" fillId="19" borderId="5" xfId="0" applyFont="1" applyFill="1" applyBorder="1" applyAlignment="1">
      <alignment horizontal="left" vertical="center" wrapText="1"/>
    </xf>
    <xf numFmtId="0" fontId="31" fillId="21" borderId="2" xfId="0" applyFont="1" applyFill="1" applyBorder="1" applyAlignment="1">
      <alignment horizontal="center" vertical="center"/>
    </xf>
    <xf numFmtId="0" fontId="31" fillId="21" borderId="5" xfId="0" applyFont="1" applyFill="1" applyBorder="1" applyAlignment="1">
      <alignment horizontal="center" vertical="center"/>
    </xf>
    <xf numFmtId="0" fontId="31" fillId="0" borderId="2" xfId="0" applyFont="1" applyBorder="1" applyAlignment="1">
      <alignment horizontal="left" vertical="center" wrapText="1"/>
    </xf>
    <xf numFmtId="0" fontId="31" fillId="0" borderId="5" xfId="0" applyFont="1" applyBorder="1" applyAlignment="1">
      <alignment horizontal="left" vertical="center" wrapText="1"/>
    </xf>
    <xf numFmtId="0" fontId="29" fillId="0" borderId="10" xfId="0" applyFont="1" applyBorder="1" applyAlignment="1">
      <alignment horizontal="left" vertical="center" wrapText="1"/>
    </xf>
    <xf numFmtId="0" fontId="29" fillId="0" borderId="35" xfId="0" applyFont="1" applyBorder="1" applyAlignment="1">
      <alignment horizontal="left" vertical="center" wrapText="1"/>
    </xf>
    <xf numFmtId="0" fontId="29" fillId="0" borderId="4" xfId="0" applyFont="1" applyBorder="1" applyAlignment="1">
      <alignment horizontal="left" vertical="center" wrapText="1"/>
    </xf>
    <xf numFmtId="41" fontId="29" fillId="0" borderId="55" xfId="12" applyFont="1" applyFill="1" applyBorder="1" applyAlignment="1">
      <alignment horizontal="left" vertical="center" wrapText="1"/>
    </xf>
    <xf numFmtId="41" fontId="29" fillId="0" borderId="64" xfId="12" applyFont="1" applyFill="1" applyBorder="1" applyAlignment="1">
      <alignment horizontal="left" vertical="center" wrapText="1"/>
    </xf>
    <xf numFmtId="41" fontId="29" fillId="0" borderId="20" xfId="12" applyFont="1" applyFill="1" applyBorder="1" applyAlignment="1">
      <alignment horizontal="left" vertical="center" wrapText="1"/>
    </xf>
    <xf numFmtId="0" fontId="38" fillId="0" borderId="1" xfId="22" applyFont="1" applyBorder="1" applyAlignment="1">
      <alignment horizontal="left" vertical="center" wrapText="1"/>
    </xf>
    <xf numFmtId="0" fontId="37" fillId="0" borderId="1" xfId="0" applyFont="1" applyBorder="1" applyAlignment="1">
      <alignment horizontal="center"/>
    </xf>
    <xf numFmtId="0" fontId="38" fillId="0" borderId="1" xfId="0" applyFont="1" applyBorder="1" applyAlignment="1">
      <alignment horizontal="center"/>
    </xf>
    <xf numFmtId="0" fontId="41" fillId="0" borderId="10" xfId="22" applyFont="1" applyBorder="1" applyAlignment="1">
      <alignment horizontal="left" vertical="center" wrapText="1"/>
    </xf>
    <xf numFmtId="0" fontId="41" fillId="0" borderId="4" xfId="22" applyFont="1" applyBorder="1" applyAlignment="1">
      <alignment horizontal="left" vertical="center" wrapText="1"/>
    </xf>
    <xf numFmtId="0" fontId="37" fillId="21" borderId="1" xfId="22" applyFont="1" applyFill="1" applyBorder="1" applyAlignment="1">
      <alignment horizontal="center" vertical="center" wrapText="1"/>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2" name="Picture 47">
          <a:extLst>
            <a:ext uri="{FF2B5EF4-FFF2-40B4-BE49-F238E27FC236}">
              <a16:creationId xmlns:a16="http://schemas.microsoft.com/office/drawing/2014/main" id="{6AD51C55-8D0D-49C1-BC80-DF3AD91DB1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82123" name="Picture 47">
          <a:extLst>
            <a:ext uri="{FF2B5EF4-FFF2-40B4-BE49-F238E27FC236}">
              <a16:creationId xmlns:a16="http://schemas.microsoft.com/office/drawing/2014/main" id="{5885C703-8596-C9CE-9D65-D07AA89708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80660" name="Picture 47">
          <a:extLst>
            <a:ext uri="{FF2B5EF4-FFF2-40B4-BE49-F238E27FC236}">
              <a16:creationId xmlns:a16="http://schemas.microsoft.com/office/drawing/2014/main" id="{0A71392A-5ADE-E43D-4C73-2A44C14189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96982</xdr:colOff>
      <xdr:row>34</xdr:row>
      <xdr:rowOff>83126</xdr:rowOff>
    </xdr:from>
    <xdr:to>
      <xdr:col>6</xdr:col>
      <xdr:colOff>82485</xdr:colOff>
      <xdr:row>34</xdr:row>
      <xdr:rowOff>581890</xdr:rowOff>
    </xdr:to>
    <xdr:pic>
      <xdr:nvPicPr>
        <xdr:cNvPr id="3" name="Imagen 2">
          <a:extLst>
            <a:ext uri="{FF2B5EF4-FFF2-40B4-BE49-F238E27FC236}">
              <a16:creationId xmlns:a16="http://schemas.microsoft.com/office/drawing/2014/main" id="{1D227C17-B856-C193-77F1-DAE82B306585}"/>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255818" y="24079199"/>
          <a:ext cx="1357103" cy="498764"/>
        </a:xfrm>
        <a:prstGeom prst="rect">
          <a:avLst/>
        </a:prstGeom>
      </xdr:spPr>
    </xdr:pic>
    <xdr:clientData/>
  </xdr:twoCellAnchor>
  <xdr:twoCellAnchor editAs="oneCell">
    <xdr:from>
      <xdr:col>16</xdr:col>
      <xdr:colOff>13854</xdr:colOff>
      <xdr:row>34</xdr:row>
      <xdr:rowOff>41564</xdr:rowOff>
    </xdr:from>
    <xdr:to>
      <xdr:col>17</xdr:col>
      <xdr:colOff>886943</xdr:colOff>
      <xdr:row>35</xdr:row>
      <xdr:rowOff>69274</xdr:rowOff>
    </xdr:to>
    <xdr:pic>
      <xdr:nvPicPr>
        <xdr:cNvPr id="5" name="Imagen 4">
          <a:extLst>
            <a:ext uri="{FF2B5EF4-FFF2-40B4-BE49-F238E27FC236}">
              <a16:creationId xmlns:a16="http://schemas.microsoft.com/office/drawing/2014/main" id="{FBC90A5F-2726-38B8-7164-6A1FAA001CE6}"/>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5808036" y="24037637"/>
          <a:ext cx="1898324" cy="665018"/>
        </a:xfrm>
        <a:prstGeom prst="rect">
          <a:avLst/>
        </a:prstGeom>
      </xdr:spPr>
    </xdr:pic>
    <xdr:clientData/>
  </xdr:twoCellAnchor>
  <xdr:twoCellAnchor editAs="oneCell">
    <xdr:from>
      <xdr:col>23</xdr:col>
      <xdr:colOff>803564</xdr:colOff>
      <xdr:row>33</xdr:row>
      <xdr:rowOff>41564</xdr:rowOff>
    </xdr:from>
    <xdr:to>
      <xdr:col>29</xdr:col>
      <xdr:colOff>401741</xdr:colOff>
      <xdr:row>36</xdr:row>
      <xdr:rowOff>13853</xdr:rowOff>
    </xdr:to>
    <xdr:pic>
      <xdr:nvPicPr>
        <xdr:cNvPr id="7" name="Imagen 6">
          <a:extLst>
            <a:ext uri="{FF2B5EF4-FFF2-40B4-BE49-F238E27FC236}">
              <a16:creationId xmlns:a16="http://schemas.microsoft.com/office/drawing/2014/main" id="{AF76B63F-5A96-AC21-D7A2-23669EDB7BD7}"/>
            </a:ext>
          </a:extLst>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23538873" y="49446873"/>
          <a:ext cx="2676698" cy="9698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cretariadistritald-my.sharepoint.com/personal/ocalvo_sdmujer_gov_co/Documents/SDM2023/ReportePA/Reporte%20Mayo/Reporte%20PA%20Mayo%20_Junio05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as PA proyecto (1)"/>
      <sheetName val="Metas PA proyecto (2)"/>
      <sheetName val="Meta 1..n"/>
      <sheetName val="Indicadores PA"/>
      <sheetName val="Territorialización PA"/>
      <sheetName val="Instructivo"/>
      <sheetName val="Generalidades"/>
      <sheetName val="Ponderación "/>
      <sheetName val="Hoja13"/>
      <sheetName val="Hoja1"/>
    </sheetNames>
    <sheetDataSet>
      <sheetData sheetId="0">
        <row r="41">
          <cell r="P41">
            <v>17</v>
          </cell>
        </row>
      </sheetData>
      <sheetData sheetId="1"/>
      <sheetData sheetId="2"/>
      <sheetData sheetId="3"/>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pc" id="{1BD566D9-B540-4FE5-91D6-9A2D584DB4AD}" userId="pc" providerId="None"/>
  <person displayName="Microsoft Office User" id="{27FC44DC-042B-47E3-BDAB-68DCC09F1CE9}" userId="Microsoft Office User" providerId="None"/>
  <person displayName="ANDREA PAOLA BELLO VARGAS" id="{6FFEAA0B-BEAA-41A0-A384-E9B55C263E7C}" userId="ANDREA PAOLA BELLO VARGAS" providerId="None"/>
  <person displayName="Olga Lucía Sánchez Mendieta" id="{FA016859-5223-44D9-8339-704A0FB90879}" userId="Olga Lucía Sánchez Mendieta"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7" personId="{FA016859-5223-44D9-8339-704A0FB90879}" id="{F6934BAC-3E64-4838-A025-CD8B8D565E36}">
    <text>Corresponde a la meta del proyecto de inversiòn COLUMNA D</text>
  </threadedComment>
  <threadedComment ref="C32" personId="{27FC44DC-042B-47E3-BDAB-68DCC09F1CE9}" id="{A34C22E7-1792-4067-B970-7B2BAB08CE9C}">
    <text xml:space="preserve">Corresponde a la magnitud programada en coherencia con la unidad de medida de la meta proyecto. </text>
  </threadedComment>
  <threadedComment ref="Q32" personId="{00000000-0000-0000-0000-000000000000}" id="{6D18F1DB-E0F5-4DD2-B7ED-82DEE5B7B30E}">
    <tex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ext>
  </threadedComment>
  <threadedComment ref="W33" personId="{27FC44DC-042B-47E3-BDAB-68DCC09F1CE9}" id="{CFE3CB20-B3A3-4BBD-AABE-0A16E1037724}">
    <text xml:space="preserve">En el caso de no presentarse retrasos en el periodo de reporte, incluir una nota indicando que las cifras son acordes con la programación. 
</text>
  </threadedComment>
  <threadedComment ref="A34" personId="{FA016859-5223-44D9-8339-704A0FB90879}" id="{C410701F-679E-4318-9FB9-967F3A7EC191}">
    <text>Debe ser la misma meta que está en el proyecto de inversión
COLUMNA D</text>
  </threadedComment>
  <threadedComment ref="B34" personId="{FA016859-5223-44D9-8339-704A0FB90879}" id="{28878853-CC79-4055-9546-392E69A16F36}">
    <text>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ext>
  </threadedComment>
  <threadedComment ref="D34" personId="{FA016859-5223-44D9-8339-704A0FB90879}" id="{4B100CED-A1A5-4301-8D8E-99872806A3F9}">
    <text>Olga Lucía Sánchez Mendieta: La suma de esta fila debe dar como resultado la meta del año, es decir, 1, en ete sentido los datos  no deen ser  porcentajes</text>
  </threadedComment>
</ThreadedComments>
</file>

<file path=xl/threadedComments/threadedComment2.xml><?xml version="1.0" encoding="utf-8"?>
<ThreadedComments xmlns="http://schemas.microsoft.com/office/spreadsheetml/2018/threadedcomments" xmlns:x="http://schemas.openxmlformats.org/spreadsheetml/2006/main">
  <threadedComment ref="AC17" personId="{FA016859-5223-44D9-8339-704A0FB90879}" id="{F086FBDB-C035-42B6-8B5B-A774CA70BEFE}">
    <text>Olga Lucía Sánchez Mendieta: MISMO DATO DE LA B34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ext>
  </threadedComment>
  <threadedComment ref="C32" personId="{27FC44DC-042B-47E3-BDAB-68DCC09F1CE9}" id="{27D5F35A-66E3-4488-8612-3AA317F65B92}">
    <text xml:space="preserve">Corresponde a la magnitud programada en coherencia con la unidad de medida de la meta proyecto. </text>
  </threadedComment>
  <threadedComment ref="Q32" personId="{00000000-0000-0000-0000-000000000000}" id="{439186B2-85F2-4E31-8750-DDDFA9078376}">
    <tex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ext>
  </threadedComment>
  <threadedComment ref="W33" personId="{27FC44DC-042B-47E3-BDAB-68DCC09F1CE9}" id="{077E09C9-2F93-450B-B1BE-5B8A77356447}">
    <text xml:space="preserve">En el caso de no presentarse retrasos en el periodo de reporte, incluir una nota indicando que las cifras son acordes con la programación. 
</text>
  </threadedComment>
  <threadedComment ref="B34" personId="{FA016859-5223-44D9-8339-704A0FB90879}" id="{AFCE3F8B-9FDF-401E-AF46-AA7719F9F06D}">
    <text xml:space="preserve">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
</text>
  </threadedComment>
  <threadedComment ref="O34" personId="{FA016859-5223-44D9-8339-704A0FB90879}" id="{F97A52F4-5ACA-4134-B011-83992A515C3B}">
    <text>La suma de esta fila debe dar como resultado la meta del año, es decir, 20.000.000, en ete sentido son los datos no son porcentaje</text>
  </threadedComment>
</ThreadedComments>
</file>

<file path=xl/threadedComments/threadedComment3.xml><?xml version="1.0" encoding="utf-8"?>
<ThreadedComments xmlns="http://schemas.microsoft.com/office/spreadsheetml/2018/threadedcomments" xmlns:x="http://schemas.openxmlformats.org/spreadsheetml/2006/main">
  <threadedComment ref="C26" personId="{27FC44DC-042B-47E3-BDAB-68DCC09F1CE9}" id="{30A967BC-ABB5-4EBC-8332-A9E8B6D70320}">
    <text xml:space="preserve">Corresponde a la magnitud programada en coherencia con la unidad de medida de la meta proyecto. </text>
  </threadedComment>
  <threadedComment ref="Q26" personId="{6FFEAA0B-BEAA-41A0-A384-E9B55C263E7C}" id="{DF559A67-F681-42E0-953E-83FC97A6A439}">
    <tex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ext>
  </threadedComment>
  <threadedComment ref="U27" personId="{27FC44DC-042B-47E3-BDAB-68DCC09F1CE9}" id="{42DFC80A-AA5E-428A-AC1D-4405953FC8F0}">
    <text xml:space="preserve">En el caso de no presentarse retrasos en el periodo de reporte, incluir una nota indicando que las cifras son acordes con la programación. 
</text>
  </threadedComment>
</ThreadedComments>
</file>

<file path=xl/threadedComments/threadedComment4.xml><?xml version="1.0" encoding="utf-8"?>
<ThreadedComments xmlns="http://schemas.microsoft.com/office/spreadsheetml/2018/threadedcomments" xmlns:x="http://schemas.openxmlformats.org/spreadsheetml/2006/main">
  <threadedComment ref="AV5" personId="{27FC44DC-042B-47E3-BDAB-68DCC09F1CE9}" id="{36FDD249-0AE1-4044-8B6E-E8441F34DDB8}">
    <text>Relacionar la descripción cualitativa del cumplimiento en coherencia con el avance del indicador.
De presentarse el mismo reporte (meta 1..n) indicarlo. ejemplo: avance reportado en proyecto 7738, actividad 1.</text>
  </threadedComment>
  <threadedComment ref="AW5" personId="{27FC44DC-042B-47E3-BDAB-68DCC09F1CE9}" id="{F572EF88-91F1-49D9-A6F3-A7F8A94490E7}">
    <text>Relacionar la descripción cualitativa del cumplimiento en coherencia con el avance del indicador.
De presentarse el mismo reporte (meta 1..n) indicarlo. ejemplo: avance reportado en proyecto 7738, actividad 1.</text>
  </threadedComment>
  <threadedComment ref="AX5" personId="{27FC44DC-042B-47E3-BDAB-68DCC09F1CE9}" id="{696F4AB6-817A-4459-AC64-64738615D3C9}">
    <text>Relacionar el detalle del retraso, en coherencia con la programación de cada periodo. De presentarse esta situación es obligatorio diligenciar este campo.</text>
  </threadedComment>
  <threadedComment ref="AY5" personId="{27FC44DC-042B-47E3-BDAB-68DCC09F1CE9}" id="{607A922A-0CF7-4253-9B71-76F598E783C8}">
    <text xml:space="preserve">Relacionar la descripción de las alternativas de solución </text>
  </threadedComment>
  <threadedComment ref="A11" personId="{27FC44DC-042B-47E3-BDAB-68DCC09F1CE9}" id="{A05E81A9-B643-445C-9C9D-14193F8D52BE}">
    <text xml:space="preserve">Seleccionar el nivel del indicador a reportar y relacionar el código asignado del indicador a medir según: SEGPLAN, PMR, número de actividad, etc.). La codificación se puede consultar en la pestaña de  generalidades.
</text>
  </threadedComment>
  <threadedComment ref="I11" personId="{27FC44DC-042B-47E3-BDAB-68DCC09F1CE9}" id="{6E53BDBA-8FBE-455C-A473-89E7963C4F0A}">
    <text xml:space="preserve">Corresponde a la meta PDD o meta proyecto articulada con el indicador a medir.
Así mismo se podrá establecer una meta nueva en caso de evidenciar la necesidad. </text>
  </threadedComment>
  <threadedComment ref="J11" personId="{27FC44DC-042B-47E3-BDAB-68DCC09F1CE9}" id="{17E60489-EC16-49A6-8D7D-62A4F33DED10}">
    <text>Detallar la expresión cualitativa del indicador.
Objeto + condición deseada del objeto (verbo conjugado) + elementos adicionales de contexto descriptivo</text>
  </threadedComment>
  <threadedComment ref="K11" personId="{27FC44DC-042B-47E3-BDAB-68DCC09F1CE9}" id="{FF52AD34-AECE-4123-AED2-8880B295C78F}">
    <text>En coherencia con los mediciones establecidas por la SDH, Corresponde a:
Suma 
Creciente
Decreciente
Constante</text>
  </threadedComment>
  <threadedComment ref="N11" personId="{27FC44DC-042B-47E3-BDAB-68DCC09F1CE9}" id="{861F469B-86ED-4F2A-91AE-B8DFD1E7BE1C}">
    <text>Corresponde a la descripción detallada de la medición del indicador y la formula del mismo</text>
  </threadedComment>
  <threadedComment ref="T11" personId="{27FC44DC-042B-47E3-BDAB-68DCC09F1CE9}" id="{355BD21C-9B50-42F7-9484-FA1CC472CF4F}">
    <text xml:space="preserve">Se debe establecer la periodicidad de la medicicion del indicador y del reporte del seguimiento </text>
  </threadedComment>
</ThreadedComments>
</file>

<file path=xl/threadedComments/threadedComment5.xml><?xml version="1.0" encoding="utf-8"?>
<ThreadedComments xmlns="http://schemas.microsoft.com/office/spreadsheetml/2018/threadedcomments" xmlns:x="http://schemas.openxmlformats.org/spreadsheetml/2006/main">
  <threadedComment ref="A15" personId="{1BD566D9-B540-4FE5-91D6-9A2D584DB4AD}" id="{5ADB53DF-0F73-49FC-B35D-FAFABA1795BC}">
    <text>Se plantea por porcentaje de avance
año 1 = 10%
año 2 = 25%
año 3 = 25%
año 4 = 25%
año 5 = 15%</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7"/>
  <sheetViews>
    <sheetView showGridLines="0" topLeftCell="Q44" zoomScale="85" zoomScaleNormal="85" workbookViewId="0">
      <selection activeCell="Q47" sqref="Q47:AD48"/>
    </sheetView>
  </sheetViews>
  <sheetFormatPr baseColWidth="10" defaultColWidth="10.6640625" defaultRowHeight="14.4" x14ac:dyDescent="0.3"/>
  <cols>
    <col min="1" max="1" width="40.33203125" style="50" customWidth="1"/>
    <col min="2" max="2" width="22.33203125" style="50" customWidth="1"/>
    <col min="3" max="14" width="20.6640625" style="50" customWidth="1"/>
    <col min="15" max="15" width="16.109375" style="50" customWidth="1"/>
    <col min="16" max="18" width="18.109375" style="50" customWidth="1"/>
    <col min="19" max="19" width="33.33203125" style="50" customWidth="1"/>
    <col min="20" max="27" width="18.109375" style="50" customWidth="1"/>
    <col min="28" max="28" width="22.6640625" style="50" customWidth="1"/>
    <col min="29" max="29" width="19" style="50" customWidth="1"/>
    <col min="30" max="30" width="19.44140625" style="50" customWidth="1"/>
    <col min="31" max="31" width="16.109375" style="50" bestFit="1"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16.2" thickBot="1" x14ac:dyDescent="0.35">
      <c r="A1" s="542"/>
      <c r="B1" s="545" t="s">
        <v>16</v>
      </c>
      <c r="C1" s="546"/>
      <c r="D1" s="546"/>
      <c r="E1" s="546"/>
      <c r="F1" s="546"/>
      <c r="G1" s="546"/>
      <c r="H1" s="546"/>
      <c r="I1" s="546"/>
      <c r="J1" s="546"/>
      <c r="K1" s="546"/>
      <c r="L1" s="546"/>
      <c r="M1" s="546"/>
      <c r="N1" s="546"/>
      <c r="O1" s="546"/>
      <c r="P1" s="546"/>
      <c r="Q1" s="546"/>
      <c r="R1" s="546"/>
      <c r="S1" s="546"/>
      <c r="T1" s="546"/>
      <c r="U1" s="546"/>
      <c r="V1" s="546"/>
      <c r="W1" s="546"/>
      <c r="X1" s="546"/>
      <c r="Y1" s="546"/>
      <c r="Z1" s="546"/>
      <c r="AA1" s="547"/>
      <c r="AB1" s="548" t="s">
        <v>415</v>
      </c>
      <c r="AC1" s="549"/>
      <c r="AD1" s="550"/>
    </row>
    <row r="2" spans="1:30" ht="16.2" thickBot="1" x14ac:dyDescent="0.35">
      <c r="A2" s="543"/>
      <c r="B2" s="545" t="s">
        <v>17</v>
      </c>
      <c r="C2" s="546"/>
      <c r="D2" s="546"/>
      <c r="E2" s="546"/>
      <c r="F2" s="546"/>
      <c r="G2" s="546"/>
      <c r="H2" s="546"/>
      <c r="I2" s="546"/>
      <c r="J2" s="546"/>
      <c r="K2" s="546"/>
      <c r="L2" s="546"/>
      <c r="M2" s="546"/>
      <c r="N2" s="546"/>
      <c r="O2" s="546"/>
      <c r="P2" s="546"/>
      <c r="Q2" s="546"/>
      <c r="R2" s="546"/>
      <c r="S2" s="546"/>
      <c r="T2" s="546"/>
      <c r="U2" s="546"/>
      <c r="V2" s="546"/>
      <c r="W2" s="546"/>
      <c r="X2" s="546"/>
      <c r="Y2" s="546"/>
      <c r="Z2" s="546"/>
      <c r="AA2" s="547"/>
      <c r="AB2" s="551" t="s">
        <v>410</v>
      </c>
      <c r="AC2" s="552"/>
      <c r="AD2" s="553"/>
    </row>
    <row r="3" spans="1:30" ht="15.6" x14ac:dyDescent="0.3">
      <c r="A3" s="543"/>
      <c r="B3" s="458" t="s">
        <v>294</v>
      </c>
      <c r="C3" s="459"/>
      <c r="D3" s="459"/>
      <c r="E3" s="459"/>
      <c r="F3" s="459"/>
      <c r="G3" s="459"/>
      <c r="H3" s="459"/>
      <c r="I3" s="459"/>
      <c r="J3" s="459"/>
      <c r="K3" s="459"/>
      <c r="L3" s="459"/>
      <c r="M3" s="459"/>
      <c r="N3" s="459"/>
      <c r="O3" s="459"/>
      <c r="P3" s="459"/>
      <c r="Q3" s="459"/>
      <c r="R3" s="459"/>
      <c r="S3" s="459"/>
      <c r="T3" s="459"/>
      <c r="U3" s="459"/>
      <c r="V3" s="459"/>
      <c r="W3" s="459"/>
      <c r="X3" s="459"/>
      <c r="Y3" s="459"/>
      <c r="Z3" s="459"/>
      <c r="AA3" s="460"/>
      <c r="AB3" s="551" t="s">
        <v>416</v>
      </c>
      <c r="AC3" s="552"/>
      <c r="AD3" s="553"/>
    </row>
    <row r="4" spans="1:30" ht="16.2" thickBot="1" x14ac:dyDescent="0.35">
      <c r="A4" s="544"/>
      <c r="B4" s="464"/>
      <c r="C4" s="554"/>
      <c r="D4" s="554"/>
      <c r="E4" s="554"/>
      <c r="F4" s="554"/>
      <c r="G4" s="554"/>
      <c r="H4" s="554"/>
      <c r="I4" s="554"/>
      <c r="J4" s="554"/>
      <c r="K4" s="554"/>
      <c r="L4" s="554"/>
      <c r="M4" s="554"/>
      <c r="N4" s="554"/>
      <c r="O4" s="554"/>
      <c r="P4" s="554"/>
      <c r="Q4" s="554"/>
      <c r="R4" s="554"/>
      <c r="S4" s="554"/>
      <c r="T4" s="554"/>
      <c r="U4" s="554"/>
      <c r="V4" s="554"/>
      <c r="W4" s="554"/>
      <c r="X4" s="554"/>
      <c r="Y4" s="554"/>
      <c r="Z4" s="554"/>
      <c r="AA4" s="555"/>
      <c r="AB4" s="556" t="s">
        <v>175</v>
      </c>
      <c r="AC4" s="557"/>
      <c r="AD4" s="558"/>
    </row>
    <row r="5" spans="1:30" ht="15" thickBot="1" x14ac:dyDescent="0.35">
      <c r="A5" s="51"/>
      <c r="B5" s="179"/>
      <c r="C5" s="18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513" t="s">
        <v>292</v>
      </c>
      <c r="B7" s="514"/>
      <c r="C7" s="528" t="s">
        <v>45</v>
      </c>
      <c r="D7" s="513" t="s">
        <v>71</v>
      </c>
      <c r="E7" s="531"/>
      <c r="F7" s="531"/>
      <c r="G7" s="531"/>
      <c r="H7" s="514"/>
      <c r="I7" s="534">
        <v>45146</v>
      </c>
      <c r="J7" s="535"/>
      <c r="K7" s="513" t="s">
        <v>67</v>
      </c>
      <c r="L7" s="514"/>
      <c r="M7" s="540" t="s">
        <v>70</v>
      </c>
      <c r="N7" s="541"/>
      <c r="O7" s="503"/>
      <c r="P7" s="504"/>
      <c r="Q7" s="54"/>
      <c r="R7" s="54"/>
      <c r="S7" s="54"/>
      <c r="T7" s="54"/>
      <c r="U7" s="54"/>
      <c r="V7" s="54"/>
      <c r="W7" s="54"/>
      <c r="X7" s="54"/>
      <c r="Y7" s="54"/>
      <c r="Z7" s="55"/>
      <c r="AA7" s="54"/>
      <c r="AB7" s="54"/>
      <c r="AC7" s="60"/>
      <c r="AD7" s="61"/>
    </row>
    <row r="8" spans="1:30" x14ac:dyDescent="0.3">
      <c r="A8" s="515"/>
      <c r="B8" s="516"/>
      <c r="C8" s="529"/>
      <c r="D8" s="515"/>
      <c r="E8" s="532"/>
      <c r="F8" s="532"/>
      <c r="G8" s="532"/>
      <c r="H8" s="516"/>
      <c r="I8" s="536"/>
      <c r="J8" s="537"/>
      <c r="K8" s="515"/>
      <c r="L8" s="516"/>
      <c r="M8" s="505" t="s">
        <v>68</v>
      </c>
      <c r="N8" s="506"/>
      <c r="O8" s="507"/>
      <c r="P8" s="508"/>
      <c r="Q8" s="54"/>
      <c r="R8" s="54"/>
      <c r="S8" s="54"/>
      <c r="T8" s="54"/>
      <c r="U8" s="54"/>
      <c r="V8" s="54"/>
      <c r="W8" s="54"/>
      <c r="X8" s="54"/>
      <c r="Y8" s="54"/>
      <c r="Z8" s="55"/>
      <c r="AA8" s="54"/>
      <c r="AB8" s="54"/>
      <c r="AC8" s="60"/>
      <c r="AD8" s="61"/>
    </row>
    <row r="9" spans="1:30" ht="15" thickBot="1" x14ac:dyDescent="0.35">
      <c r="A9" s="517"/>
      <c r="B9" s="518"/>
      <c r="C9" s="530"/>
      <c r="D9" s="517"/>
      <c r="E9" s="533"/>
      <c r="F9" s="533"/>
      <c r="G9" s="533"/>
      <c r="H9" s="518"/>
      <c r="I9" s="538"/>
      <c r="J9" s="539"/>
      <c r="K9" s="517"/>
      <c r="L9" s="518"/>
      <c r="M9" s="509" t="s">
        <v>69</v>
      </c>
      <c r="N9" s="510"/>
      <c r="O9" s="511" t="s">
        <v>536</v>
      </c>
      <c r="P9" s="512"/>
      <c r="Q9" s="54"/>
      <c r="R9" s="54"/>
      <c r="S9" s="54"/>
      <c r="T9" s="54"/>
      <c r="U9" s="54"/>
      <c r="V9" s="54"/>
      <c r="W9" s="54"/>
      <c r="X9" s="54"/>
      <c r="Y9" s="54"/>
      <c r="Z9" s="55"/>
      <c r="AA9" s="54"/>
      <c r="AB9" s="54"/>
      <c r="AC9" s="60"/>
      <c r="AD9" s="61"/>
    </row>
    <row r="10" spans="1:30" ht="15" thickBot="1" x14ac:dyDescent="0.35">
      <c r="A10" s="155"/>
      <c r="B10" s="156"/>
      <c r="C10" s="156"/>
      <c r="D10" s="65"/>
      <c r="E10" s="65"/>
      <c r="F10" s="65"/>
      <c r="G10" s="65"/>
      <c r="H10" s="65"/>
      <c r="I10" s="152"/>
      <c r="J10" s="152"/>
      <c r="K10" s="65"/>
      <c r="L10" s="65"/>
      <c r="M10" s="153"/>
      <c r="N10" s="153"/>
      <c r="O10" s="154"/>
      <c r="P10" s="154"/>
      <c r="Q10" s="156"/>
      <c r="R10" s="156"/>
      <c r="S10" s="156"/>
      <c r="T10" s="156"/>
      <c r="U10" s="156"/>
      <c r="V10" s="156"/>
      <c r="W10" s="156"/>
      <c r="X10" s="156"/>
      <c r="Y10" s="156"/>
      <c r="Z10" s="157"/>
      <c r="AA10" s="156"/>
      <c r="AB10" s="156"/>
      <c r="AC10" s="158"/>
      <c r="AD10" s="159"/>
    </row>
    <row r="11" spans="1:30" x14ac:dyDescent="0.3">
      <c r="A11" s="513" t="s">
        <v>0</v>
      </c>
      <c r="B11" s="514"/>
      <c r="C11" s="519" t="s">
        <v>152</v>
      </c>
      <c r="D11" s="520"/>
      <c r="E11" s="520"/>
      <c r="F11" s="520"/>
      <c r="G11" s="520"/>
      <c r="H11" s="520"/>
      <c r="I11" s="520"/>
      <c r="J11" s="520"/>
      <c r="K11" s="520"/>
      <c r="L11" s="520"/>
      <c r="M11" s="520"/>
      <c r="N11" s="520"/>
      <c r="O11" s="520"/>
      <c r="P11" s="520"/>
      <c r="Q11" s="520"/>
      <c r="R11" s="520"/>
      <c r="S11" s="520"/>
      <c r="T11" s="520"/>
      <c r="U11" s="520"/>
      <c r="V11" s="520"/>
      <c r="W11" s="520"/>
      <c r="X11" s="520"/>
      <c r="Y11" s="520"/>
      <c r="Z11" s="520"/>
      <c r="AA11" s="520"/>
      <c r="AB11" s="520"/>
      <c r="AC11" s="520"/>
      <c r="AD11" s="521"/>
    </row>
    <row r="12" spans="1:30" x14ac:dyDescent="0.3">
      <c r="A12" s="515"/>
      <c r="B12" s="516"/>
      <c r="C12" s="522"/>
      <c r="D12" s="523"/>
      <c r="E12" s="523"/>
      <c r="F12" s="523"/>
      <c r="G12" s="523"/>
      <c r="H12" s="523"/>
      <c r="I12" s="523"/>
      <c r="J12" s="523"/>
      <c r="K12" s="523"/>
      <c r="L12" s="523"/>
      <c r="M12" s="523"/>
      <c r="N12" s="523"/>
      <c r="O12" s="523"/>
      <c r="P12" s="523"/>
      <c r="Q12" s="523"/>
      <c r="R12" s="523"/>
      <c r="S12" s="523"/>
      <c r="T12" s="523"/>
      <c r="U12" s="523"/>
      <c r="V12" s="523"/>
      <c r="W12" s="523"/>
      <c r="X12" s="523"/>
      <c r="Y12" s="523"/>
      <c r="Z12" s="523"/>
      <c r="AA12" s="523"/>
      <c r="AB12" s="523"/>
      <c r="AC12" s="523"/>
      <c r="AD12" s="524"/>
    </row>
    <row r="13" spans="1:30" ht="15" thickBot="1" x14ac:dyDescent="0.35">
      <c r="A13" s="517"/>
      <c r="B13" s="518"/>
      <c r="C13" s="525"/>
      <c r="D13" s="526"/>
      <c r="E13" s="526"/>
      <c r="F13" s="526"/>
      <c r="G13" s="526"/>
      <c r="H13" s="526"/>
      <c r="I13" s="526"/>
      <c r="J13" s="526"/>
      <c r="K13" s="526"/>
      <c r="L13" s="526"/>
      <c r="M13" s="526"/>
      <c r="N13" s="526"/>
      <c r="O13" s="526"/>
      <c r="P13" s="526"/>
      <c r="Q13" s="526"/>
      <c r="R13" s="526"/>
      <c r="S13" s="526"/>
      <c r="T13" s="526"/>
      <c r="U13" s="526"/>
      <c r="V13" s="526"/>
      <c r="W13" s="526"/>
      <c r="X13" s="526"/>
      <c r="Y13" s="526"/>
      <c r="Z13" s="526"/>
      <c r="AA13" s="526"/>
      <c r="AB13" s="526"/>
      <c r="AC13" s="526"/>
      <c r="AD13" s="527"/>
    </row>
    <row r="14" spans="1:30" ht="15"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58.95" customHeight="1" thickBot="1" x14ac:dyDescent="0.35">
      <c r="A15" s="490" t="s">
        <v>77</v>
      </c>
      <c r="B15" s="491"/>
      <c r="C15" s="492" t="s">
        <v>532</v>
      </c>
      <c r="D15" s="493"/>
      <c r="E15" s="493"/>
      <c r="F15" s="493"/>
      <c r="G15" s="493"/>
      <c r="H15" s="493"/>
      <c r="I15" s="493"/>
      <c r="J15" s="493"/>
      <c r="K15" s="494"/>
      <c r="L15" s="479" t="s">
        <v>73</v>
      </c>
      <c r="M15" s="480"/>
      <c r="N15" s="480"/>
      <c r="O15" s="480"/>
      <c r="P15" s="480"/>
      <c r="Q15" s="481"/>
      <c r="R15" s="497" t="s">
        <v>418</v>
      </c>
      <c r="S15" s="498"/>
      <c r="T15" s="498"/>
      <c r="U15" s="498"/>
      <c r="V15" s="498"/>
      <c r="W15" s="498"/>
      <c r="X15" s="499"/>
      <c r="Y15" s="479" t="s">
        <v>72</v>
      </c>
      <c r="Z15" s="481"/>
      <c r="AA15" s="500" t="s">
        <v>534</v>
      </c>
      <c r="AB15" s="501"/>
      <c r="AC15" s="501"/>
      <c r="AD15" s="502"/>
    </row>
    <row r="16" spans="1:30" ht="15" thickBot="1" x14ac:dyDescent="0.35">
      <c r="A16" s="59"/>
      <c r="B16" s="54"/>
      <c r="C16" s="489"/>
      <c r="D16" s="489"/>
      <c r="E16" s="489"/>
      <c r="F16" s="489"/>
      <c r="G16" s="489"/>
      <c r="H16" s="489"/>
      <c r="I16" s="489"/>
      <c r="J16" s="489"/>
      <c r="K16" s="489"/>
      <c r="L16" s="489"/>
      <c r="M16" s="489"/>
      <c r="N16" s="489"/>
      <c r="O16" s="489"/>
      <c r="P16" s="489"/>
      <c r="Q16" s="489"/>
      <c r="R16" s="489"/>
      <c r="S16" s="489"/>
      <c r="T16" s="489"/>
      <c r="U16" s="489"/>
      <c r="V16" s="489"/>
      <c r="W16" s="489"/>
      <c r="X16" s="489"/>
      <c r="Y16" s="489"/>
      <c r="Z16" s="489"/>
      <c r="AA16" s="489"/>
      <c r="AB16" s="489"/>
      <c r="AC16" s="73"/>
      <c r="AD16" s="74"/>
    </row>
    <row r="17" spans="1:41" s="321" customFormat="1" ht="34.5" customHeight="1" thickBot="1" x14ac:dyDescent="0.35">
      <c r="A17" s="490" t="s">
        <v>79</v>
      </c>
      <c r="B17" s="491"/>
      <c r="C17" s="492" t="s">
        <v>533</v>
      </c>
      <c r="D17" s="493"/>
      <c r="E17" s="493"/>
      <c r="F17" s="493"/>
      <c r="G17" s="493"/>
      <c r="H17" s="493"/>
      <c r="I17" s="493"/>
      <c r="J17" s="493"/>
      <c r="K17" s="493"/>
      <c r="L17" s="493"/>
      <c r="M17" s="493"/>
      <c r="N17" s="493"/>
      <c r="O17" s="493"/>
      <c r="P17" s="493"/>
      <c r="Q17" s="494"/>
      <c r="R17" s="479" t="s">
        <v>371</v>
      </c>
      <c r="S17" s="480"/>
      <c r="T17" s="480"/>
      <c r="U17" s="480"/>
      <c r="V17" s="481"/>
      <c r="W17" s="495">
        <v>1</v>
      </c>
      <c r="X17" s="496"/>
      <c r="Y17" s="480" t="s">
        <v>15</v>
      </c>
      <c r="Z17" s="480"/>
      <c r="AA17" s="480"/>
      <c r="AB17" s="481"/>
      <c r="AC17" s="477">
        <f>+B34</f>
        <v>0.25</v>
      </c>
      <c r="AD17" s="478"/>
    </row>
    <row r="18" spans="1:41" ht="15"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15" thickBot="1" x14ac:dyDescent="0.35">
      <c r="A19" s="479" t="s">
        <v>1</v>
      </c>
      <c r="B19" s="480"/>
      <c r="C19" s="480"/>
      <c r="D19" s="480"/>
      <c r="E19" s="480"/>
      <c r="F19" s="480"/>
      <c r="G19" s="480"/>
      <c r="H19" s="480"/>
      <c r="I19" s="480"/>
      <c r="J19" s="480"/>
      <c r="K19" s="480"/>
      <c r="L19" s="480"/>
      <c r="M19" s="480"/>
      <c r="N19" s="480"/>
      <c r="O19" s="480"/>
      <c r="P19" s="480"/>
      <c r="Q19" s="480"/>
      <c r="R19" s="480"/>
      <c r="S19" s="480"/>
      <c r="T19" s="480"/>
      <c r="U19" s="480"/>
      <c r="V19" s="480"/>
      <c r="W19" s="480"/>
      <c r="X19" s="480"/>
      <c r="Y19" s="480"/>
      <c r="Z19" s="480"/>
      <c r="AA19" s="480"/>
      <c r="AB19" s="480"/>
      <c r="AC19" s="480"/>
      <c r="AD19" s="481"/>
      <c r="AE19" s="83"/>
      <c r="AF19" s="83"/>
    </row>
    <row r="20" spans="1:41" ht="15" thickBot="1" x14ac:dyDescent="0.35">
      <c r="A20" s="82"/>
      <c r="B20" s="60"/>
      <c r="C20" s="482" t="s">
        <v>373</v>
      </c>
      <c r="D20" s="483"/>
      <c r="E20" s="483"/>
      <c r="F20" s="483"/>
      <c r="G20" s="483"/>
      <c r="H20" s="483"/>
      <c r="I20" s="483"/>
      <c r="J20" s="483"/>
      <c r="K20" s="483"/>
      <c r="L20" s="483"/>
      <c r="M20" s="483"/>
      <c r="N20" s="483"/>
      <c r="O20" s="483"/>
      <c r="P20" s="484"/>
      <c r="Q20" s="485" t="s">
        <v>374</v>
      </c>
      <c r="R20" s="486"/>
      <c r="S20" s="486"/>
      <c r="T20" s="486"/>
      <c r="U20" s="486"/>
      <c r="V20" s="486"/>
      <c r="W20" s="486"/>
      <c r="X20" s="486"/>
      <c r="Y20" s="486"/>
      <c r="Z20" s="486"/>
      <c r="AA20" s="486"/>
      <c r="AB20" s="486"/>
      <c r="AC20" s="486"/>
      <c r="AD20" s="487"/>
      <c r="AE20" s="83"/>
      <c r="AF20" s="83"/>
    </row>
    <row r="21" spans="1:41" ht="15" thickBot="1" x14ac:dyDescent="0.35">
      <c r="A21" s="59"/>
      <c r="B21" s="54"/>
      <c r="C21" s="144" t="s">
        <v>39</v>
      </c>
      <c r="D21" s="145" t="s">
        <v>40</v>
      </c>
      <c r="E21" s="145" t="s">
        <v>41</v>
      </c>
      <c r="F21" s="145" t="s">
        <v>42</v>
      </c>
      <c r="G21" s="145" t="s">
        <v>43</v>
      </c>
      <c r="H21" s="145" t="s">
        <v>44</v>
      </c>
      <c r="I21" s="145" t="s">
        <v>45</v>
      </c>
      <c r="J21" s="145" t="s">
        <v>46</v>
      </c>
      <c r="K21" s="145" t="s">
        <v>47</v>
      </c>
      <c r="L21" s="145" t="s">
        <v>48</v>
      </c>
      <c r="M21" s="145" t="s">
        <v>49</v>
      </c>
      <c r="N21" s="145" t="s">
        <v>50</v>
      </c>
      <c r="O21" s="145" t="s">
        <v>8</v>
      </c>
      <c r="P21" s="146" t="s">
        <v>379</v>
      </c>
      <c r="Q21" s="144" t="s">
        <v>39</v>
      </c>
      <c r="R21" s="145" t="s">
        <v>40</v>
      </c>
      <c r="S21" s="145" t="s">
        <v>41</v>
      </c>
      <c r="T21" s="145" t="s">
        <v>42</v>
      </c>
      <c r="U21" s="145" t="s">
        <v>43</v>
      </c>
      <c r="V21" s="145" t="s">
        <v>44</v>
      </c>
      <c r="W21" s="145" t="s">
        <v>45</v>
      </c>
      <c r="X21" s="145" t="s">
        <v>46</v>
      </c>
      <c r="Y21" s="145" t="s">
        <v>47</v>
      </c>
      <c r="Z21" s="145" t="s">
        <v>48</v>
      </c>
      <c r="AA21" s="145" t="s">
        <v>49</v>
      </c>
      <c r="AB21" s="145" t="s">
        <v>50</v>
      </c>
      <c r="AC21" s="145" t="s">
        <v>8</v>
      </c>
      <c r="AD21" s="146" t="s">
        <v>379</v>
      </c>
      <c r="AE21" s="322"/>
      <c r="AF21" s="322"/>
    </row>
    <row r="22" spans="1:41" x14ac:dyDescent="0.3">
      <c r="A22" s="458" t="s">
        <v>375</v>
      </c>
      <c r="B22" s="488"/>
      <c r="C22" s="343"/>
      <c r="D22" s="344"/>
      <c r="E22" s="344"/>
      <c r="F22" s="344"/>
      <c r="G22" s="344"/>
      <c r="H22" s="344"/>
      <c r="I22" s="344"/>
      <c r="J22" s="344"/>
      <c r="K22" s="344"/>
      <c r="L22" s="344"/>
      <c r="M22" s="344"/>
      <c r="N22" s="344"/>
      <c r="O22" s="344">
        <f>SUM(C22:N22)</f>
        <v>0</v>
      </c>
      <c r="P22" s="345"/>
      <c r="Q22" s="343">
        <v>1031605241</v>
      </c>
      <c r="R22" s="344">
        <v>202996685</v>
      </c>
      <c r="S22" s="344"/>
      <c r="T22" s="344"/>
      <c r="U22" s="344"/>
      <c r="V22" s="344"/>
      <c r="W22" s="344"/>
      <c r="X22" s="344"/>
      <c r="Y22" s="344"/>
      <c r="Z22" s="344"/>
      <c r="AA22" s="344"/>
      <c r="AB22" s="344"/>
      <c r="AC22" s="344">
        <f>SUM(Q22:AB22)</f>
        <v>1234601926</v>
      </c>
      <c r="AD22" s="346"/>
      <c r="AE22" s="322"/>
      <c r="AF22" s="322"/>
    </row>
    <row r="23" spans="1:41" x14ac:dyDescent="0.3">
      <c r="A23" s="462" t="s">
        <v>376</v>
      </c>
      <c r="B23" s="463"/>
      <c r="C23" s="347"/>
      <c r="D23" s="348"/>
      <c r="E23" s="348"/>
      <c r="F23" s="348"/>
      <c r="G23" s="348"/>
      <c r="H23" s="348"/>
      <c r="I23" s="348"/>
      <c r="J23" s="348"/>
      <c r="K23" s="348"/>
      <c r="L23" s="348"/>
      <c r="M23" s="348"/>
      <c r="N23" s="348"/>
      <c r="O23" s="348">
        <f>SUM(C23:N23)</f>
        <v>0</v>
      </c>
      <c r="P23" s="349" t="str">
        <f>IFERROR(O23/(SUMIF(C23:N23,"&gt;0",C22:N22))," ")</f>
        <v xml:space="preserve"> </v>
      </c>
      <c r="Q23" s="347">
        <v>1111199686</v>
      </c>
      <c r="R23" s="348">
        <f>1206471749-Q23</f>
        <v>95272063</v>
      </c>
      <c r="S23" s="348">
        <f>1212706252-Q23-R23</f>
        <v>6234503</v>
      </c>
      <c r="T23" s="348">
        <v>-20675063</v>
      </c>
      <c r="U23" s="348">
        <v>-8965120</v>
      </c>
      <c r="V23" s="348"/>
      <c r="W23" s="348"/>
      <c r="X23" s="348"/>
      <c r="Y23" s="348"/>
      <c r="Z23" s="348"/>
      <c r="AA23" s="348"/>
      <c r="AB23" s="348"/>
      <c r="AC23" s="348">
        <f>SUM(Q23:AB23)</f>
        <v>1183066069</v>
      </c>
      <c r="AD23" s="350">
        <f>+AC23/AC22</f>
        <v>0.95825710626665583</v>
      </c>
      <c r="AE23" s="322"/>
      <c r="AF23" s="322"/>
      <c r="AG23" s="83"/>
    </row>
    <row r="24" spans="1:41" x14ac:dyDescent="0.3">
      <c r="A24" s="462" t="s">
        <v>377</v>
      </c>
      <c r="B24" s="463"/>
      <c r="C24" s="347"/>
      <c r="D24" s="348">
        <v>5939195</v>
      </c>
      <c r="E24" s="348"/>
      <c r="F24" s="348"/>
      <c r="G24" s="348"/>
      <c r="H24" s="348"/>
      <c r="I24" s="348"/>
      <c r="J24" s="348"/>
      <c r="K24" s="348"/>
      <c r="L24" s="348"/>
      <c r="M24" s="348"/>
      <c r="N24" s="348"/>
      <c r="O24" s="348">
        <f>SUM(C24:N24)</f>
        <v>5939195</v>
      </c>
      <c r="P24" s="351"/>
      <c r="Q24" s="347"/>
      <c r="R24" s="348">
        <v>85967103.416666672</v>
      </c>
      <c r="S24" s="348">
        <v>104421347.50757577</v>
      </c>
      <c r="T24" s="348">
        <v>104421347.50757577</v>
      </c>
      <c r="U24" s="348">
        <v>104421347.50757577</v>
      </c>
      <c r="V24" s="348">
        <v>104421347.50757577</v>
      </c>
      <c r="W24" s="348">
        <v>104421347.50757577</v>
      </c>
      <c r="X24" s="348">
        <v>104421347.50757577</v>
      </c>
      <c r="Y24" s="348">
        <v>104421347.50757577</v>
      </c>
      <c r="Z24" s="348">
        <v>104421347.50757577</v>
      </c>
      <c r="AA24" s="348">
        <v>104421347.50757577</v>
      </c>
      <c r="AB24" s="348">
        <v>208842695.01515153</v>
      </c>
      <c r="AC24" s="348">
        <f>SUM(Q24:AB24)</f>
        <v>1234601926</v>
      </c>
      <c r="AD24" s="350"/>
      <c r="AE24" s="322"/>
      <c r="AF24" s="323"/>
    </row>
    <row r="25" spans="1:41" ht="15" thickBot="1" x14ac:dyDescent="0.35">
      <c r="A25" s="464" t="s">
        <v>378</v>
      </c>
      <c r="B25" s="465"/>
      <c r="C25" s="352">
        <v>5939195</v>
      </c>
      <c r="D25" s="353"/>
      <c r="E25" s="353"/>
      <c r="F25" s="353"/>
      <c r="G25" s="353"/>
      <c r="H25" s="353"/>
      <c r="I25" s="353"/>
      <c r="J25" s="353"/>
      <c r="K25" s="353"/>
      <c r="L25" s="353"/>
      <c r="M25" s="353"/>
      <c r="N25" s="353"/>
      <c r="O25" s="353">
        <f>SUM(C25:N25)</f>
        <v>5939195</v>
      </c>
      <c r="P25" s="354" t="str">
        <f>IFERROR(O25/(SUMIF(C25:N25,"&gt;0",C24:N24))," ")</f>
        <v xml:space="preserve"> </v>
      </c>
      <c r="Q25" s="352">
        <v>0</v>
      </c>
      <c r="R25" s="353">
        <v>28130177</v>
      </c>
      <c r="S25" s="353">
        <f>127850749-R25</f>
        <v>99720572</v>
      </c>
      <c r="T25" s="353">
        <v>105521532</v>
      </c>
      <c r="U25" s="353">
        <v>105521532</v>
      </c>
      <c r="V25" s="353">
        <v>105521532</v>
      </c>
      <c r="W25" s="353">
        <v>105521532</v>
      </c>
      <c r="X25" s="353"/>
      <c r="Y25" s="353"/>
      <c r="Z25" s="353"/>
      <c r="AA25" s="353"/>
      <c r="AB25" s="353"/>
      <c r="AC25" s="353">
        <f>SUM(Q25:AB25)</f>
        <v>549936877</v>
      </c>
      <c r="AD25" s="355">
        <f>+AC25/AC24</f>
        <v>0.4454365941107401</v>
      </c>
      <c r="AE25" s="322"/>
      <c r="AF25" s="324"/>
      <c r="AG25" s="83"/>
    </row>
    <row r="26" spans="1:41" ht="15" thickBot="1" x14ac:dyDescent="0.35">
      <c r="A26" s="155"/>
      <c r="B26" s="156"/>
      <c r="C26" s="340"/>
      <c r="D26" s="340"/>
      <c r="E26" s="340"/>
      <c r="F26" s="340"/>
      <c r="G26" s="340"/>
      <c r="H26" s="340"/>
      <c r="I26" s="340"/>
      <c r="J26" s="340"/>
      <c r="K26" s="340"/>
      <c r="L26" s="340"/>
      <c r="M26" s="340"/>
      <c r="N26" s="340"/>
      <c r="O26" s="340"/>
      <c r="P26" s="340"/>
      <c r="Q26" s="340"/>
      <c r="R26" s="340"/>
      <c r="S26" s="340"/>
      <c r="T26" s="340"/>
      <c r="U26" s="385"/>
      <c r="V26" s="385"/>
      <c r="W26" s="340"/>
      <c r="X26" s="340"/>
      <c r="Y26" s="340"/>
      <c r="Z26" s="340"/>
      <c r="AA26" s="340"/>
      <c r="AB26" s="340"/>
      <c r="AC26" s="158"/>
      <c r="AD26" s="159"/>
      <c r="AE26" s="203"/>
      <c r="AF26" s="325"/>
    </row>
    <row r="27" spans="1:41" x14ac:dyDescent="0.3">
      <c r="A27" s="466" t="s">
        <v>76</v>
      </c>
      <c r="B27" s="467"/>
      <c r="C27" s="468"/>
      <c r="D27" s="468"/>
      <c r="E27" s="468"/>
      <c r="F27" s="468"/>
      <c r="G27" s="468"/>
      <c r="H27" s="468"/>
      <c r="I27" s="468"/>
      <c r="J27" s="468"/>
      <c r="K27" s="468"/>
      <c r="L27" s="468"/>
      <c r="M27" s="468"/>
      <c r="N27" s="468"/>
      <c r="O27" s="468"/>
      <c r="P27" s="468"/>
      <c r="Q27" s="468"/>
      <c r="R27" s="468"/>
      <c r="S27" s="468"/>
      <c r="T27" s="468"/>
      <c r="U27" s="468"/>
      <c r="V27" s="468"/>
      <c r="W27" s="468"/>
      <c r="X27" s="468"/>
      <c r="Y27" s="468"/>
      <c r="Z27" s="468"/>
      <c r="AA27" s="468"/>
      <c r="AB27" s="468"/>
      <c r="AC27" s="468"/>
      <c r="AD27" s="469"/>
      <c r="AF27" s="325"/>
    </row>
    <row r="28" spans="1:41" x14ac:dyDescent="0.3">
      <c r="A28" s="470" t="s">
        <v>189</v>
      </c>
      <c r="B28" s="472" t="s">
        <v>6</v>
      </c>
      <c r="C28" s="473"/>
      <c r="D28" s="474" t="s">
        <v>395</v>
      </c>
      <c r="E28" s="475"/>
      <c r="F28" s="475"/>
      <c r="G28" s="475"/>
      <c r="H28" s="475"/>
      <c r="I28" s="475"/>
      <c r="J28" s="475"/>
      <c r="K28" s="475"/>
      <c r="L28" s="475"/>
      <c r="M28" s="475"/>
      <c r="N28" s="475"/>
      <c r="O28" s="476"/>
      <c r="P28" s="451" t="s">
        <v>8</v>
      </c>
      <c r="Q28" s="451" t="s">
        <v>84</v>
      </c>
      <c r="R28" s="451"/>
      <c r="S28" s="451"/>
      <c r="T28" s="451"/>
      <c r="U28" s="451"/>
      <c r="V28" s="451"/>
      <c r="W28" s="451"/>
      <c r="X28" s="451"/>
      <c r="Y28" s="451"/>
      <c r="Z28" s="451"/>
      <c r="AA28" s="451"/>
      <c r="AB28" s="451"/>
      <c r="AC28" s="451"/>
      <c r="AD28" s="453"/>
      <c r="AF28" s="325"/>
    </row>
    <row r="29" spans="1:41" x14ac:dyDescent="0.3">
      <c r="A29" s="471"/>
      <c r="B29" s="418"/>
      <c r="C29" s="420"/>
      <c r="D29" s="88" t="s">
        <v>39</v>
      </c>
      <c r="E29" s="88" t="s">
        <v>40</v>
      </c>
      <c r="F29" s="88" t="s">
        <v>41</v>
      </c>
      <c r="G29" s="88" t="s">
        <v>42</v>
      </c>
      <c r="H29" s="88" t="s">
        <v>43</v>
      </c>
      <c r="I29" s="88" t="s">
        <v>44</v>
      </c>
      <c r="J29" s="88" t="s">
        <v>45</v>
      </c>
      <c r="K29" s="88" t="s">
        <v>46</v>
      </c>
      <c r="L29" s="88" t="s">
        <v>47</v>
      </c>
      <c r="M29" s="88" t="s">
        <v>48</v>
      </c>
      <c r="N29" s="88" t="s">
        <v>49</v>
      </c>
      <c r="O29" s="88" t="s">
        <v>50</v>
      </c>
      <c r="P29" s="476"/>
      <c r="Q29" s="451"/>
      <c r="R29" s="451"/>
      <c r="S29" s="451"/>
      <c r="T29" s="451"/>
      <c r="U29" s="451"/>
      <c r="V29" s="451"/>
      <c r="W29" s="451"/>
      <c r="X29" s="451"/>
      <c r="Y29" s="451"/>
      <c r="Z29" s="451"/>
      <c r="AA29" s="451"/>
      <c r="AB29" s="451"/>
      <c r="AC29" s="451"/>
      <c r="AD29" s="453"/>
      <c r="AF29" s="326"/>
    </row>
    <row r="30" spans="1:41" ht="15" thickBot="1" x14ac:dyDescent="0.35">
      <c r="A30" s="85"/>
      <c r="B30" s="454"/>
      <c r="C30" s="455"/>
      <c r="D30" s="89"/>
      <c r="E30" s="89"/>
      <c r="F30" s="89"/>
      <c r="G30" s="89"/>
      <c r="H30" s="89"/>
      <c r="I30" s="89"/>
      <c r="J30" s="89"/>
      <c r="K30" s="89"/>
      <c r="L30" s="89"/>
      <c r="M30" s="89"/>
      <c r="N30" s="89"/>
      <c r="O30" s="89"/>
      <c r="P30" s="86">
        <f>SUM(D30:O30)</f>
        <v>0</v>
      </c>
      <c r="Q30" s="456"/>
      <c r="R30" s="456"/>
      <c r="S30" s="456"/>
      <c r="T30" s="456"/>
      <c r="U30" s="456"/>
      <c r="V30" s="456"/>
      <c r="W30" s="456"/>
      <c r="X30" s="456"/>
      <c r="Y30" s="456"/>
      <c r="Z30" s="456"/>
      <c r="AA30" s="456"/>
      <c r="AB30" s="456"/>
      <c r="AC30" s="456"/>
      <c r="AD30" s="457"/>
      <c r="AE30" s="83"/>
    </row>
    <row r="31" spans="1:41" x14ac:dyDescent="0.3">
      <c r="A31" s="458" t="s">
        <v>291</v>
      </c>
      <c r="B31" s="459"/>
      <c r="C31" s="459"/>
      <c r="D31" s="459"/>
      <c r="E31" s="459"/>
      <c r="F31" s="459"/>
      <c r="G31" s="459"/>
      <c r="H31" s="459"/>
      <c r="I31" s="459"/>
      <c r="J31" s="459"/>
      <c r="K31" s="459"/>
      <c r="L31" s="459"/>
      <c r="M31" s="459"/>
      <c r="N31" s="459"/>
      <c r="O31" s="459"/>
      <c r="P31" s="459"/>
      <c r="Q31" s="459"/>
      <c r="R31" s="459"/>
      <c r="S31" s="459"/>
      <c r="T31" s="459"/>
      <c r="U31" s="459"/>
      <c r="V31" s="459"/>
      <c r="W31" s="459"/>
      <c r="X31" s="459"/>
      <c r="Y31" s="459"/>
      <c r="Z31" s="459"/>
      <c r="AA31" s="459"/>
      <c r="AB31" s="459"/>
      <c r="AC31" s="459"/>
      <c r="AD31" s="460"/>
      <c r="AF31" s="203"/>
    </row>
    <row r="32" spans="1:41" x14ac:dyDescent="0.3">
      <c r="A32" s="449" t="s">
        <v>190</v>
      </c>
      <c r="B32" s="451" t="s">
        <v>62</v>
      </c>
      <c r="C32" s="451" t="s">
        <v>6</v>
      </c>
      <c r="D32" s="451" t="s">
        <v>60</v>
      </c>
      <c r="E32" s="451"/>
      <c r="F32" s="451"/>
      <c r="G32" s="451"/>
      <c r="H32" s="451"/>
      <c r="I32" s="451"/>
      <c r="J32" s="451"/>
      <c r="K32" s="451"/>
      <c r="L32" s="451"/>
      <c r="M32" s="451"/>
      <c r="N32" s="451"/>
      <c r="O32" s="451"/>
      <c r="P32" s="451"/>
      <c r="Q32" s="451" t="s">
        <v>85</v>
      </c>
      <c r="R32" s="451"/>
      <c r="S32" s="451"/>
      <c r="T32" s="451"/>
      <c r="U32" s="451"/>
      <c r="V32" s="451"/>
      <c r="W32" s="451"/>
      <c r="X32" s="451"/>
      <c r="Y32" s="451"/>
      <c r="Z32" s="451"/>
      <c r="AA32" s="451"/>
      <c r="AB32" s="451"/>
      <c r="AC32" s="451"/>
      <c r="AD32" s="453"/>
      <c r="AG32" s="276"/>
      <c r="AH32" s="276"/>
      <c r="AI32" s="276"/>
      <c r="AJ32" s="276"/>
      <c r="AK32" s="276"/>
      <c r="AL32" s="276"/>
      <c r="AM32" s="276"/>
      <c r="AN32" s="276"/>
      <c r="AO32" s="276"/>
    </row>
    <row r="33" spans="1:41" ht="33.75" customHeight="1" x14ac:dyDescent="0.3">
      <c r="A33" s="449"/>
      <c r="B33" s="451"/>
      <c r="C33" s="461"/>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451" t="s">
        <v>399</v>
      </c>
      <c r="R33" s="451"/>
      <c r="S33" s="451"/>
      <c r="T33" s="451" t="s">
        <v>400</v>
      </c>
      <c r="U33" s="451"/>
      <c r="V33" s="451"/>
      <c r="W33" s="418" t="s">
        <v>81</v>
      </c>
      <c r="X33" s="419"/>
      <c r="Y33" s="419"/>
      <c r="Z33" s="420"/>
      <c r="AA33" s="418" t="s">
        <v>82</v>
      </c>
      <c r="AB33" s="419"/>
      <c r="AC33" s="419"/>
      <c r="AD33" s="421"/>
      <c r="AG33" s="276"/>
      <c r="AH33" s="276"/>
      <c r="AI33" s="276"/>
      <c r="AJ33" s="276"/>
      <c r="AK33" s="276"/>
      <c r="AL33" s="276"/>
      <c r="AM33" s="276"/>
      <c r="AN33" s="276"/>
      <c r="AO33" s="276"/>
    </row>
    <row r="34" spans="1:41" ht="115.95" customHeight="1" x14ac:dyDescent="0.3">
      <c r="A34" s="422" t="s">
        <v>533</v>
      </c>
      <c r="B34" s="424">
        <v>0.25</v>
      </c>
      <c r="C34" s="90" t="s">
        <v>9</v>
      </c>
      <c r="D34" s="147">
        <v>0.05</v>
      </c>
      <c r="E34" s="147">
        <v>0.05</v>
      </c>
      <c r="F34" s="147">
        <v>0.15</v>
      </c>
      <c r="G34" s="147">
        <v>0.05</v>
      </c>
      <c r="H34" s="147">
        <v>0.1</v>
      </c>
      <c r="I34" s="147">
        <v>0.05</v>
      </c>
      <c r="J34" s="147">
        <v>0.05</v>
      </c>
      <c r="K34" s="147">
        <v>0.05</v>
      </c>
      <c r="L34" s="147">
        <v>0.05</v>
      </c>
      <c r="M34" s="147">
        <v>0.05</v>
      </c>
      <c r="N34" s="147">
        <v>0.2</v>
      </c>
      <c r="O34" s="147">
        <v>0.15</v>
      </c>
      <c r="P34" s="147">
        <f>SUM(D34:O34)</f>
        <v>1</v>
      </c>
      <c r="Q34" s="426" t="s">
        <v>570</v>
      </c>
      <c r="R34" s="427"/>
      <c r="S34" s="428"/>
      <c r="T34" s="432" t="s">
        <v>571</v>
      </c>
      <c r="U34" s="432"/>
      <c r="V34" s="433"/>
      <c r="W34" s="436"/>
      <c r="X34" s="437"/>
      <c r="Y34" s="437"/>
      <c r="Z34" s="438"/>
      <c r="AA34" s="442"/>
      <c r="AB34" s="443"/>
      <c r="AC34" s="443"/>
      <c r="AD34" s="444"/>
      <c r="AG34" s="276"/>
      <c r="AH34" s="276"/>
      <c r="AI34" s="276"/>
      <c r="AJ34" s="276"/>
      <c r="AK34" s="276"/>
      <c r="AL34" s="276"/>
      <c r="AM34" s="276"/>
      <c r="AN34" s="276"/>
      <c r="AO34" s="276"/>
    </row>
    <row r="35" spans="1:41" s="312" customFormat="1" ht="67.95" customHeight="1" thickBot="1" x14ac:dyDescent="0.35">
      <c r="A35" s="423"/>
      <c r="B35" s="425"/>
      <c r="C35" s="91" t="s">
        <v>10</v>
      </c>
      <c r="D35" s="403">
        <v>8.6077941176470593E-2</v>
      </c>
      <c r="E35" s="403">
        <v>3.1359558823529414E-2</v>
      </c>
      <c r="F35" s="403">
        <v>1.84525E-2</v>
      </c>
      <c r="G35" s="387">
        <v>1.5924999999999998E-2</v>
      </c>
      <c r="H35" s="387">
        <v>0.13</v>
      </c>
      <c r="I35" s="387">
        <v>0.22</v>
      </c>
      <c r="J35" s="93">
        <v>0.05</v>
      </c>
      <c r="K35" s="93">
        <f t="shared" ref="K35:O35" si="0">+K42+K46+K50+K54</f>
        <v>0</v>
      </c>
      <c r="L35" s="93">
        <f t="shared" si="0"/>
        <v>0</v>
      </c>
      <c r="M35" s="93">
        <f t="shared" si="0"/>
        <v>0</v>
      </c>
      <c r="N35" s="93">
        <f t="shared" si="0"/>
        <v>0</v>
      </c>
      <c r="O35" s="93">
        <f t="shared" si="0"/>
        <v>0</v>
      </c>
      <c r="P35" s="148">
        <f>SUM(D35:O35)</f>
        <v>0.55181500000000006</v>
      </c>
      <c r="Q35" s="429"/>
      <c r="R35" s="430"/>
      <c r="S35" s="431"/>
      <c r="T35" s="434"/>
      <c r="U35" s="434"/>
      <c r="V35" s="435"/>
      <c r="W35" s="439"/>
      <c r="X35" s="440"/>
      <c r="Y35" s="440"/>
      <c r="Z35" s="441"/>
      <c r="AA35" s="445"/>
      <c r="AB35" s="446"/>
      <c r="AC35" s="446"/>
      <c r="AD35" s="447"/>
      <c r="AE35" s="311"/>
      <c r="AG35" s="313"/>
      <c r="AH35" s="313"/>
      <c r="AI35" s="313"/>
      <c r="AJ35" s="313"/>
      <c r="AK35" s="313"/>
      <c r="AL35" s="313"/>
      <c r="AM35" s="313"/>
      <c r="AN35" s="313"/>
      <c r="AO35" s="313"/>
    </row>
    <row r="36" spans="1:41" s="312" customFormat="1" ht="89.25" hidden="1" customHeight="1" thickBot="1" x14ac:dyDescent="0.35">
      <c r="A36" s="379" t="s">
        <v>242</v>
      </c>
      <c r="B36" s="274">
        <v>1</v>
      </c>
      <c r="C36" s="275"/>
      <c r="D36" s="333">
        <f>+D35*B36</f>
        <v>8.6077941176470593E-2</v>
      </c>
      <c r="E36" s="333">
        <f>+E35*$B$36</f>
        <v>3.1359558823529414E-2</v>
      </c>
      <c r="F36" s="333">
        <f t="shared" ref="F36:O36" si="1">+F35*$B$36</f>
        <v>1.84525E-2</v>
      </c>
      <c r="G36" s="333">
        <f t="shared" si="1"/>
        <v>1.5924999999999998E-2</v>
      </c>
      <c r="H36" s="333">
        <f t="shared" si="1"/>
        <v>0.13</v>
      </c>
      <c r="I36" s="333">
        <f t="shared" si="1"/>
        <v>0.22</v>
      </c>
      <c r="J36" s="333">
        <f t="shared" si="1"/>
        <v>0.05</v>
      </c>
      <c r="K36" s="333">
        <f t="shared" si="1"/>
        <v>0</v>
      </c>
      <c r="L36" s="333">
        <f t="shared" si="1"/>
        <v>0</v>
      </c>
      <c r="M36" s="333">
        <f t="shared" si="1"/>
        <v>0</v>
      </c>
      <c r="N36" s="333">
        <f t="shared" si="1"/>
        <v>0</v>
      </c>
      <c r="O36" s="333">
        <f t="shared" si="1"/>
        <v>0</v>
      </c>
      <c r="P36" s="336">
        <f>SUM(D36:O36)</f>
        <v>0.55181500000000006</v>
      </c>
      <c r="Q36" s="330"/>
      <c r="R36" s="331"/>
      <c r="S36" s="331"/>
      <c r="T36" s="331"/>
      <c r="U36" s="331"/>
      <c r="V36" s="331"/>
      <c r="W36" s="331"/>
      <c r="X36" s="331"/>
      <c r="Y36" s="331"/>
      <c r="Z36" s="331"/>
      <c r="AA36" s="331"/>
      <c r="AB36" s="331"/>
      <c r="AC36" s="331"/>
      <c r="AD36" s="332"/>
      <c r="AE36" s="311"/>
      <c r="AG36" s="313"/>
      <c r="AH36" s="313"/>
      <c r="AI36" s="313"/>
      <c r="AJ36" s="313"/>
      <c r="AK36" s="313"/>
      <c r="AL36" s="313"/>
      <c r="AM36" s="313"/>
      <c r="AN36" s="313"/>
      <c r="AO36" s="313"/>
    </row>
    <row r="37" spans="1:41" ht="33.75" customHeight="1" x14ac:dyDescent="0.3">
      <c r="A37" s="448" t="s">
        <v>191</v>
      </c>
      <c r="B37" s="450" t="s">
        <v>61</v>
      </c>
      <c r="C37" s="450" t="s">
        <v>11</v>
      </c>
      <c r="D37" s="450"/>
      <c r="E37" s="450"/>
      <c r="F37" s="450"/>
      <c r="G37" s="450"/>
      <c r="H37" s="450"/>
      <c r="I37" s="450"/>
      <c r="J37" s="450"/>
      <c r="K37" s="450"/>
      <c r="L37" s="450"/>
      <c r="M37" s="450"/>
      <c r="N37" s="450"/>
      <c r="O37" s="450"/>
      <c r="P37" s="450"/>
      <c r="Q37" s="450" t="s">
        <v>78</v>
      </c>
      <c r="R37" s="450"/>
      <c r="S37" s="450"/>
      <c r="T37" s="450"/>
      <c r="U37" s="450"/>
      <c r="V37" s="450"/>
      <c r="W37" s="450"/>
      <c r="X37" s="450"/>
      <c r="Y37" s="450"/>
      <c r="Z37" s="450"/>
      <c r="AA37" s="450"/>
      <c r="AB37" s="450"/>
      <c r="AC37" s="450"/>
      <c r="AD37" s="452"/>
      <c r="AG37" s="276"/>
      <c r="AH37" s="276"/>
      <c r="AI37" s="276"/>
      <c r="AJ37" s="276"/>
      <c r="AK37" s="276"/>
      <c r="AL37" s="276"/>
      <c r="AM37" s="276"/>
      <c r="AN37" s="276"/>
      <c r="AO37" s="276"/>
    </row>
    <row r="38" spans="1:41" ht="37.5" customHeight="1" x14ac:dyDescent="0.3">
      <c r="A38" s="449"/>
      <c r="B38" s="451"/>
      <c r="C38" s="88" t="s">
        <v>12</v>
      </c>
      <c r="D38" s="88" t="s">
        <v>36</v>
      </c>
      <c r="E38" s="88" t="s">
        <v>37</v>
      </c>
      <c r="F38" s="88" t="s">
        <v>38</v>
      </c>
      <c r="G38" s="88" t="s">
        <v>51</v>
      </c>
      <c r="H38" s="88" t="s">
        <v>52</v>
      </c>
      <c r="I38" s="88" t="s">
        <v>53</v>
      </c>
      <c r="J38" s="88" t="s">
        <v>54</v>
      </c>
      <c r="K38" s="88" t="s">
        <v>55</v>
      </c>
      <c r="L38" s="88" t="s">
        <v>56</v>
      </c>
      <c r="M38" s="88" t="s">
        <v>57</v>
      </c>
      <c r="N38" s="88" t="s">
        <v>58</v>
      </c>
      <c r="O38" s="88" t="s">
        <v>59</v>
      </c>
      <c r="P38" s="88" t="s">
        <v>63</v>
      </c>
      <c r="Q38" s="451" t="s">
        <v>83</v>
      </c>
      <c r="R38" s="451"/>
      <c r="S38" s="451"/>
      <c r="T38" s="451"/>
      <c r="U38" s="451"/>
      <c r="V38" s="451"/>
      <c r="W38" s="451"/>
      <c r="X38" s="451"/>
      <c r="Y38" s="451"/>
      <c r="Z38" s="451"/>
      <c r="AA38" s="451"/>
      <c r="AB38" s="451"/>
      <c r="AC38" s="451"/>
      <c r="AD38" s="453"/>
      <c r="AG38" s="327"/>
      <c r="AH38" s="327"/>
      <c r="AI38" s="327"/>
      <c r="AJ38" s="327"/>
      <c r="AK38" s="327"/>
      <c r="AL38" s="327"/>
      <c r="AM38" s="327"/>
      <c r="AN38" s="327"/>
      <c r="AO38" s="327"/>
    </row>
    <row r="39" spans="1:41" ht="26.7" customHeight="1" x14ac:dyDescent="0.3">
      <c r="A39" s="413" t="s">
        <v>420</v>
      </c>
      <c r="B39" s="415">
        <v>0.1</v>
      </c>
      <c r="C39" s="102" t="s">
        <v>9</v>
      </c>
      <c r="D39" s="103">
        <v>1</v>
      </c>
      <c r="E39" s="103">
        <v>0</v>
      </c>
      <c r="F39" s="103"/>
      <c r="G39" s="103"/>
      <c r="H39" s="103"/>
      <c r="I39" s="103"/>
      <c r="J39" s="103"/>
      <c r="K39" s="103"/>
      <c r="L39" s="103"/>
      <c r="M39" s="103"/>
      <c r="N39" s="103"/>
      <c r="O39" s="103"/>
      <c r="P39" s="202">
        <f t="shared" ref="P39:P54" si="2">SUM(D39:O39)</f>
        <v>1</v>
      </c>
      <c r="Q39" s="416" t="s">
        <v>558</v>
      </c>
      <c r="R39" s="416"/>
      <c r="S39" s="416"/>
      <c r="T39" s="416"/>
      <c r="U39" s="416"/>
      <c r="V39" s="416"/>
      <c r="W39" s="416"/>
      <c r="X39" s="416"/>
      <c r="Y39" s="416"/>
      <c r="Z39" s="416"/>
      <c r="AA39" s="416"/>
      <c r="AB39" s="416"/>
      <c r="AC39" s="416"/>
      <c r="AD39" s="417"/>
      <c r="AE39" s="97"/>
      <c r="AG39" s="98"/>
      <c r="AH39" s="98"/>
      <c r="AI39" s="98"/>
      <c r="AJ39" s="98"/>
      <c r="AK39" s="98"/>
      <c r="AL39" s="98"/>
      <c r="AM39" s="98"/>
      <c r="AN39" s="98"/>
      <c r="AO39" s="98"/>
    </row>
    <row r="40" spans="1:41" ht="50.25" customHeight="1" x14ac:dyDescent="0.3">
      <c r="A40" s="413"/>
      <c r="B40" s="415"/>
      <c r="C40" s="99" t="s">
        <v>10</v>
      </c>
      <c r="D40" s="100">
        <f>+D41/$B$41</f>
        <v>0.82352941176470584</v>
      </c>
      <c r="E40" s="100">
        <f>+E41/$B$41</f>
        <v>0.17647058823529413</v>
      </c>
      <c r="F40" s="100"/>
      <c r="G40" s="100"/>
      <c r="H40" s="100"/>
      <c r="I40" s="100"/>
      <c r="J40" s="100"/>
      <c r="K40" s="100"/>
      <c r="L40" s="100"/>
      <c r="M40" s="100"/>
      <c r="N40" s="100"/>
      <c r="O40" s="100"/>
      <c r="P40" s="202">
        <f t="shared" si="2"/>
        <v>1</v>
      </c>
      <c r="Q40" s="416"/>
      <c r="R40" s="416"/>
      <c r="S40" s="416"/>
      <c r="T40" s="416"/>
      <c r="U40" s="416"/>
      <c r="V40" s="416"/>
      <c r="W40" s="416"/>
      <c r="X40" s="416"/>
      <c r="Y40" s="416"/>
      <c r="Z40" s="416"/>
      <c r="AA40" s="416"/>
      <c r="AB40" s="416"/>
      <c r="AC40" s="416"/>
      <c r="AD40" s="417"/>
      <c r="AE40" s="97"/>
    </row>
    <row r="41" spans="1:41" s="328" customFormat="1" ht="51" hidden="1" customHeight="1" x14ac:dyDescent="0.3">
      <c r="A41" s="380" t="s">
        <v>427</v>
      </c>
      <c r="B41" s="279">
        <v>17</v>
      </c>
      <c r="C41" s="302"/>
      <c r="D41" s="305">
        <v>14</v>
      </c>
      <c r="E41" s="303">
        <v>3</v>
      </c>
      <c r="F41" s="303"/>
      <c r="G41" s="304"/>
      <c r="H41" s="304"/>
      <c r="I41" s="304"/>
      <c r="J41" s="304"/>
      <c r="K41" s="304"/>
      <c r="L41" s="304"/>
      <c r="M41" s="304"/>
      <c r="N41" s="304"/>
      <c r="O41" s="304"/>
      <c r="P41" s="279">
        <f t="shared" si="2"/>
        <v>17</v>
      </c>
      <c r="Q41" s="307"/>
      <c r="R41" s="307"/>
      <c r="S41" s="307"/>
      <c r="T41" s="307"/>
      <c r="U41" s="307"/>
      <c r="V41" s="307"/>
      <c r="W41" s="307"/>
      <c r="X41" s="307"/>
      <c r="Y41" s="307"/>
      <c r="Z41" s="307"/>
      <c r="AA41" s="307"/>
      <c r="AB41" s="307"/>
      <c r="AC41" s="307"/>
      <c r="AD41" s="308"/>
      <c r="AE41" s="294"/>
      <c r="AG41" s="295"/>
      <c r="AH41" s="295"/>
      <c r="AI41" s="295"/>
      <c r="AJ41" s="295"/>
      <c r="AK41" s="295"/>
      <c r="AL41" s="295"/>
      <c r="AM41" s="295"/>
      <c r="AN41" s="295"/>
      <c r="AO41" s="295"/>
    </row>
    <row r="42" spans="1:41" s="328" customFormat="1" hidden="1" x14ac:dyDescent="0.3">
      <c r="A42" s="315"/>
      <c r="B42" s="316"/>
      <c r="C42" s="317"/>
      <c r="D42" s="320">
        <f>$B$39*D40</f>
        <v>8.2352941176470587E-2</v>
      </c>
      <c r="E42" s="320">
        <f t="shared" ref="E42:O42" si="3">$B$39*E40</f>
        <v>1.7647058823529415E-2</v>
      </c>
      <c r="F42" s="320">
        <f t="shared" si="3"/>
        <v>0</v>
      </c>
      <c r="G42" s="320">
        <f t="shared" si="3"/>
        <v>0</v>
      </c>
      <c r="H42" s="320">
        <f t="shared" si="3"/>
        <v>0</v>
      </c>
      <c r="I42" s="320">
        <f t="shared" si="3"/>
        <v>0</v>
      </c>
      <c r="J42" s="320">
        <f t="shared" si="3"/>
        <v>0</v>
      </c>
      <c r="K42" s="320">
        <f t="shared" si="3"/>
        <v>0</v>
      </c>
      <c r="L42" s="320">
        <f t="shared" si="3"/>
        <v>0</v>
      </c>
      <c r="M42" s="320">
        <f t="shared" si="3"/>
        <v>0</v>
      </c>
      <c r="N42" s="320">
        <f t="shared" si="3"/>
        <v>0</v>
      </c>
      <c r="O42" s="320">
        <f t="shared" si="3"/>
        <v>0</v>
      </c>
      <c r="P42" s="316">
        <f t="shared" si="2"/>
        <v>0.1</v>
      </c>
      <c r="Q42" s="318"/>
      <c r="R42" s="318"/>
      <c r="S42" s="318"/>
      <c r="T42" s="318"/>
      <c r="U42" s="318"/>
      <c r="V42" s="318"/>
      <c r="W42" s="318"/>
      <c r="X42" s="318"/>
      <c r="Y42" s="318"/>
      <c r="Z42" s="318"/>
      <c r="AA42" s="318"/>
      <c r="AB42" s="318"/>
      <c r="AC42" s="318"/>
      <c r="AD42" s="319"/>
      <c r="AE42" s="294"/>
      <c r="AG42" s="295"/>
      <c r="AH42" s="295"/>
      <c r="AI42" s="295"/>
      <c r="AJ42" s="295"/>
      <c r="AK42" s="295"/>
      <c r="AL42" s="295"/>
      <c r="AM42" s="295"/>
      <c r="AN42" s="295"/>
      <c r="AO42" s="295"/>
    </row>
    <row r="43" spans="1:41" ht="27" customHeight="1" x14ac:dyDescent="0.3">
      <c r="A43" s="413" t="s">
        <v>421</v>
      </c>
      <c r="B43" s="415">
        <v>0.05</v>
      </c>
      <c r="C43" s="102" t="s">
        <v>9</v>
      </c>
      <c r="D43" s="103">
        <v>0</v>
      </c>
      <c r="E43" s="103">
        <v>0.05</v>
      </c>
      <c r="F43" s="103">
        <v>0.25</v>
      </c>
      <c r="G43" s="103">
        <v>0.05</v>
      </c>
      <c r="H43" s="103">
        <v>0.05</v>
      </c>
      <c r="I43" s="103">
        <v>0.05</v>
      </c>
      <c r="J43" s="103">
        <v>0.05</v>
      </c>
      <c r="K43" s="103">
        <v>0.05</v>
      </c>
      <c r="L43" s="103">
        <v>0.05</v>
      </c>
      <c r="M43" s="103">
        <v>0.05</v>
      </c>
      <c r="N43" s="103">
        <v>0.25</v>
      </c>
      <c r="O43" s="103">
        <v>0.1</v>
      </c>
      <c r="P43" s="202">
        <f t="shared" si="2"/>
        <v>1</v>
      </c>
      <c r="Q43" s="416" t="s">
        <v>559</v>
      </c>
      <c r="R43" s="416"/>
      <c r="S43" s="416"/>
      <c r="T43" s="416"/>
      <c r="U43" s="416"/>
      <c r="V43" s="416"/>
      <c r="W43" s="416"/>
      <c r="X43" s="416"/>
      <c r="Y43" s="416"/>
      <c r="Z43" s="416"/>
      <c r="AA43" s="416"/>
      <c r="AB43" s="416"/>
      <c r="AC43" s="416"/>
      <c r="AD43" s="417"/>
      <c r="AE43" s="341"/>
    </row>
    <row r="44" spans="1:41" ht="45.75" customHeight="1" x14ac:dyDescent="0.3">
      <c r="A44" s="413"/>
      <c r="B44" s="415"/>
      <c r="C44" s="99" t="s">
        <v>10</v>
      </c>
      <c r="D44" s="314">
        <f>+D45</f>
        <v>1.4999999999999999E-2</v>
      </c>
      <c r="E44" s="100">
        <f>+E45</f>
        <v>0.12920000000000001</v>
      </c>
      <c r="F44" s="100">
        <f>+F45</f>
        <v>0.13500000000000001</v>
      </c>
      <c r="G44" s="100">
        <f t="shared" ref="G44:O44" si="4">+G45</f>
        <v>0.13079999999999992</v>
      </c>
      <c r="H44" s="100">
        <f t="shared" si="4"/>
        <v>0.27000000000000007</v>
      </c>
      <c r="I44" s="100">
        <f t="shared" si="4"/>
        <v>0.37</v>
      </c>
      <c r="J44" s="100">
        <f t="shared" si="4"/>
        <v>0.25</v>
      </c>
      <c r="K44" s="100">
        <f t="shared" si="4"/>
        <v>0</v>
      </c>
      <c r="L44" s="100">
        <f t="shared" si="4"/>
        <v>0</v>
      </c>
      <c r="M44" s="100">
        <f t="shared" si="4"/>
        <v>0</v>
      </c>
      <c r="N44" s="100">
        <f t="shared" si="4"/>
        <v>0</v>
      </c>
      <c r="O44" s="100">
        <f t="shared" si="4"/>
        <v>0</v>
      </c>
      <c r="P44" s="202">
        <f t="shared" si="2"/>
        <v>1.2999999999999998</v>
      </c>
      <c r="Q44" s="416"/>
      <c r="R44" s="416"/>
      <c r="S44" s="416"/>
      <c r="T44" s="416"/>
      <c r="U44" s="416"/>
      <c r="V44" s="416"/>
      <c r="W44" s="416"/>
      <c r="X44" s="416"/>
      <c r="Y44" s="416"/>
      <c r="Z44" s="416"/>
      <c r="AA44" s="416"/>
      <c r="AB44" s="416"/>
      <c r="AC44" s="416"/>
      <c r="AD44" s="417"/>
      <c r="AE44" s="342"/>
    </row>
    <row r="45" spans="1:41" s="312" customFormat="1" ht="98.25" hidden="1" customHeight="1" x14ac:dyDescent="0.3">
      <c r="A45" s="381" t="s">
        <v>491</v>
      </c>
      <c r="B45" s="282">
        <v>1</v>
      </c>
      <c r="C45" s="102"/>
      <c r="D45" s="339">
        <v>1.4999999999999999E-2</v>
      </c>
      <c r="E45" s="309">
        <v>0.12920000000000001</v>
      </c>
      <c r="F45" s="360">
        <v>0.13500000000000001</v>
      </c>
      <c r="G45" s="386">
        <f>41%-D45-E45-F45</f>
        <v>0.13079999999999992</v>
      </c>
      <c r="H45" s="404">
        <f>68%-41%</f>
        <v>0.27000000000000007</v>
      </c>
      <c r="I45" s="280">
        <f>105%-68%</f>
        <v>0.37</v>
      </c>
      <c r="J45" s="280">
        <v>0.25</v>
      </c>
      <c r="K45" s="280"/>
      <c r="L45" s="280"/>
      <c r="M45" s="280"/>
      <c r="N45" s="280"/>
      <c r="O45" s="280"/>
      <c r="P45" s="281">
        <f t="shared" si="2"/>
        <v>1.2999999999999998</v>
      </c>
      <c r="Q45" s="309"/>
      <c r="R45" s="309"/>
      <c r="S45" s="286"/>
      <c r="T45" s="286"/>
      <c r="U45" s="286"/>
      <c r="V45" s="411">
        <v>1.2983333333333333</v>
      </c>
      <c r="W45" s="309"/>
      <c r="X45" s="309"/>
      <c r="Y45" s="411"/>
      <c r="Z45" s="411"/>
      <c r="AA45" s="309"/>
      <c r="AB45" s="309"/>
      <c r="AC45" s="309"/>
      <c r="AD45" s="310"/>
      <c r="AE45" s="311"/>
      <c r="AG45" s="313"/>
      <c r="AH45" s="313"/>
      <c r="AI45" s="313"/>
      <c r="AJ45" s="313"/>
      <c r="AK45" s="313"/>
      <c r="AL45" s="313"/>
      <c r="AM45" s="313"/>
      <c r="AN45" s="313"/>
      <c r="AO45" s="313"/>
    </row>
    <row r="46" spans="1:41" s="328" customFormat="1" hidden="1" x14ac:dyDescent="0.3">
      <c r="A46" s="315"/>
      <c r="B46" s="316"/>
      <c r="C46" s="317"/>
      <c r="D46" s="320">
        <f>$B$43*D44</f>
        <v>7.5000000000000002E-4</v>
      </c>
      <c r="E46" s="320">
        <f t="shared" ref="E46:O46" si="5">$B$43*E44</f>
        <v>6.4600000000000005E-3</v>
      </c>
      <c r="F46" s="320">
        <f t="shared" si="5"/>
        <v>6.7500000000000008E-3</v>
      </c>
      <c r="G46" s="320">
        <f t="shared" si="5"/>
        <v>6.5399999999999963E-3</v>
      </c>
      <c r="H46" s="320">
        <f t="shared" si="5"/>
        <v>1.3500000000000005E-2</v>
      </c>
      <c r="I46" s="320">
        <f t="shared" si="5"/>
        <v>1.8499999999999999E-2</v>
      </c>
      <c r="J46" s="320">
        <f t="shared" si="5"/>
        <v>1.2500000000000001E-2</v>
      </c>
      <c r="K46" s="320">
        <f t="shared" si="5"/>
        <v>0</v>
      </c>
      <c r="L46" s="320">
        <f t="shared" si="5"/>
        <v>0</v>
      </c>
      <c r="M46" s="320">
        <f t="shared" si="5"/>
        <v>0</v>
      </c>
      <c r="N46" s="320">
        <f t="shared" si="5"/>
        <v>0</v>
      </c>
      <c r="O46" s="320">
        <f t="shared" si="5"/>
        <v>0</v>
      </c>
      <c r="P46" s="316">
        <f t="shared" si="2"/>
        <v>6.5000000000000002E-2</v>
      </c>
      <c r="Q46" s="318"/>
      <c r="R46" s="318"/>
      <c r="S46" s="318"/>
      <c r="T46" s="318"/>
      <c r="U46" s="318"/>
      <c r="V46" s="318"/>
      <c r="W46" s="318"/>
      <c r="X46" s="318"/>
      <c r="Y46" s="318"/>
      <c r="Z46" s="318"/>
      <c r="AA46" s="318"/>
      <c r="AB46" s="318"/>
      <c r="AC46" s="318"/>
      <c r="AD46" s="319"/>
      <c r="AE46" s="294"/>
      <c r="AG46" s="295"/>
      <c r="AH46" s="295"/>
      <c r="AI46" s="295"/>
      <c r="AJ46" s="295"/>
      <c r="AK46" s="295"/>
      <c r="AL46" s="295"/>
      <c r="AM46" s="295"/>
      <c r="AN46" s="295"/>
      <c r="AO46" s="295"/>
    </row>
    <row r="47" spans="1:41" ht="26.7" customHeight="1" x14ac:dyDescent="0.3">
      <c r="A47" s="413" t="s">
        <v>422</v>
      </c>
      <c r="B47" s="415">
        <v>0.05</v>
      </c>
      <c r="C47" s="102" t="s">
        <v>9</v>
      </c>
      <c r="D47" s="103">
        <v>0.05</v>
      </c>
      <c r="E47" s="103">
        <v>0.05</v>
      </c>
      <c r="F47" s="103">
        <v>0.15</v>
      </c>
      <c r="G47" s="103">
        <v>0.05</v>
      </c>
      <c r="H47" s="103">
        <v>0.1</v>
      </c>
      <c r="I47" s="103">
        <v>0.05</v>
      </c>
      <c r="J47" s="103">
        <v>0.05</v>
      </c>
      <c r="K47" s="103">
        <v>0.05</v>
      </c>
      <c r="L47" s="103">
        <v>0.05</v>
      </c>
      <c r="M47" s="103">
        <v>0.05</v>
      </c>
      <c r="N47" s="103">
        <v>0.2</v>
      </c>
      <c r="O47" s="103">
        <v>0.15</v>
      </c>
      <c r="P47" s="202">
        <f t="shared" si="2"/>
        <v>1</v>
      </c>
      <c r="Q47" s="416" t="s">
        <v>560</v>
      </c>
      <c r="R47" s="416"/>
      <c r="S47" s="416"/>
      <c r="T47" s="416"/>
      <c r="U47" s="416"/>
      <c r="V47" s="416"/>
      <c r="W47" s="416"/>
      <c r="X47" s="416"/>
      <c r="Y47" s="416"/>
      <c r="Z47" s="416"/>
      <c r="AA47" s="416"/>
      <c r="AB47" s="416"/>
      <c r="AC47" s="416"/>
      <c r="AD47" s="417"/>
      <c r="AE47" s="97"/>
    </row>
    <row r="48" spans="1:41" ht="47.25" customHeight="1" x14ac:dyDescent="0.3">
      <c r="A48" s="413"/>
      <c r="B48" s="415"/>
      <c r="C48" s="99" t="s">
        <v>10</v>
      </c>
      <c r="D48" s="100">
        <f>+D49/$B$49</f>
        <v>4.4999999999999997E-3</v>
      </c>
      <c r="E48" s="100">
        <f t="shared" ref="E48:O48" si="6">+E49/$B$49</f>
        <v>8.5250000000000006E-2</v>
      </c>
      <c r="F48" s="100">
        <f t="shared" si="6"/>
        <v>0.14424999999999999</v>
      </c>
      <c r="G48" s="100">
        <f t="shared" si="6"/>
        <v>0.1045</v>
      </c>
      <c r="H48" s="100">
        <f t="shared" si="6"/>
        <v>0.20150000000000001</v>
      </c>
      <c r="I48" s="100">
        <f t="shared" si="6"/>
        <v>0.27575</v>
      </c>
      <c r="J48" s="100">
        <f t="shared" si="6"/>
        <v>0.12825</v>
      </c>
      <c r="K48" s="100">
        <f t="shared" si="6"/>
        <v>0</v>
      </c>
      <c r="L48" s="100">
        <f t="shared" si="6"/>
        <v>0</v>
      </c>
      <c r="M48" s="100">
        <f t="shared" si="6"/>
        <v>0</v>
      </c>
      <c r="N48" s="100">
        <f t="shared" si="6"/>
        <v>0</v>
      </c>
      <c r="O48" s="100">
        <f t="shared" si="6"/>
        <v>0</v>
      </c>
      <c r="P48" s="202">
        <f t="shared" si="2"/>
        <v>0.94399999999999995</v>
      </c>
      <c r="Q48" s="416"/>
      <c r="R48" s="416"/>
      <c r="S48" s="416"/>
      <c r="T48" s="416"/>
      <c r="U48" s="416"/>
      <c r="V48" s="416"/>
      <c r="W48" s="416"/>
      <c r="X48" s="416"/>
      <c r="Y48" s="416"/>
      <c r="Z48" s="416"/>
      <c r="AA48" s="416"/>
      <c r="AB48" s="416"/>
      <c r="AC48" s="416"/>
      <c r="AD48" s="417"/>
      <c r="AE48" s="97"/>
    </row>
    <row r="49" spans="1:41" s="291" customFormat="1" hidden="1" x14ac:dyDescent="0.3">
      <c r="A49" s="382" t="s">
        <v>438</v>
      </c>
      <c r="B49" s="287">
        <v>4000</v>
      </c>
      <c r="C49" s="288"/>
      <c r="D49" s="286">
        <v>18</v>
      </c>
      <c r="E49" s="285">
        <v>341</v>
      </c>
      <c r="F49" s="285">
        <v>577</v>
      </c>
      <c r="G49" s="285">
        <v>418</v>
      </c>
      <c r="H49" s="284">
        <v>806</v>
      </c>
      <c r="I49" s="284">
        <v>1103</v>
      </c>
      <c r="J49" s="284">
        <v>513</v>
      </c>
      <c r="K49" s="284"/>
      <c r="L49" s="284"/>
      <c r="M49" s="284"/>
      <c r="N49" s="284"/>
      <c r="O49" s="284"/>
      <c r="P49" s="287">
        <f t="shared" si="2"/>
        <v>3776</v>
      </c>
      <c r="Q49" s="286"/>
      <c r="R49" s="286"/>
      <c r="S49" s="286"/>
      <c r="T49" s="286"/>
      <c r="U49" s="286"/>
      <c r="V49" s="286"/>
      <c r="W49" s="286"/>
      <c r="X49" s="286"/>
      <c r="Y49" s="286"/>
      <c r="Z49" s="286"/>
      <c r="AA49" s="286"/>
      <c r="AB49" s="286"/>
      <c r="AC49" s="286"/>
      <c r="AD49" s="289"/>
      <c r="AE49" s="290"/>
    </row>
    <row r="50" spans="1:41" s="328" customFormat="1" hidden="1" x14ac:dyDescent="0.3">
      <c r="A50" s="315"/>
      <c r="B50" s="316"/>
      <c r="C50" s="317"/>
      <c r="D50" s="320">
        <f>$B$47*D48</f>
        <v>2.2499999999999999E-4</v>
      </c>
      <c r="E50" s="320">
        <f t="shared" ref="E50:O50" si="7">$B$47*E48</f>
        <v>4.2625000000000007E-3</v>
      </c>
      <c r="F50" s="320">
        <f t="shared" si="7"/>
        <v>7.2125000000000002E-3</v>
      </c>
      <c r="G50" s="320">
        <f t="shared" si="7"/>
        <v>5.2250000000000005E-3</v>
      </c>
      <c r="H50" s="320">
        <f t="shared" si="7"/>
        <v>1.0075000000000001E-2</v>
      </c>
      <c r="I50" s="320">
        <f t="shared" si="7"/>
        <v>1.3787500000000001E-2</v>
      </c>
      <c r="J50" s="320">
        <f t="shared" si="7"/>
        <v>6.4125000000000007E-3</v>
      </c>
      <c r="K50" s="320">
        <f t="shared" si="7"/>
        <v>0</v>
      </c>
      <c r="L50" s="320">
        <f t="shared" si="7"/>
        <v>0</v>
      </c>
      <c r="M50" s="320">
        <f t="shared" si="7"/>
        <v>0</v>
      </c>
      <c r="N50" s="320">
        <f t="shared" si="7"/>
        <v>0</v>
      </c>
      <c r="O50" s="320">
        <f t="shared" si="7"/>
        <v>0</v>
      </c>
      <c r="P50" s="316">
        <f t="shared" si="2"/>
        <v>4.7200000000000006E-2</v>
      </c>
      <c r="Q50" s="318"/>
      <c r="R50" s="318"/>
      <c r="S50" s="318"/>
      <c r="T50" s="318"/>
      <c r="U50" s="318"/>
      <c r="V50" s="318"/>
      <c r="W50" s="318"/>
      <c r="X50" s="318"/>
      <c r="Y50" s="318"/>
      <c r="Z50" s="318"/>
      <c r="AA50" s="318"/>
      <c r="AB50" s="318"/>
      <c r="AC50" s="318"/>
      <c r="AD50" s="319"/>
      <c r="AE50" s="294"/>
      <c r="AG50" s="295"/>
      <c r="AH50" s="295"/>
      <c r="AI50" s="295"/>
      <c r="AJ50" s="295"/>
      <c r="AK50" s="295"/>
      <c r="AL50" s="295"/>
      <c r="AM50" s="295"/>
      <c r="AN50" s="295"/>
      <c r="AO50" s="295"/>
    </row>
    <row r="51" spans="1:41" ht="60" customHeight="1" x14ac:dyDescent="0.3">
      <c r="A51" s="413" t="s">
        <v>423</v>
      </c>
      <c r="B51" s="415">
        <v>0.05</v>
      </c>
      <c r="C51" s="102" t="s">
        <v>9</v>
      </c>
      <c r="D51" s="103">
        <v>0.05</v>
      </c>
      <c r="E51" s="103">
        <v>0.05</v>
      </c>
      <c r="F51" s="103">
        <v>0.15</v>
      </c>
      <c r="G51" s="103">
        <v>0.05</v>
      </c>
      <c r="H51" s="103">
        <v>0.1</v>
      </c>
      <c r="I51" s="103">
        <v>0.05</v>
      </c>
      <c r="J51" s="103">
        <v>0.05</v>
      </c>
      <c r="K51" s="103">
        <v>0.05</v>
      </c>
      <c r="L51" s="103">
        <v>0.05</v>
      </c>
      <c r="M51" s="103">
        <v>0.05</v>
      </c>
      <c r="N51" s="103">
        <v>0.2</v>
      </c>
      <c r="O51" s="103">
        <v>0.15</v>
      </c>
      <c r="P51" s="202">
        <f t="shared" si="2"/>
        <v>1</v>
      </c>
      <c r="Q51" s="416" t="s">
        <v>569</v>
      </c>
      <c r="R51" s="416"/>
      <c r="S51" s="416"/>
      <c r="T51" s="416"/>
      <c r="U51" s="416"/>
      <c r="V51" s="416"/>
      <c r="W51" s="416"/>
      <c r="X51" s="416"/>
      <c r="Y51" s="416"/>
      <c r="Z51" s="416"/>
      <c r="AA51" s="416"/>
      <c r="AB51" s="416"/>
      <c r="AC51" s="416"/>
      <c r="AD51" s="417"/>
      <c r="AE51" s="97"/>
    </row>
    <row r="52" spans="1:41" ht="44.7" customHeight="1" x14ac:dyDescent="0.3">
      <c r="A52" s="414"/>
      <c r="B52" s="415"/>
      <c r="C52" s="99" t="s">
        <v>10</v>
      </c>
      <c r="D52" s="100">
        <f>+D53/$B$53</f>
        <v>5.5E-2</v>
      </c>
      <c r="E52" s="100">
        <f t="shared" ref="E52:O52" si="8">+E53/$B$53</f>
        <v>5.9799999999999999E-2</v>
      </c>
      <c r="F52" s="100">
        <f t="shared" si="8"/>
        <v>8.9800000000000005E-2</v>
      </c>
      <c r="G52" s="100">
        <f t="shared" si="8"/>
        <v>8.3199999999999996E-2</v>
      </c>
      <c r="H52" s="100">
        <f t="shared" si="8"/>
        <v>8.9399999999999993E-2</v>
      </c>
      <c r="I52" s="100">
        <f t="shared" si="8"/>
        <v>9.74E-2</v>
      </c>
      <c r="J52" s="100">
        <f t="shared" si="8"/>
        <v>8.2400000000000001E-2</v>
      </c>
      <c r="K52" s="100">
        <f t="shared" si="8"/>
        <v>0</v>
      </c>
      <c r="L52" s="100">
        <f t="shared" si="8"/>
        <v>0</v>
      </c>
      <c r="M52" s="100">
        <f t="shared" si="8"/>
        <v>0</v>
      </c>
      <c r="N52" s="100">
        <f t="shared" si="8"/>
        <v>0</v>
      </c>
      <c r="O52" s="100">
        <f t="shared" si="8"/>
        <v>0</v>
      </c>
      <c r="P52" s="202">
        <f t="shared" si="2"/>
        <v>0.55699999999999994</v>
      </c>
      <c r="Q52" s="416"/>
      <c r="R52" s="416"/>
      <c r="S52" s="416"/>
      <c r="T52" s="416"/>
      <c r="U52" s="416"/>
      <c r="V52" s="416"/>
      <c r="W52" s="416"/>
      <c r="X52" s="416"/>
      <c r="Y52" s="416"/>
      <c r="Z52" s="416"/>
      <c r="AA52" s="416"/>
      <c r="AB52" s="416"/>
      <c r="AC52" s="416"/>
      <c r="AD52" s="417"/>
      <c r="AE52" s="97"/>
    </row>
    <row r="53" spans="1:41" s="301" customFormat="1" ht="68.25" hidden="1" customHeight="1" thickBot="1" x14ac:dyDescent="0.35">
      <c r="A53" s="383" t="s">
        <v>440</v>
      </c>
      <c r="B53" s="283">
        <v>5000</v>
      </c>
      <c r="C53" s="292"/>
      <c r="D53" s="297">
        <f>14+176+85+0</f>
        <v>275</v>
      </c>
      <c r="E53" s="296">
        <f>288+11</f>
        <v>299</v>
      </c>
      <c r="F53" s="296">
        <v>449</v>
      </c>
      <c r="G53" s="293">
        <v>416</v>
      </c>
      <c r="H53" s="293">
        <v>447</v>
      </c>
      <c r="I53" s="293">
        <v>487</v>
      </c>
      <c r="J53" s="293">
        <v>412</v>
      </c>
      <c r="K53" s="293"/>
      <c r="L53" s="293"/>
      <c r="M53" s="293"/>
      <c r="N53" s="293"/>
      <c r="O53" s="293"/>
      <c r="P53" s="283">
        <f t="shared" si="2"/>
        <v>2785</v>
      </c>
      <c r="Q53" s="297"/>
      <c r="R53" s="297"/>
      <c r="S53" s="297"/>
      <c r="T53" s="357"/>
      <c r="U53" s="297"/>
      <c r="V53" s="297"/>
      <c r="W53" s="297"/>
      <c r="X53" s="297"/>
      <c r="Y53" s="297"/>
      <c r="Z53" s="297"/>
      <c r="AA53" s="297"/>
      <c r="AB53" s="297"/>
      <c r="AC53" s="297"/>
      <c r="AD53" s="298"/>
      <c r="AE53" s="299"/>
    </row>
    <row r="54" spans="1:41" s="328" customFormat="1" hidden="1" x14ac:dyDescent="0.3">
      <c r="A54" s="315"/>
      <c r="B54" s="316"/>
      <c r="C54" s="317"/>
      <c r="D54" s="320">
        <f>$B$51*D52</f>
        <v>2.7500000000000003E-3</v>
      </c>
      <c r="E54" s="320">
        <f t="shared" ref="E54:O54" si="9">$B$51*E52</f>
        <v>2.99E-3</v>
      </c>
      <c r="F54" s="320">
        <f t="shared" si="9"/>
        <v>4.4900000000000001E-3</v>
      </c>
      <c r="G54" s="320">
        <f t="shared" si="9"/>
        <v>4.1599999999999996E-3</v>
      </c>
      <c r="H54" s="320">
        <f t="shared" si="9"/>
        <v>4.47E-3</v>
      </c>
      <c r="I54" s="320">
        <f t="shared" si="9"/>
        <v>4.8700000000000002E-3</v>
      </c>
      <c r="J54" s="320">
        <f t="shared" si="9"/>
        <v>4.1200000000000004E-3</v>
      </c>
      <c r="K54" s="320">
        <f t="shared" si="9"/>
        <v>0</v>
      </c>
      <c r="L54" s="320">
        <f t="shared" si="9"/>
        <v>0</v>
      </c>
      <c r="M54" s="320">
        <f t="shared" si="9"/>
        <v>0</v>
      </c>
      <c r="N54" s="320">
        <f t="shared" si="9"/>
        <v>0</v>
      </c>
      <c r="O54" s="320">
        <f t="shared" si="9"/>
        <v>0</v>
      </c>
      <c r="P54" s="316">
        <f t="shared" si="2"/>
        <v>2.785E-2</v>
      </c>
      <c r="Q54" s="318"/>
      <c r="R54" s="318"/>
      <c r="S54" s="318"/>
      <c r="T54" s="318"/>
      <c r="U54" s="318"/>
      <c r="V54" s="318"/>
      <c r="W54" s="318"/>
      <c r="X54" s="318"/>
      <c r="Y54" s="318"/>
      <c r="Z54" s="318"/>
      <c r="AA54" s="318"/>
      <c r="AB54" s="318"/>
      <c r="AC54" s="318"/>
      <c r="AD54" s="319"/>
      <c r="AE54" s="294"/>
      <c r="AG54" s="295"/>
      <c r="AH54" s="295"/>
      <c r="AI54" s="295"/>
      <c r="AJ54" s="295"/>
      <c r="AK54" s="295"/>
      <c r="AL54" s="295"/>
      <c r="AM54" s="295"/>
      <c r="AN54" s="295"/>
      <c r="AO54" s="295"/>
    </row>
    <row r="55" spans="1:41" x14ac:dyDescent="0.3">
      <c r="A55" s="50" t="s">
        <v>293</v>
      </c>
    </row>
    <row r="57" spans="1:41" x14ac:dyDescent="0.3">
      <c r="B57" s="264"/>
    </row>
  </sheetData>
  <mergeCells count="82">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A39:A40"/>
    <mergeCell ref="B39:B40"/>
    <mergeCell ref="Q39:AD40"/>
    <mergeCell ref="W33:Z33"/>
    <mergeCell ref="AA33:AD33"/>
    <mergeCell ref="A34:A35"/>
    <mergeCell ref="B34:B35"/>
    <mergeCell ref="Q34:S35"/>
    <mergeCell ref="T34:V35"/>
    <mergeCell ref="W34:Z35"/>
    <mergeCell ref="AA34:AD35"/>
    <mergeCell ref="A37:A38"/>
    <mergeCell ref="B37:B38"/>
    <mergeCell ref="C37:P37"/>
    <mergeCell ref="Q37:AD37"/>
    <mergeCell ref="Q38:AD38"/>
    <mergeCell ref="A51:A52"/>
    <mergeCell ref="B51:B52"/>
    <mergeCell ref="Q51:AD52"/>
    <mergeCell ref="A43:A44"/>
    <mergeCell ref="B43:B44"/>
    <mergeCell ref="Q43:AD44"/>
    <mergeCell ref="A47:A48"/>
    <mergeCell ref="B47:B48"/>
    <mergeCell ref="Q47:AD48"/>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43:AD44 Q39:AD40 W34 Q47:AD48 Q34 Q51:AD52" xr:uid="{00000000-0002-0000-0000-000002000000}">
      <formula1>2000</formula1>
    </dataValidation>
  </dataValidations>
  <pageMargins left="0.25" right="0.25" top="0.75" bottom="0.75" header="0.3" footer="0.3"/>
  <pageSetup paperSize="3" scale="33"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4.4" x14ac:dyDescent="0.3"/>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RowHeight="14.4" x14ac:dyDescent="0.3"/>
  <cols>
    <col min="3" max="3" width="6.6640625" customWidth="1"/>
    <col min="4" max="4" width="8.6640625" customWidth="1"/>
    <col min="5" max="5" width="10.6640625" customWidth="1"/>
  </cols>
  <sheetData>
    <row r="1" spans="1:14" x14ac:dyDescent="0.3">
      <c r="B1" t="s">
        <v>19</v>
      </c>
      <c r="C1" s="766" t="s">
        <v>20</v>
      </c>
      <c r="D1" s="766"/>
      <c r="E1" s="766"/>
      <c r="F1" s="766"/>
      <c r="G1" s="767" t="s">
        <v>22</v>
      </c>
      <c r="H1" s="768"/>
      <c r="I1" s="768"/>
      <c r="J1" s="769"/>
      <c r="K1" s="765" t="s">
        <v>23</v>
      </c>
      <c r="L1" s="765"/>
      <c r="M1" s="765"/>
      <c r="N1" s="765"/>
    </row>
    <row r="2" spans="1:14" x14ac:dyDescent="0.3">
      <c r="C2" s="4"/>
      <c r="D2" s="4"/>
      <c r="E2" s="4"/>
      <c r="F2" s="4" t="s">
        <v>21</v>
      </c>
      <c r="G2" s="30"/>
      <c r="H2" s="4"/>
      <c r="I2" s="4"/>
      <c r="J2" s="31" t="s">
        <v>21</v>
      </c>
      <c r="K2" s="4"/>
      <c r="L2" s="4"/>
      <c r="M2" s="4"/>
      <c r="N2" s="4" t="s">
        <v>21</v>
      </c>
    </row>
    <row r="3" spans="1:14" x14ac:dyDescent="0.3">
      <c r="A3" s="764" t="s">
        <v>24</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3">
      <c r="A4" s="764"/>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3">
      <c r="A5" s="764"/>
      <c r="B5" s="5">
        <v>3</v>
      </c>
      <c r="C5" s="6">
        <v>0.05</v>
      </c>
      <c r="D5" s="6">
        <v>0.05</v>
      </c>
      <c r="E5" s="6">
        <v>0.1</v>
      </c>
      <c r="F5" s="7">
        <f>(C5+D5+E5)</f>
        <v>0.2</v>
      </c>
      <c r="G5" s="32">
        <v>0.1</v>
      </c>
      <c r="H5" s="6">
        <v>0.1</v>
      </c>
      <c r="I5" s="6">
        <v>0.1</v>
      </c>
      <c r="J5" s="33">
        <f>(G5+H5+I5)</f>
        <v>0.30000000000000004</v>
      </c>
      <c r="K5" s="24"/>
      <c r="L5" s="5"/>
      <c r="M5" s="5"/>
      <c r="N5" s="5"/>
    </row>
    <row r="6" spans="1:14" x14ac:dyDescent="0.3">
      <c r="A6" s="764"/>
      <c r="B6" s="5">
        <v>4</v>
      </c>
      <c r="C6" s="6">
        <v>0.1</v>
      </c>
      <c r="D6" s="6">
        <v>0.1</v>
      </c>
      <c r="E6" s="6">
        <v>0.2</v>
      </c>
      <c r="F6" s="7">
        <f>(C6+D6+E6)</f>
        <v>0.4</v>
      </c>
      <c r="G6" s="32">
        <v>0</v>
      </c>
      <c r="H6" s="6">
        <v>0</v>
      </c>
      <c r="I6" s="6">
        <v>0.1</v>
      </c>
      <c r="J6" s="33">
        <f>(G6+H6+I6)</f>
        <v>0.1</v>
      </c>
      <c r="K6" s="24"/>
      <c r="L6" s="5"/>
      <c r="M6" s="5"/>
      <c r="N6" s="5"/>
    </row>
    <row r="7" spans="1:14" x14ac:dyDescent="0.3">
      <c r="A7" s="764"/>
      <c r="B7" s="5">
        <v>5</v>
      </c>
      <c r="C7" s="6">
        <v>0</v>
      </c>
      <c r="D7" s="6">
        <v>0</v>
      </c>
      <c r="E7" s="6">
        <v>0</v>
      </c>
      <c r="F7" s="7">
        <f>(C7+D7+E7)</f>
        <v>0</v>
      </c>
      <c r="G7" s="32">
        <v>0</v>
      </c>
      <c r="H7" s="6">
        <v>0</v>
      </c>
      <c r="I7" s="6">
        <v>0</v>
      </c>
      <c r="J7" s="33">
        <f>(G7+H7+I7)</f>
        <v>0</v>
      </c>
      <c r="K7" s="24"/>
      <c r="L7" s="5"/>
      <c r="M7" s="5"/>
      <c r="N7" s="5"/>
    </row>
    <row r="8" spans="1:14" x14ac:dyDescent="0.3">
      <c r="A8" s="764" t="s">
        <v>25</v>
      </c>
      <c r="B8" s="9">
        <v>6</v>
      </c>
      <c r="C8" s="10">
        <v>0.1</v>
      </c>
      <c r="D8" s="10">
        <v>0.1</v>
      </c>
      <c r="E8" s="10">
        <v>0.1</v>
      </c>
      <c r="F8" s="11">
        <f>C8+D8+E8</f>
        <v>0.30000000000000004</v>
      </c>
      <c r="G8" s="34"/>
      <c r="H8" s="9"/>
      <c r="I8" s="9"/>
      <c r="J8" s="35"/>
      <c r="K8" s="25"/>
      <c r="L8" s="9"/>
      <c r="M8" s="9"/>
      <c r="N8" s="9"/>
    </row>
    <row r="9" spans="1:14" x14ac:dyDescent="0.3">
      <c r="A9" s="764"/>
      <c r="B9" s="9">
        <v>7</v>
      </c>
      <c r="C9" s="9"/>
      <c r="D9" s="9"/>
      <c r="E9" s="9"/>
      <c r="F9" s="19"/>
      <c r="G9" s="36"/>
      <c r="H9" s="9"/>
      <c r="I9" s="9"/>
      <c r="J9" s="35"/>
      <c r="K9" s="25"/>
      <c r="L9" s="9"/>
      <c r="M9" s="9"/>
      <c r="N9" s="9"/>
    </row>
    <row r="10" spans="1:14" x14ac:dyDescent="0.3">
      <c r="A10" s="764"/>
      <c r="B10" s="9">
        <v>8</v>
      </c>
      <c r="C10" s="9"/>
      <c r="D10" s="9"/>
      <c r="E10" s="9"/>
      <c r="F10" s="19"/>
      <c r="G10" s="36"/>
      <c r="H10" s="9"/>
      <c r="I10" s="9"/>
      <c r="J10" s="35"/>
      <c r="K10" s="25"/>
      <c r="L10" s="9"/>
      <c r="M10" s="9"/>
      <c r="N10" s="9"/>
    </row>
    <row r="11" spans="1:14" x14ac:dyDescent="0.3">
      <c r="A11" s="764"/>
      <c r="B11" s="9">
        <v>9</v>
      </c>
      <c r="C11" s="9"/>
      <c r="D11" s="9"/>
      <c r="E11" s="9"/>
      <c r="F11" s="19"/>
      <c r="G11" s="36"/>
      <c r="H11" s="9"/>
      <c r="I11" s="9"/>
      <c r="J11" s="35"/>
      <c r="K11" s="25"/>
      <c r="L11" s="9"/>
      <c r="M11" s="9"/>
      <c r="N11" s="9"/>
    </row>
    <row r="12" spans="1:14" x14ac:dyDescent="0.3">
      <c r="A12" s="764" t="s">
        <v>26</v>
      </c>
      <c r="B12" s="14">
        <v>10</v>
      </c>
      <c r="C12" s="14"/>
      <c r="D12" s="14"/>
      <c r="E12" s="14"/>
      <c r="F12" s="20"/>
      <c r="G12" s="37"/>
      <c r="H12" s="14"/>
      <c r="I12" s="14"/>
      <c r="J12" s="38"/>
      <c r="K12" s="26"/>
      <c r="L12" s="14"/>
      <c r="M12" s="14"/>
      <c r="N12" s="14"/>
    </row>
    <row r="13" spans="1:14" x14ac:dyDescent="0.3">
      <c r="A13" s="764"/>
      <c r="B13" s="14">
        <v>11</v>
      </c>
      <c r="C13" s="14"/>
      <c r="D13" s="14"/>
      <c r="E13" s="14"/>
      <c r="F13" s="20"/>
      <c r="G13" s="37"/>
      <c r="H13" s="14"/>
      <c r="I13" s="14"/>
      <c r="J13" s="38"/>
      <c r="K13" s="26"/>
      <c r="L13" s="14"/>
      <c r="M13" s="14"/>
      <c r="N13" s="14"/>
    </row>
    <row r="14" spans="1:14" x14ac:dyDescent="0.3">
      <c r="A14" s="764"/>
      <c r="B14" s="14">
        <v>12</v>
      </c>
      <c r="C14" s="14"/>
      <c r="D14" s="14"/>
      <c r="E14" s="14"/>
      <c r="F14" s="20"/>
      <c r="G14" s="37"/>
      <c r="H14" s="14"/>
      <c r="I14" s="14"/>
      <c r="J14" s="38"/>
      <c r="K14" s="26"/>
      <c r="L14" s="14"/>
      <c r="M14" s="14"/>
      <c r="N14" s="14"/>
    </row>
    <row r="15" spans="1:14" x14ac:dyDescent="0.3">
      <c r="A15" s="764"/>
      <c r="B15" s="14">
        <v>13</v>
      </c>
      <c r="C15" s="14"/>
      <c r="D15" s="14"/>
      <c r="E15" s="14"/>
      <c r="F15" s="20"/>
      <c r="G15" s="37"/>
      <c r="H15" s="14"/>
      <c r="I15" s="14"/>
      <c r="J15" s="38"/>
      <c r="K15" s="26"/>
      <c r="L15" s="14"/>
      <c r="M15" s="14"/>
      <c r="N15" s="14"/>
    </row>
    <row r="16" spans="1:14" x14ac:dyDescent="0.3">
      <c r="A16" s="764" t="s">
        <v>27</v>
      </c>
      <c r="B16" s="15">
        <v>14</v>
      </c>
      <c r="C16" s="15"/>
      <c r="D16" s="15"/>
      <c r="E16" s="15"/>
      <c r="F16" s="21"/>
      <c r="G16" s="39"/>
      <c r="H16" s="15"/>
      <c r="I16" s="15"/>
      <c r="J16" s="40"/>
      <c r="K16" s="27"/>
      <c r="L16" s="15"/>
      <c r="M16" s="15"/>
      <c r="N16" s="15"/>
    </row>
    <row r="17" spans="1:14" x14ac:dyDescent="0.3">
      <c r="A17" s="764"/>
      <c r="B17" s="15">
        <v>15</v>
      </c>
      <c r="C17" s="15"/>
      <c r="D17" s="15"/>
      <c r="E17" s="15"/>
      <c r="F17" s="21"/>
      <c r="G17" s="39"/>
      <c r="H17" s="15"/>
      <c r="I17" s="15"/>
      <c r="J17" s="40"/>
      <c r="K17" s="27"/>
      <c r="L17" s="15"/>
      <c r="M17" s="15"/>
      <c r="N17" s="15"/>
    </row>
    <row r="18" spans="1:14" x14ac:dyDescent="0.3">
      <c r="A18" s="764"/>
      <c r="B18" s="15">
        <v>16</v>
      </c>
      <c r="C18" s="15"/>
      <c r="D18" s="15"/>
      <c r="E18" s="15"/>
      <c r="F18" s="21"/>
      <c r="G18" s="39"/>
      <c r="H18" s="15"/>
      <c r="I18" s="15"/>
      <c r="J18" s="40"/>
      <c r="K18" s="27"/>
      <c r="L18" s="15"/>
      <c r="M18" s="15"/>
      <c r="N18" s="15"/>
    </row>
    <row r="19" spans="1:14" x14ac:dyDescent="0.3">
      <c r="A19" s="764" t="s">
        <v>28</v>
      </c>
      <c r="B19" s="18">
        <v>17</v>
      </c>
      <c r="C19" s="18"/>
      <c r="D19" s="18"/>
      <c r="E19" s="18"/>
      <c r="F19" s="22"/>
      <c r="G19" s="41"/>
      <c r="H19" s="18"/>
      <c r="I19" s="18"/>
      <c r="J19" s="42"/>
      <c r="K19" s="28"/>
      <c r="L19" s="18"/>
      <c r="M19" s="18"/>
      <c r="N19" s="18"/>
    </row>
    <row r="20" spans="1:14" x14ac:dyDescent="0.3">
      <c r="A20" s="764"/>
      <c r="B20" s="18">
        <v>18</v>
      </c>
      <c r="C20" s="18"/>
      <c r="D20" s="18"/>
      <c r="E20" s="18"/>
      <c r="F20" s="22"/>
      <c r="G20" s="41"/>
      <c r="H20" s="18"/>
      <c r="I20" s="18"/>
      <c r="J20" s="42"/>
      <c r="K20" s="28"/>
      <c r="L20" s="18"/>
      <c r="M20" s="18"/>
      <c r="N20" s="18"/>
    </row>
    <row r="21" spans="1:14" x14ac:dyDescent="0.3">
      <c r="A21" s="764"/>
      <c r="B21" s="18">
        <v>19</v>
      </c>
      <c r="C21" s="18"/>
      <c r="D21" s="18"/>
      <c r="E21" s="18"/>
      <c r="F21" s="22"/>
      <c r="G21" s="41"/>
      <c r="H21" s="18"/>
      <c r="I21" s="18"/>
      <c r="J21" s="42"/>
      <c r="K21" s="28"/>
      <c r="L21" s="18"/>
      <c r="M21" s="18"/>
      <c r="N21" s="18"/>
    </row>
    <row r="22" spans="1:14" x14ac:dyDescent="0.3">
      <c r="A22" s="764"/>
      <c r="B22" s="18">
        <v>20</v>
      </c>
      <c r="C22" s="18"/>
      <c r="D22" s="18"/>
      <c r="E22" s="18"/>
      <c r="F22" s="22"/>
      <c r="G22" s="41"/>
      <c r="H22" s="18"/>
      <c r="I22" s="18"/>
      <c r="J22" s="42"/>
      <c r="K22" s="28"/>
      <c r="L22" s="18"/>
      <c r="M22" s="18"/>
      <c r="N22" s="18"/>
    </row>
    <row r="23" spans="1:14" x14ac:dyDescent="0.3">
      <c r="A23" s="764" t="s">
        <v>29</v>
      </c>
      <c r="B23" s="13">
        <v>21</v>
      </c>
      <c r="C23" s="13"/>
      <c r="D23" s="13"/>
      <c r="E23" s="13"/>
      <c r="F23" s="23"/>
      <c r="G23" s="43"/>
      <c r="H23" s="13"/>
      <c r="I23" s="13"/>
      <c r="J23" s="44"/>
      <c r="K23" s="29"/>
      <c r="L23" s="13"/>
      <c r="M23" s="13"/>
      <c r="N23" s="13"/>
    </row>
    <row r="24" spans="1:14" x14ac:dyDescent="0.3">
      <c r="A24" s="764"/>
      <c r="B24" s="13">
        <v>22</v>
      </c>
      <c r="C24" s="13"/>
      <c r="D24" s="13"/>
      <c r="E24" s="13"/>
      <c r="F24" s="23"/>
      <c r="G24" s="43"/>
      <c r="H24" s="13"/>
      <c r="I24" s="13"/>
      <c r="J24" s="44"/>
      <c r="K24" s="29"/>
      <c r="L24" s="13"/>
      <c r="M24" s="13"/>
      <c r="N24" s="13"/>
    </row>
    <row r="25" spans="1:14" x14ac:dyDescent="0.3">
      <c r="A25" s="764"/>
      <c r="B25" s="13">
        <v>23</v>
      </c>
      <c r="C25" s="13"/>
      <c r="D25" s="13"/>
      <c r="E25" s="13"/>
      <c r="F25" s="23"/>
      <c r="G25" s="43"/>
      <c r="H25" s="13"/>
      <c r="I25" s="13"/>
      <c r="J25" s="44"/>
      <c r="K25" s="29"/>
      <c r="L25" s="13"/>
      <c r="M25" s="13"/>
      <c r="N25" s="13"/>
    </row>
    <row r="26" spans="1:14" x14ac:dyDescent="0.3">
      <c r="A26" s="764"/>
      <c r="B26" s="13">
        <v>24</v>
      </c>
      <c r="C26" s="13"/>
      <c r="D26" s="13"/>
      <c r="E26" s="13"/>
      <c r="F26" s="23"/>
      <c r="G26" s="43"/>
      <c r="H26" s="13"/>
      <c r="I26" s="13"/>
      <c r="J26" s="44"/>
      <c r="K26" s="29"/>
      <c r="L26" s="13"/>
      <c r="M26" s="13"/>
      <c r="N26" s="13"/>
    </row>
    <row r="27" spans="1:14" x14ac:dyDescent="0.3">
      <c r="A27" s="764" t="s">
        <v>30</v>
      </c>
      <c r="B27" s="9">
        <v>25</v>
      </c>
      <c r="C27" s="9"/>
      <c r="D27" s="9"/>
      <c r="E27" s="9"/>
      <c r="F27" s="9"/>
      <c r="G27" s="9"/>
      <c r="H27" s="9"/>
      <c r="I27" s="9"/>
      <c r="J27" s="9"/>
      <c r="K27" s="9"/>
      <c r="L27" s="9"/>
      <c r="M27" s="9"/>
      <c r="N27" s="9"/>
    </row>
    <row r="28" spans="1:14" x14ac:dyDescent="0.3">
      <c r="A28" s="764"/>
      <c r="B28" s="9">
        <v>26</v>
      </c>
      <c r="C28" s="9"/>
      <c r="D28" s="9"/>
      <c r="E28" s="9"/>
      <c r="F28" s="9"/>
      <c r="G28" s="9"/>
      <c r="H28" s="9"/>
      <c r="I28" s="9"/>
      <c r="J28" s="9"/>
      <c r="K28" s="9"/>
      <c r="L28" s="9"/>
      <c r="M28" s="9"/>
      <c r="N28" s="9"/>
    </row>
    <row r="29" spans="1:14" x14ac:dyDescent="0.3">
      <c r="A29" s="764"/>
      <c r="B29" s="9">
        <v>27</v>
      </c>
      <c r="C29" s="9"/>
      <c r="D29" s="9"/>
      <c r="E29" s="9"/>
      <c r="F29" s="9"/>
      <c r="G29" s="9"/>
      <c r="H29" s="9"/>
      <c r="I29" s="9"/>
      <c r="J29" s="9"/>
      <c r="K29" s="9"/>
      <c r="L29" s="9"/>
      <c r="M29" s="9"/>
      <c r="N29" s="9"/>
    </row>
    <row r="30" spans="1:14" x14ac:dyDescent="0.3">
      <c r="A30" s="764"/>
      <c r="B30" s="9">
        <v>28</v>
      </c>
      <c r="C30" s="9"/>
      <c r="D30" s="9"/>
      <c r="E30" s="9"/>
      <c r="F30" s="9"/>
      <c r="G30" s="9"/>
      <c r="H30" s="9"/>
      <c r="I30" s="9"/>
      <c r="J30" s="9"/>
      <c r="K30" s="9"/>
      <c r="L30" s="9"/>
      <c r="M30" s="9"/>
      <c r="N30" s="9"/>
    </row>
    <row r="31" spans="1:14" x14ac:dyDescent="0.3">
      <c r="A31" s="764"/>
      <c r="B31" s="9">
        <v>29</v>
      </c>
      <c r="C31" s="9"/>
      <c r="D31" s="9"/>
      <c r="E31" s="9"/>
      <c r="F31" s="9"/>
      <c r="G31" s="9"/>
      <c r="H31" s="9"/>
      <c r="I31" s="9"/>
      <c r="J31" s="9"/>
      <c r="K31" s="9"/>
      <c r="L31" s="9"/>
      <c r="M31" s="9"/>
      <c r="N31" s="9"/>
    </row>
    <row r="32" spans="1:14" x14ac:dyDescent="0.3">
      <c r="A32" s="764" t="s">
        <v>31</v>
      </c>
      <c r="B32" s="16">
        <v>30</v>
      </c>
      <c r="C32" s="16"/>
      <c r="D32" s="16"/>
      <c r="E32" s="16"/>
      <c r="F32" s="16"/>
      <c r="G32" s="16"/>
      <c r="H32" s="16"/>
      <c r="I32" s="16"/>
      <c r="J32" s="16"/>
      <c r="K32" s="16"/>
      <c r="L32" s="16"/>
      <c r="M32" s="16"/>
      <c r="N32" s="16"/>
    </row>
    <row r="33" spans="1:14" x14ac:dyDescent="0.3">
      <c r="A33" s="764"/>
      <c r="B33" s="16">
        <v>31</v>
      </c>
      <c r="C33" s="16"/>
      <c r="D33" s="16"/>
      <c r="E33" s="16"/>
      <c r="F33" s="16"/>
      <c r="G33" s="16"/>
      <c r="H33" s="16"/>
      <c r="I33" s="16"/>
      <c r="J33" s="16"/>
      <c r="K33" s="16"/>
      <c r="L33" s="16"/>
      <c r="M33" s="16"/>
      <c r="N33" s="16"/>
    </row>
    <row r="34" spans="1:14" x14ac:dyDescent="0.3">
      <c r="A34" s="764"/>
      <c r="B34" s="16">
        <v>32</v>
      </c>
      <c r="C34" s="16"/>
      <c r="D34" s="16"/>
      <c r="E34" s="16"/>
      <c r="F34" s="16"/>
      <c r="G34" s="16"/>
      <c r="H34" s="16"/>
      <c r="I34" s="16"/>
      <c r="J34" s="16"/>
      <c r="K34" s="16"/>
      <c r="L34" s="16"/>
      <c r="M34" s="16"/>
      <c r="N34" s="16"/>
    </row>
    <row r="35" spans="1:14" x14ac:dyDescent="0.3">
      <c r="A35" s="764" t="s">
        <v>32</v>
      </c>
      <c r="B35" s="17">
        <v>33</v>
      </c>
      <c r="C35" s="14"/>
      <c r="D35" s="14"/>
      <c r="E35" s="14"/>
      <c r="F35" s="14"/>
      <c r="G35" s="14"/>
      <c r="H35" s="14"/>
      <c r="I35" s="14"/>
      <c r="J35" s="14"/>
      <c r="K35" s="14"/>
      <c r="L35" s="14"/>
      <c r="M35" s="14"/>
      <c r="N35" s="14"/>
    </row>
    <row r="36" spans="1:14" x14ac:dyDescent="0.3">
      <c r="A36" s="764"/>
      <c r="B36" s="14">
        <v>34</v>
      </c>
      <c r="C36" s="14"/>
      <c r="D36" s="14"/>
      <c r="E36" s="14"/>
      <c r="F36" s="14"/>
      <c r="G36" s="14"/>
      <c r="H36" s="14"/>
      <c r="I36" s="14"/>
      <c r="J36" s="14"/>
      <c r="K36" s="14"/>
      <c r="L36" s="14"/>
      <c r="M36" s="14"/>
      <c r="N36" s="14"/>
    </row>
    <row r="37" spans="1:14" x14ac:dyDescent="0.3">
      <c r="A37" s="764"/>
      <c r="B37" s="45">
        <v>35</v>
      </c>
      <c r="C37" s="14"/>
      <c r="D37" s="14"/>
      <c r="E37" s="14"/>
      <c r="F37" s="14"/>
      <c r="G37" s="14"/>
      <c r="H37" s="14"/>
      <c r="I37" s="14"/>
      <c r="J37" s="14"/>
      <c r="K37" s="14"/>
      <c r="L37" s="14"/>
      <c r="M37" s="14"/>
      <c r="N37" s="14"/>
    </row>
    <row r="38" spans="1:14" x14ac:dyDescent="0.3">
      <c r="A38" s="764" t="s">
        <v>33</v>
      </c>
      <c r="B38" s="8">
        <v>36</v>
      </c>
      <c r="C38" s="8"/>
      <c r="D38" s="8"/>
      <c r="E38" s="8"/>
      <c r="F38" s="8"/>
      <c r="G38" s="8"/>
      <c r="H38" s="8"/>
      <c r="I38" s="8"/>
      <c r="J38" s="8"/>
      <c r="K38" s="8"/>
      <c r="L38" s="8"/>
      <c r="M38" s="8"/>
      <c r="N38" s="8"/>
    </row>
    <row r="39" spans="1:14" x14ac:dyDescent="0.3">
      <c r="A39" s="764"/>
      <c r="B39" s="8">
        <v>37</v>
      </c>
      <c r="C39" s="8"/>
      <c r="D39" s="8"/>
      <c r="E39" s="8"/>
      <c r="F39" s="8"/>
      <c r="G39" s="8"/>
      <c r="H39" s="8"/>
      <c r="I39" s="8"/>
      <c r="J39" s="8"/>
      <c r="K39" s="8"/>
      <c r="L39" s="8"/>
      <c r="M39" s="8"/>
      <c r="N39" s="8"/>
    </row>
    <row r="40" spans="1:14" x14ac:dyDescent="0.3">
      <c r="A40" s="764"/>
      <c r="B40" s="8">
        <v>38</v>
      </c>
      <c r="C40" s="8"/>
      <c r="D40" s="8"/>
      <c r="E40" s="8"/>
      <c r="F40" s="8"/>
      <c r="G40" s="8"/>
      <c r="H40" s="8"/>
      <c r="I40" s="8"/>
      <c r="J40" s="8"/>
      <c r="K40" s="8"/>
      <c r="L40" s="8"/>
      <c r="M40" s="8"/>
      <c r="N40" s="8"/>
    </row>
    <row r="41" spans="1:14" x14ac:dyDescent="0.3">
      <c r="A41" s="770" t="s">
        <v>34</v>
      </c>
      <c r="B41" s="46">
        <v>39</v>
      </c>
      <c r="C41" s="47"/>
      <c r="D41" s="47"/>
      <c r="E41" s="47"/>
      <c r="F41" s="47"/>
      <c r="G41" s="47"/>
      <c r="H41" s="47"/>
      <c r="I41" s="47"/>
      <c r="J41" s="47"/>
      <c r="K41" s="47"/>
      <c r="L41" s="47"/>
      <c r="M41" s="47"/>
      <c r="N41" s="47"/>
    </row>
    <row r="42" spans="1:14" x14ac:dyDescent="0.3">
      <c r="A42" s="770"/>
      <c r="B42" s="47">
        <v>40</v>
      </c>
      <c r="C42" s="47"/>
      <c r="D42" s="47"/>
      <c r="E42" s="47"/>
      <c r="F42" s="47"/>
      <c r="G42" s="47"/>
      <c r="H42" s="47"/>
      <c r="I42" s="47"/>
      <c r="J42" s="47"/>
      <c r="K42" s="47"/>
      <c r="L42" s="47"/>
      <c r="M42" s="47"/>
      <c r="N42" s="47"/>
    </row>
    <row r="43" spans="1:14" x14ac:dyDescent="0.3">
      <c r="A43" s="770"/>
      <c r="B43" s="47">
        <v>41</v>
      </c>
      <c r="C43" s="47"/>
      <c r="D43" s="47"/>
      <c r="E43" s="47"/>
      <c r="F43" s="47"/>
      <c r="G43" s="47"/>
      <c r="H43" s="47"/>
      <c r="I43" s="47"/>
      <c r="J43" s="47"/>
      <c r="K43" s="47"/>
      <c r="L43" s="47"/>
      <c r="M43" s="47"/>
      <c r="N43" s="47"/>
    </row>
    <row r="44" spans="1:14" x14ac:dyDescent="0.3">
      <c r="A44" s="770"/>
      <c r="B44" s="48">
        <v>42</v>
      </c>
      <c r="C44" s="47"/>
      <c r="D44" s="47"/>
      <c r="E44" s="47"/>
      <c r="F44" s="47"/>
      <c r="G44" s="47"/>
      <c r="H44" s="47"/>
      <c r="I44" s="47"/>
      <c r="J44" s="47"/>
      <c r="K44" s="47"/>
      <c r="L44" s="47"/>
      <c r="M44" s="47"/>
      <c r="N44" s="47"/>
    </row>
    <row r="45" spans="1:14" x14ac:dyDescent="0.3">
      <c r="A45" s="763" t="s">
        <v>35</v>
      </c>
      <c r="B45" s="12">
        <v>43</v>
      </c>
      <c r="C45" s="12"/>
      <c r="D45" s="12"/>
      <c r="E45" s="12"/>
      <c r="F45" s="12"/>
      <c r="G45" s="12"/>
      <c r="H45" s="12"/>
      <c r="I45" s="12"/>
      <c r="J45" s="12"/>
      <c r="K45" s="12"/>
      <c r="L45" s="12"/>
      <c r="M45" s="12"/>
      <c r="N45" s="12"/>
    </row>
    <row r="46" spans="1:14" x14ac:dyDescent="0.3">
      <c r="A46" s="763"/>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68"/>
  <sheetViews>
    <sheetView showGridLines="0" tabSelected="1" topLeftCell="A22" zoomScale="85" zoomScaleNormal="85" workbookViewId="0">
      <selection activeCell="A36" sqref="A36"/>
    </sheetView>
  </sheetViews>
  <sheetFormatPr baseColWidth="10" defaultColWidth="10.6640625" defaultRowHeight="14.4" x14ac:dyDescent="0.3"/>
  <cols>
    <col min="1" max="1" width="48.33203125" style="50" customWidth="1"/>
    <col min="2" max="2" width="24.33203125" style="50" customWidth="1"/>
    <col min="3" max="14" width="20.6640625" style="50" customWidth="1"/>
    <col min="15" max="15" width="18.33203125" style="50" customWidth="1"/>
    <col min="16" max="21" width="18.109375" style="50" customWidth="1"/>
    <col min="22" max="22" width="20.44140625" style="50" customWidth="1"/>
    <col min="23" max="27" width="18.109375" style="50" customWidth="1"/>
    <col min="28" max="28" width="22.6640625" style="50" customWidth="1"/>
    <col min="29" max="29" width="19" style="50" customWidth="1"/>
    <col min="30" max="30" width="19.44140625" style="50" customWidth="1"/>
    <col min="31" max="31" width="13.33203125" style="50" bestFit="1"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16.2" thickBot="1" x14ac:dyDescent="0.35">
      <c r="A1" s="542"/>
      <c r="B1" s="545" t="s">
        <v>16</v>
      </c>
      <c r="C1" s="546"/>
      <c r="D1" s="546"/>
      <c r="E1" s="546"/>
      <c r="F1" s="546"/>
      <c r="G1" s="546"/>
      <c r="H1" s="546"/>
      <c r="I1" s="546"/>
      <c r="J1" s="546"/>
      <c r="K1" s="546"/>
      <c r="L1" s="546"/>
      <c r="M1" s="546"/>
      <c r="N1" s="546"/>
      <c r="O1" s="546"/>
      <c r="P1" s="546"/>
      <c r="Q1" s="546"/>
      <c r="R1" s="546"/>
      <c r="S1" s="546"/>
      <c r="T1" s="546"/>
      <c r="U1" s="546"/>
      <c r="V1" s="546"/>
      <c r="W1" s="546"/>
      <c r="X1" s="546"/>
      <c r="Y1" s="546"/>
      <c r="Z1" s="546"/>
      <c r="AA1" s="547"/>
      <c r="AB1" s="548" t="s">
        <v>415</v>
      </c>
      <c r="AC1" s="549"/>
      <c r="AD1" s="550"/>
    </row>
    <row r="2" spans="1:30" ht="16.2" thickBot="1" x14ac:dyDescent="0.35">
      <c r="A2" s="543"/>
      <c r="B2" s="545" t="s">
        <v>17</v>
      </c>
      <c r="C2" s="546"/>
      <c r="D2" s="546"/>
      <c r="E2" s="546"/>
      <c r="F2" s="546"/>
      <c r="G2" s="546"/>
      <c r="H2" s="546"/>
      <c r="I2" s="546"/>
      <c r="J2" s="546"/>
      <c r="K2" s="546"/>
      <c r="L2" s="546"/>
      <c r="M2" s="546"/>
      <c r="N2" s="546"/>
      <c r="O2" s="546"/>
      <c r="P2" s="546"/>
      <c r="Q2" s="546"/>
      <c r="R2" s="546"/>
      <c r="S2" s="546"/>
      <c r="T2" s="546"/>
      <c r="U2" s="546"/>
      <c r="V2" s="546"/>
      <c r="W2" s="546"/>
      <c r="X2" s="546"/>
      <c r="Y2" s="546"/>
      <c r="Z2" s="546"/>
      <c r="AA2" s="547"/>
      <c r="AB2" s="551" t="s">
        <v>410</v>
      </c>
      <c r="AC2" s="552"/>
      <c r="AD2" s="553"/>
    </row>
    <row r="3" spans="1:30" ht="15.6" x14ac:dyDescent="0.3">
      <c r="A3" s="543"/>
      <c r="B3" s="458" t="s">
        <v>294</v>
      </c>
      <c r="C3" s="459"/>
      <c r="D3" s="459"/>
      <c r="E3" s="459"/>
      <c r="F3" s="459"/>
      <c r="G3" s="459"/>
      <c r="H3" s="459"/>
      <c r="I3" s="459"/>
      <c r="J3" s="459"/>
      <c r="K3" s="459"/>
      <c r="L3" s="459"/>
      <c r="M3" s="459"/>
      <c r="N3" s="459"/>
      <c r="O3" s="459"/>
      <c r="P3" s="459"/>
      <c r="Q3" s="459"/>
      <c r="R3" s="459"/>
      <c r="S3" s="459"/>
      <c r="T3" s="459"/>
      <c r="U3" s="459"/>
      <c r="V3" s="459"/>
      <c r="W3" s="459"/>
      <c r="X3" s="459"/>
      <c r="Y3" s="459"/>
      <c r="Z3" s="459"/>
      <c r="AA3" s="460"/>
      <c r="AB3" s="551" t="s">
        <v>416</v>
      </c>
      <c r="AC3" s="552"/>
      <c r="AD3" s="553"/>
    </row>
    <row r="4" spans="1:30" ht="16.2" thickBot="1" x14ac:dyDescent="0.35">
      <c r="A4" s="544"/>
      <c r="B4" s="464"/>
      <c r="C4" s="554"/>
      <c r="D4" s="554"/>
      <c r="E4" s="554"/>
      <c r="F4" s="554"/>
      <c r="G4" s="554"/>
      <c r="H4" s="554"/>
      <c r="I4" s="554"/>
      <c r="J4" s="554"/>
      <c r="K4" s="554"/>
      <c r="L4" s="554"/>
      <c r="M4" s="554"/>
      <c r="N4" s="554"/>
      <c r="O4" s="554"/>
      <c r="P4" s="554"/>
      <c r="Q4" s="554"/>
      <c r="R4" s="554"/>
      <c r="S4" s="554"/>
      <c r="T4" s="554"/>
      <c r="U4" s="554"/>
      <c r="V4" s="554"/>
      <c r="W4" s="554"/>
      <c r="X4" s="554"/>
      <c r="Y4" s="554"/>
      <c r="Z4" s="554"/>
      <c r="AA4" s="555"/>
      <c r="AB4" s="556" t="s">
        <v>175</v>
      </c>
      <c r="AC4" s="557"/>
      <c r="AD4" s="558"/>
    </row>
    <row r="5" spans="1:30" ht="15" thickBot="1" x14ac:dyDescent="0.35">
      <c r="A5" s="51"/>
      <c r="B5" s="179"/>
      <c r="C5" s="18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513" t="s">
        <v>292</v>
      </c>
      <c r="B7" s="514"/>
      <c r="C7" s="528" t="s">
        <v>45</v>
      </c>
      <c r="D7" s="513" t="s">
        <v>71</v>
      </c>
      <c r="E7" s="531"/>
      <c r="F7" s="531"/>
      <c r="G7" s="531"/>
      <c r="H7" s="514"/>
      <c r="I7" s="534">
        <v>45146</v>
      </c>
      <c r="J7" s="535"/>
      <c r="K7" s="513" t="s">
        <v>67</v>
      </c>
      <c r="L7" s="514"/>
      <c r="M7" s="540" t="s">
        <v>70</v>
      </c>
      <c r="N7" s="541"/>
      <c r="O7" s="503"/>
      <c r="P7" s="504"/>
      <c r="Q7" s="54"/>
      <c r="R7" s="54"/>
      <c r="S7" s="54"/>
      <c r="T7" s="54"/>
      <c r="U7" s="54"/>
      <c r="V7" s="54"/>
      <c r="W7" s="54"/>
      <c r="X7" s="54"/>
      <c r="Y7" s="54"/>
      <c r="Z7" s="55"/>
      <c r="AA7" s="54"/>
      <c r="AB7" s="54"/>
      <c r="AC7" s="60"/>
      <c r="AD7" s="61"/>
    </row>
    <row r="8" spans="1:30" x14ac:dyDescent="0.3">
      <c r="A8" s="515"/>
      <c r="B8" s="516"/>
      <c r="C8" s="529"/>
      <c r="D8" s="515"/>
      <c r="E8" s="532"/>
      <c r="F8" s="532"/>
      <c r="G8" s="532"/>
      <c r="H8" s="516"/>
      <c r="I8" s="536"/>
      <c r="J8" s="537"/>
      <c r="K8" s="515"/>
      <c r="L8" s="516"/>
      <c r="M8" s="505" t="s">
        <v>68</v>
      </c>
      <c r="N8" s="506"/>
      <c r="O8" s="507"/>
      <c r="P8" s="508"/>
      <c r="Q8" s="54"/>
      <c r="R8" s="54"/>
      <c r="S8" s="54"/>
      <c r="T8" s="54"/>
      <c r="U8" s="54"/>
      <c r="V8" s="54"/>
      <c r="W8" s="54"/>
      <c r="X8" s="54"/>
      <c r="Y8" s="54"/>
      <c r="Z8" s="55"/>
      <c r="AA8" s="54"/>
      <c r="AB8" s="54"/>
      <c r="AC8" s="60"/>
      <c r="AD8" s="61"/>
    </row>
    <row r="9" spans="1:30" ht="15" thickBot="1" x14ac:dyDescent="0.35">
      <c r="A9" s="517"/>
      <c r="B9" s="518"/>
      <c r="C9" s="530"/>
      <c r="D9" s="517"/>
      <c r="E9" s="533"/>
      <c r="F9" s="533"/>
      <c r="G9" s="533"/>
      <c r="H9" s="518"/>
      <c r="I9" s="538"/>
      <c r="J9" s="539"/>
      <c r="K9" s="517"/>
      <c r="L9" s="518"/>
      <c r="M9" s="509" t="s">
        <v>69</v>
      </c>
      <c r="N9" s="510"/>
      <c r="O9" s="511" t="s">
        <v>536</v>
      </c>
      <c r="P9" s="512"/>
      <c r="Q9" s="54"/>
      <c r="R9" s="54"/>
      <c r="S9" s="54"/>
      <c r="T9" s="54"/>
      <c r="U9" s="54"/>
      <c r="V9" s="54"/>
      <c r="W9" s="54"/>
      <c r="X9" s="54"/>
      <c r="Y9" s="54"/>
      <c r="Z9" s="55"/>
      <c r="AA9" s="54"/>
      <c r="AB9" s="54"/>
      <c r="AC9" s="60"/>
      <c r="AD9" s="61"/>
    </row>
    <row r="10" spans="1:30" ht="15" thickBot="1" x14ac:dyDescent="0.35">
      <c r="A10" s="155"/>
      <c r="B10" s="156"/>
      <c r="C10" s="156"/>
      <c r="D10" s="65"/>
      <c r="E10" s="65"/>
      <c r="F10" s="65"/>
      <c r="G10" s="65"/>
      <c r="H10" s="65"/>
      <c r="I10" s="152"/>
      <c r="J10" s="152"/>
      <c r="K10" s="65"/>
      <c r="L10" s="65"/>
      <c r="M10" s="153"/>
      <c r="N10" s="153"/>
      <c r="O10" s="154"/>
      <c r="P10" s="154"/>
      <c r="Q10" s="156"/>
      <c r="R10" s="156"/>
      <c r="S10" s="156"/>
      <c r="T10" s="156"/>
      <c r="U10" s="156"/>
      <c r="V10" s="156"/>
      <c r="W10" s="156"/>
      <c r="X10" s="156"/>
      <c r="Y10" s="156"/>
      <c r="Z10" s="157"/>
      <c r="AA10" s="156"/>
      <c r="AB10" s="156"/>
      <c r="AC10" s="158"/>
      <c r="AD10" s="159"/>
    </row>
    <row r="11" spans="1:30" x14ac:dyDescent="0.3">
      <c r="A11" s="513" t="s">
        <v>0</v>
      </c>
      <c r="B11" s="514"/>
      <c r="C11" s="519" t="s">
        <v>152</v>
      </c>
      <c r="D11" s="520"/>
      <c r="E11" s="520"/>
      <c r="F11" s="520"/>
      <c r="G11" s="520"/>
      <c r="H11" s="520"/>
      <c r="I11" s="520"/>
      <c r="J11" s="520"/>
      <c r="K11" s="520"/>
      <c r="L11" s="520"/>
      <c r="M11" s="520"/>
      <c r="N11" s="520"/>
      <c r="O11" s="520"/>
      <c r="P11" s="520"/>
      <c r="Q11" s="520"/>
      <c r="R11" s="520"/>
      <c r="S11" s="520"/>
      <c r="T11" s="520"/>
      <c r="U11" s="520"/>
      <c r="V11" s="520"/>
      <c r="W11" s="520"/>
      <c r="X11" s="520"/>
      <c r="Y11" s="520"/>
      <c r="Z11" s="520"/>
      <c r="AA11" s="520"/>
      <c r="AB11" s="520"/>
      <c r="AC11" s="520"/>
      <c r="AD11" s="521"/>
    </row>
    <row r="12" spans="1:30" x14ac:dyDescent="0.3">
      <c r="A12" s="515"/>
      <c r="B12" s="516"/>
      <c r="C12" s="522"/>
      <c r="D12" s="523"/>
      <c r="E12" s="523"/>
      <c r="F12" s="523"/>
      <c r="G12" s="523"/>
      <c r="H12" s="523"/>
      <c r="I12" s="523"/>
      <c r="J12" s="523"/>
      <c r="K12" s="523"/>
      <c r="L12" s="523"/>
      <c r="M12" s="523"/>
      <c r="N12" s="523"/>
      <c r="O12" s="523"/>
      <c r="P12" s="523"/>
      <c r="Q12" s="523"/>
      <c r="R12" s="523"/>
      <c r="S12" s="523"/>
      <c r="T12" s="523"/>
      <c r="U12" s="523"/>
      <c r="V12" s="523"/>
      <c r="W12" s="523"/>
      <c r="X12" s="523"/>
      <c r="Y12" s="523"/>
      <c r="Z12" s="523"/>
      <c r="AA12" s="523"/>
      <c r="AB12" s="523"/>
      <c r="AC12" s="523"/>
      <c r="AD12" s="524"/>
    </row>
    <row r="13" spans="1:30" ht="15" thickBot="1" x14ac:dyDescent="0.35">
      <c r="A13" s="517"/>
      <c r="B13" s="518"/>
      <c r="C13" s="525"/>
      <c r="D13" s="526"/>
      <c r="E13" s="526"/>
      <c r="F13" s="526"/>
      <c r="G13" s="526"/>
      <c r="H13" s="526"/>
      <c r="I13" s="526"/>
      <c r="J13" s="526"/>
      <c r="K13" s="526"/>
      <c r="L13" s="526"/>
      <c r="M13" s="526"/>
      <c r="N13" s="526"/>
      <c r="O13" s="526"/>
      <c r="P13" s="526"/>
      <c r="Q13" s="526"/>
      <c r="R13" s="526"/>
      <c r="S13" s="526"/>
      <c r="T13" s="526"/>
      <c r="U13" s="526"/>
      <c r="V13" s="526"/>
      <c r="W13" s="526"/>
      <c r="X13" s="526"/>
      <c r="Y13" s="526"/>
      <c r="Z13" s="526"/>
      <c r="AA13" s="526"/>
      <c r="AB13" s="526"/>
      <c r="AC13" s="526"/>
      <c r="AD13" s="527"/>
    </row>
    <row r="14" spans="1:30" ht="15"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3.450000000000003" customHeight="1" thickBot="1" x14ac:dyDescent="0.35">
      <c r="A15" s="490" t="s">
        <v>77</v>
      </c>
      <c r="B15" s="491"/>
      <c r="C15" s="492" t="s">
        <v>532</v>
      </c>
      <c r="D15" s="493"/>
      <c r="E15" s="493"/>
      <c r="F15" s="493"/>
      <c r="G15" s="493"/>
      <c r="H15" s="493"/>
      <c r="I15" s="493"/>
      <c r="J15" s="493"/>
      <c r="K15" s="494"/>
      <c r="L15" s="479" t="s">
        <v>73</v>
      </c>
      <c r="M15" s="480"/>
      <c r="N15" s="480"/>
      <c r="O15" s="480"/>
      <c r="P15" s="480"/>
      <c r="Q15" s="481"/>
      <c r="R15" s="497" t="s">
        <v>419</v>
      </c>
      <c r="S15" s="498"/>
      <c r="T15" s="498"/>
      <c r="U15" s="498"/>
      <c r="V15" s="498"/>
      <c r="W15" s="498"/>
      <c r="X15" s="499"/>
      <c r="Y15" s="479" t="s">
        <v>72</v>
      </c>
      <c r="Z15" s="481"/>
      <c r="AA15" s="500" t="s">
        <v>534</v>
      </c>
      <c r="AB15" s="501"/>
      <c r="AC15" s="501"/>
      <c r="AD15" s="502"/>
    </row>
    <row r="16" spans="1:30" ht="15" thickBot="1" x14ac:dyDescent="0.35">
      <c r="A16" s="59"/>
      <c r="B16" s="54"/>
      <c r="C16" s="489"/>
      <c r="D16" s="489"/>
      <c r="E16" s="489"/>
      <c r="F16" s="489"/>
      <c r="G16" s="489"/>
      <c r="H16" s="489"/>
      <c r="I16" s="489"/>
      <c r="J16" s="489"/>
      <c r="K16" s="489"/>
      <c r="L16" s="489"/>
      <c r="M16" s="489"/>
      <c r="N16" s="489"/>
      <c r="O16" s="489"/>
      <c r="P16" s="489"/>
      <c r="Q16" s="489"/>
      <c r="R16" s="489"/>
      <c r="S16" s="489"/>
      <c r="T16" s="489"/>
      <c r="U16" s="489"/>
      <c r="V16" s="489"/>
      <c r="W16" s="489"/>
      <c r="X16" s="489"/>
      <c r="Y16" s="489"/>
      <c r="Z16" s="489"/>
      <c r="AA16" s="489"/>
      <c r="AB16" s="489"/>
      <c r="AC16" s="73"/>
      <c r="AD16" s="74"/>
    </row>
    <row r="17" spans="1:41" s="76" customFormat="1" ht="49.2" customHeight="1" thickBot="1" x14ac:dyDescent="0.35">
      <c r="A17" s="490" t="s">
        <v>79</v>
      </c>
      <c r="B17" s="491"/>
      <c r="C17" s="492" t="s">
        <v>535</v>
      </c>
      <c r="D17" s="493"/>
      <c r="E17" s="493"/>
      <c r="F17" s="493"/>
      <c r="G17" s="493"/>
      <c r="H17" s="493"/>
      <c r="I17" s="493"/>
      <c r="J17" s="493"/>
      <c r="K17" s="493"/>
      <c r="L17" s="493"/>
      <c r="M17" s="493"/>
      <c r="N17" s="493"/>
      <c r="O17" s="493"/>
      <c r="P17" s="493"/>
      <c r="Q17" s="494"/>
      <c r="R17" s="479" t="s">
        <v>371</v>
      </c>
      <c r="S17" s="480"/>
      <c r="T17" s="480"/>
      <c r="U17" s="480"/>
      <c r="V17" s="481"/>
      <c r="W17" s="559">
        <v>20000000</v>
      </c>
      <c r="X17" s="560"/>
      <c r="Y17" s="480" t="s">
        <v>15</v>
      </c>
      <c r="Z17" s="480"/>
      <c r="AA17" s="480"/>
      <c r="AB17" s="481"/>
      <c r="AC17" s="477">
        <f>+B34</f>
        <v>0.75</v>
      </c>
      <c r="AD17" s="478"/>
    </row>
    <row r="18" spans="1:41" ht="15" thickBot="1" x14ac:dyDescent="0.35">
      <c r="A18" s="77"/>
      <c r="B18" s="78"/>
      <c r="C18" s="78"/>
      <c r="D18" s="78"/>
      <c r="E18" s="78"/>
      <c r="F18" s="78"/>
      <c r="G18" s="78"/>
      <c r="H18" s="78"/>
      <c r="I18" s="78"/>
      <c r="J18" s="78"/>
      <c r="K18" s="78"/>
      <c r="L18" s="78"/>
      <c r="M18" s="78"/>
      <c r="N18" s="78"/>
      <c r="O18" s="78"/>
      <c r="P18" s="78"/>
      <c r="Q18" s="78"/>
      <c r="R18" s="78"/>
      <c r="S18" s="78"/>
      <c r="T18" s="78"/>
      <c r="U18" s="78"/>
      <c r="V18" s="78"/>
      <c r="W18" s="201"/>
      <c r="X18" s="78"/>
      <c r="Y18" s="78"/>
      <c r="Z18" s="78"/>
      <c r="AA18" s="78"/>
      <c r="AB18" s="78"/>
      <c r="AC18" s="78"/>
      <c r="AD18" s="79"/>
    </row>
    <row r="19" spans="1:41" ht="15" thickBot="1" x14ac:dyDescent="0.35">
      <c r="A19" s="479" t="s">
        <v>1</v>
      </c>
      <c r="B19" s="480"/>
      <c r="C19" s="480"/>
      <c r="D19" s="480"/>
      <c r="E19" s="480"/>
      <c r="F19" s="480"/>
      <c r="G19" s="480"/>
      <c r="H19" s="480"/>
      <c r="I19" s="480"/>
      <c r="J19" s="480"/>
      <c r="K19" s="480"/>
      <c r="L19" s="480"/>
      <c r="M19" s="480"/>
      <c r="N19" s="480"/>
      <c r="O19" s="480"/>
      <c r="P19" s="480"/>
      <c r="Q19" s="480"/>
      <c r="R19" s="480"/>
      <c r="S19" s="480"/>
      <c r="T19" s="480"/>
      <c r="U19" s="480"/>
      <c r="V19" s="480"/>
      <c r="W19" s="480"/>
      <c r="X19" s="480"/>
      <c r="Y19" s="480"/>
      <c r="Z19" s="480"/>
      <c r="AA19" s="480"/>
      <c r="AB19" s="480"/>
      <c r="AC19" s="480"/>
      <c r="AD19" s="481"/>
      <c r="AE19" s="83"/>
      <c r="AF19" s="83"/>
    </row>
    <row r="20" spans="1:41" ht="15" thickBot="1" x14ac:dyDescent="0.35">
      <c r="A20" s="82"/>
      <c r="B20" s="60"/>
      <c r="C20" s="482" t="s">
        <v>373</v>
      </c>
      <c r="D20" s="483"/>
      <c r="E20" s="483"/>
      <c r="F20" s="483"/>
      <c r="G20" s="483"/>
      <c r="H20" s="483"/>
      <c r="I20" s="483"/>
      <c r="J20" s="483"/>
      <c r="K20" s="483"/>
      <c r="L20" s="483"/>
      <c r="M20" s="483"/>
      <c r="N20" s="483"/>
      <c r="O20" s="483"/>
      <c r="P20" s="484"/>
      <c r="Q20" s="485" t="s">
        <v>374</v>
      </c>
      <c r="R20" s="486"/>
      <c r="S20" s="486"/>
      <c r="T20" s="486"/>
      <c r="U20" s="486"/>
      <c r="V20" s="486"/>
      <c r="W20" s="486"/>
      <c r="X20" s="486"/>
      <c r="Y20" s="486"/>
      <c r="Z20" s="486"/>
      <c r="AA20" s="486"/>
      <c r="AB20" s="486"/>
      <c r="AC20" s="486"/>
      <c r="AD20" s="487"/>
      <c r="AE20" s="83"/>
      <c r="AF20" s="83"/>
    </row>
    <row r="21" spans="1:41" ht="15" thickBot="1" x14ac:dyDescent="0.35">
      <c r="A21" s="59"/>
      <c r="B21" s="54"/>
      <c r="C21" s="144" t="s">
        <v>39</v>
      </c>
      <c r="D21" s="145" t="s">
        <v>40</v>
      </c>
      <c r="E21" s="145" t="s">
        <v>41</v>
      </c>
      <c r="F21" s="145" t="s">
        <v>42</v>
      </c>
      <c r="G21" s="145" t="s">
        <v>43</v>
      </c>
      <c r="H21" s="145" t="s">
        <v>44</v>
      </c>
      <c r="I21" s="145" t="s">
        <v>45</v>
      </c>
      <c r="J21" s="145" t="s">
        <v>46</v>
      </c>
      <c r="K21" s="145" t="s">
        <v>47</v>
      </c>
      <c r="L21" s="145" t="s">
        <v>48</v>
      </c>
      <c r="M21" s="145" t="s">
        <v>49</v>
      </c>
      <c r="N21" s="145" t="s">
        <v>50</v>
      </c>
      <c r="O21" s="145" t="s">
        <v>8</v>
      </c>
      <c r="P21" s="146" t="s">
        <v>379</v>
      </c>
      <c r="Q21" s="144" t="s">
        <v>39</v>
      </c>
      <c r="R21" s="145" t="s">
        <v>40</v>
      </c>
      <c r="S21" s="145" t="s">
        <v>41</v>
      </c>
      <c r="T21" s="145" t="s">
        <v>42</v>
      </c>
      <c r="U21" s="145" t="s">
        <v>43</v>
      </c>
      <c r="V21" s="145" t="s">
        <v>44</v>
      </c>
      <c r="W21" s="145" t="s">
        <v>45</v>
      </c>
      <c r="X21" s="145" t="s">
        <v>46</v>
      </c>
      <c r="Y21" s="145" t="s">
        <v>47</v>
      </c>
      <c r="Z21" s="145" t="s">
        <v>48</v>
      </c>
      <c r="AA21" s="145" t="s">
        <v>49</v>
      </c>
      <c r="AB21" s="145" t="s">
        <v>50</v>
      </c>
      <c r="AC21" s="145" t="s">
        <v>8</v>
      </c>
      <c r="AD21" s="146" t="s">
        <v>379</v>
      </c>
      <c r="AE21" s="3"/>
      <c r="AF21" s="3"/>
    </row>
    <row r="22" spans="1:41" x14ac:dyDescent="0.3">
      <c r="A22" s="458" t="s">
        <v>375</v>
      </c>
      <c r="B22" s="488"/>
      <c r="C22" s="343"/>
      <c r="D22" s="344"/>
      <c r="E22" s="344"/>
      <c r="F22" s="344"/>
      <c r="G22" s="344"/>
      <c r="H22" s="344"/>
      <c r="I22" s="344"/>
      <c r="J22" s="344"/>
      <c r="K22" s="344"/>
      <c r="L22" s="344"/>
      <c r="M22" s="344"/>
      <c r="N22" s="344"/>
      <c r="O22" s="344">
        <f>SUM(C22:N22)</f>
        <v>0</v>
      </c>
      <c r="P22" s="345"/>
      <c r="Q22" s="343">
        <v>442296528</v>
      </c>
      <c r="R22" s="344">
        <v>141900000</v>
      </c>
      <c r="S22" s="344"/>
      <c r="T22" s="344">
        <v>2784584546</v>
      </c>
      <c r="U22" s="344"/>
      <c r="V22" s="344"/>
      <c r="W22" s="344"/>
      <c r="X22" s="344"/>
      <c r="Y22" s="344"/>
      <c r="Z22" s="344"/>
      <c r="AA22" s="344"/>
      <c r="AB22" s="344"/>
      <c r="AC22" s="344">
        <f>SUM(Q22:AB22)</f>
        <v>3368781074</v>
      </c>
      <c r="AD22" s="346"/>
      <c r="AE22" s="322"/>
      <c r="AF22" s="322"/>
    </row>
    <row r="23" spans="1:41" x14ac:dyDescent="0.3">
      <c r="A23" s="462" t="s">
        <v>376</v>
      </c>
      <c r="B23" s="463"/>
      <c r="C23" s="347"/>
      <c r="D23" s="348"/>
      <c r="E23" s="348"/>
      <c r="F23" s="348"/>
      <c r="G23" s="348"/>
      <c r="H23" s="348"/>
      <c r="I23" s="348"/>
      <c r="J23" s="348"/>
      <c r="K23" s="348"/>
      <c r="L23" s="348"/>
      <c r="M23" s="348"/>
      <c r="N23" s="348"/>
      <c r="O23" s="348">
        <f>SUM(C23:N23)</f>
        <v>0</v>
      </c>
      <c r="P23" s="349" t="str">
        <f>IFERROR(O23/(SUMIF(C23:N23,"&gt;0",C22:N22))," ")</f>
        <v xml:space="preserve"> </v>
      </c>
      <c r="Q23" s="347">
        <f>521890973-7068508</f>
        <v>514822465</v>
      </c>
      <c r="R23" s="348">
        <f>514822465-Q23</f>
        <v>0</v>
      </c>
      <c r="S23" s="348">
        <f>653262795-Q23-R23</f>
        <v>138440330</v>
      </c>
      <c r="T23" s="348">
        <v>-13627561</v>
      </c>
      <c r="U23" s="348">
        <v>17798103</v>
      </c>
      <c r="V23" s="348">
        <v>2427752582</v>
      </c>
      <c r="W23" s="348">
        <v>177801950</v>
      </c>
      <c r="X23" s="348"/>
      <c r="Y23" s="348"/>
      <c r="Z23" s="348"/>
      <c r="AA23" s="348"/>
      <c r="AB23" s="348"/>
      <c r="AC23" s="348">
        <f>SUM(Q23:AB23)</f>
        <v>3262987869</v>
      </c>
      <c r="AD23" s="350">
        <f>+AC23/AC22</f>
        <v>0.96859599876747582</v>
      </c>
      <c r="AE23" s="322"/>
      <c r="AF23" s="322"/>
      <c r="AG23" s="83"/>
    </row>
    <row r="24" spans="1:41" x14ac:dyDescent="0.3">
      <c r="A24" s="462" t="s">
        <v>377</v>
      </c>
      <c r="B24" s="463"/>
      <c r="C24" s="347"/>
      <c r="D24" s="348">
        <v>1086454274</v>
      </c>
      <c r="E24" s="348"/>
      <c r="F24" s="348"/>
      <c r="G24" s="348"/>
      <c r="H24" s="348"/>
      <c r="I24" s="348"/>
      <c r="J24" s="348"/>
      <c r="K24" s="348"/>
      <c r="L24" s="348"/>
      <c r="M24" s="348"/>
      <c r="N24" s="348"/>
      <c r="O24" s="348">
        <f>SUM(C24:N24)</f>
        <v>1086454274</v>
      </c>
      <c r="P24" s="351"/>
      <c r="Q24" s="347"/>
      <c r="R24" s="348">
        <v>36858044</v>
      </c>
      <c r="S24" s="348">
        <v>49758044</v>
      </c>
      <c r="T24" s="348">
        <v>49758044</v>
      </c>
      <c r="U24" s="348">
        <v>359156326.88888884</v>
      </c>
      <c r="V24" s="348">
        <v>359156326.88888884</v>
      </c>
      <c r="W24" s="348">
        <v>359156326.88888884</v>
      </c>
      <c r="X24" s="348">
        <v>359156326.88888884</v>
      </c>
      <c r="Y24" s="348">
        <v>359156326.88888884</v>
      </c>
      <c r="Z24" s="348">
        <v>359156326.88888884</v>
      </c>
      <c r="AA24" s="348">
        <v>359156326.88888884</v>
      </c>
      <c r="AB24" s="348">
        <v>718312653.77777767</v>
      </c>
      <c r="AC24" s="348">
        <f>SUM(Q24:AB24)</f>
        <v>3368781073.9999995</v>
      </c>
      <c r="AD24" s="350"/>
      <c r="AE24" s="322"/>
      <c r="AF24" s="322"/>
    </row>
    <row r="25" spans="1:41" ht="15" thickBot="1" x14ac:dyDescent="0.35">
      <c r="A25" s="464" t="s">
        <v>378</v>
      </c>
      <c r="B25" s="465"/>
      <c r="C25" s="352">
        <v>29246333</v>
      </c>
      <c r="D25" s="353">
        <v>905476038</v>
      </c>
      <c r="E25" s="353">
        <v>43726078</v>
      </c>
      <c r="F25" s="353">
        <v>108005679</v>
      </c>
      <c r="G25" s="353"/>
      <c r="H25" s="353"/>
      <c r="I25" s="353"/>
      <c r="J25" s="353"/>
      <c r="K25" s="353"/>
      <c r="L25" s="353"/>
      <c r="M25" s="353"/>
      <c r="N25" s="353"/>
      <c r="O25" s="353">
        <f>SUM(C25:N25)</f>
        <v>1086454128</v>
      </c>
      <c r="P25" s="354">
        <f>IFERROR(O25/(SUMIF(C25:N25,"&gt;0",C24:N24))," ")</f>
        <v>0.99999986561790632</v>
      </c>
      <c r="Q25" s="352">
        <v>0</v>
      </c>
      <c r="R25" s="353">
        <v>7068508</v>
      </c>
      <c r="S25" s="353">
        <f>51674574-R25</f>
        <v>44606066</v>
      </c>
      <c r="T25" s="353">
        <v>51139399</v>
      </c>
      <c r="U25" s="353">
        <v>51606066</v>
      </c>
      <c r="V25" s="353">
        <v>94655125</v>
      </c>
      <c r="W25" s="353">
        <v>81770836</v>
      </c>
      <c r="X25" s="353"/>
      <c r="Y25" s="353"/>
      <c r="Z25" s="353"/>
      <c r="AA25" s="353"/>
      <c r="AB25" s="353"/>
      <c r="AC25" s="353">
        <f>SUM(Q25:AB25)</f>
        <v>330846000</v>
      </c>
      <c r="AD25" s="355">
        <f>+AC25/AC24</f>
        <v>9.8209409496344144E-2</v>
      </c>
      <c r="AE25" s="322"/>
      <c r="AF25" s="322"/>
    </row>
    <row r="26" spans="1:41" ht="15" thickBot="1" x14ac:dyDescent="0.35">
      <c r="A26" s="59"/>
      <c r="B26" s="54"/>
      <c r="C26" s="80"/>
      <c r="D26" s="80"/>
      <c r="E26" s="80"/>
      <c r="F26" s="80"/>
      <c r="G26" s="356"/>
      <c r="H26" s="356"/>
      <c r="I26" s="80"/>
      <c r="J26" s="80"/>
      <c r="K26" s="80"/>
      <c r="L26" s="80"/>
      <c r="M26" s="80"/>
      <c r="N26" s="80"/>
      <c r="O26" s="80"/>
      <c r="P26" s="356"/>
      <c r="Q26" s="80"/>
      <c r="R26" s="80"/>
      <c r="S26" s="80"/>
      <c r="T26" s="80"/>
      <c r="U26" s="356"/>
      <c r="V26" s="356"/>
      <c r="W26" s="80"/>
      <c r="X26" s="80"/>
      <c r="Y26" s="80"/>
      <c r="Z26" s="80"/>
      <c r="AA26" s="80"/>
      <c r="AB26" s="80"/>
      <c r="AC26" s="60"/>
      <c r="AD26" s="159"/>
      <c r="AF26" s="83"/>
    </row>
    <row r="27" spans="1:41" x14ac:dyDescent="0.3">
      <c r="A27" s="466" t="s">
        <v>76</v>
      </c>
      <c r="B27" s="467"/>
      <c r="C27" s="468"/>
      <c r="D27" s="468"/>
      <c r="E27" s="468"/>
      <c r="F27" s="468"/>
      <c r="G27" s="468"/>
      <c r="H27" s="468"/>
      <c r="I27" s="468"/>
      <c r="J27" s="468"/>
      <c r="K27" s="468"/>
      <c r="L27" s="468"/>
      <c r="M27" s="468"/>
      <c r="N27" s="468"/>
      <c r="O27" s="468"/>
      <c r="P27" s="468"/>
      <c r="Q27" s="468"/>
      <c r="R27" s="468"/>
      <c r="S27" s="468"/>
      <c r="T27" s="468"/>
      <c r="U27" s="468"/>
      <c r="V27" s="468"/>
      <c r="W27" s="468"/>
      <c r="X27" s="468"/>
      <c r="Y27" s="468"/>
      <c r="Z27" s="468"/>
      <c r="AA27" s="468"/>
      <c r="AB27" s="468"/>
      <c r="AC27" s="468"/>
      <c r="AD27" s="469"/>
      <c r="AF27" s="83"/>
    </row>
    <row r="28" spans="1:41" x14ac:dyDescent="0.3">
      <c r="A28" s="470" t="s">
        <v>189</v>
      </c>
      <c r="B28" s="472" t="s">
        <v>6</v>
      </c>
      <c r="C28" s="473"/>
      <c r="D28" s="474" t="s">
        <v>395</v>
      </c>
      <c r="E28" s="475"/>
      <c r="F28" s="475"/>
      <c r="G28" s="475"/>
      <c r="H28" s="475"/>
      <c r="I28" s="475"/>
      <c r="J28" s="475"/>
      <c r="K28" s="475"/>
      <c r="L28" s="475"/>
      <c r="M28" s="475"/>
      <c r="N28" s="475"/>
      <c r="O28" s="476"/>
      <c r="P28" s="451" t="s">
        <v>8</v>
      </c>
      <c r="Q28" s="451" t="s">
        <v>84</v>
      </c>
      <c r="R28" s="451"/>
      <c r="S28" s="451"/>
      <c r="T28" s="451"/>
      <c r="U28" s="451"/>
      <c r="V28" s="451"/>
      <c r="W28" s="451"/>
      <c r="X28" s="451"/>
      <c r="Y28" s="451"/>
      <c r="Z28" s="451"/>
      <c r="AA28" s="451"/>
      <c r="AB28" s="451"/>
      <c r="AC28" s="451"/>
      <c r="AD28" s="453"/>
    </row>
    <row r="29" spans="1:41" x14ac:dyDescent="0.3">
      <c r="A29" s="471"/>
      <c r="B29" s="418"/>
      <c r="C29" s="420"/>
      <c r="D29" s="88" t="s">
        <v>39</v>
      </c>
      <c r="E29" s="88" t="s">
        <v>40</v>
      </c>
      <c r="F29" s="88" t="s">
        <v>41</v>
      </c>
      <c r="G29" s="88" t="s">
        <v>42</v>
      </c>
      <c r="H29" s="88" t="s">
        <v>43</v>
      </c>
      <c r="I29" s="88" t="s">
        <v>44</v>
      </c>
      <c r="J29" s="88" t="s">
        <v>45</v>
      </c>
      <c r="K29" s="88" t="s">
        <v>46</v>
      </c>
      <c r="L29" s="88" t="s">
        <v>47</v>
      </c>
      <c r="M29" s="88" t="s">
        <v>48</v>
      </c>
      <c r="N29" s="88" t="s">
        <v>49</v>
      </c>
      <c r="O29" s="88" t="s">
        <v>50</v>
      </c>
      <c r="P29" s="476"/>
      <c r="Q29" s="451"/>
      <c r="R29" s="451"/>
      <c r="S29" s="451"/>
      <c r="T29" s="451"/>
      <c r="U29" s="451"/>
      <c r="V29" s="451"/>
      <c r="W29" s="451"/>
      <c r="X29" s="451"/>
      <c r="Y29" s="451"/>
      <c r="Z29" s="451"/>
      <c r="AA29" s="451"/>
      <c r="AB29" s="451"/>
      <c r="AC29" s="451"/>
      <c r="AD29" s="453"/>
    </row>
    <row r="30" spans="1:41" ht="15" thickBot="1" x14ac:dyDescent="0.35">
      <c r="A30" s="85"/>
      <c r="B30" s="454"/>
      <c r="C30" s="455"/>
      <c r="D30" s="89"/>
      <c r="E30" s="89"/>
      <c r="F30" s="89"/>
      <c r="G30" s="89"/>
      <c r="H30" s="89"/>
      <c r="I30" s="89"/>
      <c r="J30" s="89"/>
      <c r="K30" s="89"/>
      <c r="L30" s="89"/>
      <c r="M30" s="89"/>
      <c r="N30" s="89"/>
      <c r="O30" s="89"/>
      <c r="P30" s="86">
        <f>SUM(D30:O30)</f>
        <v>0</v>
      </c>
      <c r="Q30" s="456"/>
      <c r="R30" s="456"/>
      <c r="S30" s="456"/>
      <c r="T30" s="456"/>
      <c r="U30" s="456"/>
      <c r="V30" s="456"/>
      <c r="W30" s="456"/>
      <c r="X30" s="456"/>
      <c r="Y30" s="456"/>
      <c r="Z30" s="456"/>
      <c r="AA30" s="456"/>
      <c r="AB30" s="456"/>
      <c r="AC30" s="456"/>
      <c r="AD30" s="457"/>
      <c r="AF30" s="203"/>
    </row>
    <row r="31" spans="1:41" x14ac:dyDescent="0.3">
      <c r="A31" s="458" t="s">
        <v>291</v>
      </c>
      <c r="B31" s="459"/>
      <c r="C31" s="459"/>
      <c r="D31" s="459"/>
      <c r="E31" s="459"/>
      <c r="F31" s="459"/>
      <c r="G31" s="459"/>
      <c r="H31" s="459"/>
      <c r="I31" s="459"/>
      <c r="J31" s="459"/>
      <c r="K31" s="459"/>
      <c r="L31" s="459"/>
      <c r="M31" s="459"/>
      <c r="N31" s="459"/>
      <c r="O31" s="459"/>
      <c r="P31" s="459"/>
      <c r="Q31" s="459"/>
      <c r="R31" s="459"/>
      <c r="S31" s="459"/>
      <c r="T31" s="459"/>
      <c r="U31" s="459"/>
      <c r="V31" s="459"/>
      <c r="W31" s="459"/>
      <c r="X31" s="459"/>
      <c r="Y31" s="459"/>
      <c r="Z31" s="459"/>
      <c r="AA31" s="459"/>
      <c r="AB31" s="459"/>
      <c r="AC31" s="459"/>
      <c r="AD31" s="460"/>
    </row>
    <row r="32" spans="1:41" x14ac:dyDescent="0.3">
      <c r="A32" s="449" t="s">
        <v>190</v>
      </c>
      <c r="B32" s="451" t="s">
        <v>62</v>
      </c>
      <c r="C32" s="451" t="s">
        <v>6</v>
      </c>
      <c r="D32" s="451" t="s">
        <v>60</v>
      </c>
      <c r="E32" s="451"/>
      <c r="F32" s="451"/>
      <c r="G32" s="451"/>
      <c r="H32" s="451"/>
      <c r="I32" s="451"/>
      <c r="J32" s="451"/>
      <c r="K32" s="451"/>
      <c r="L32" s="451"/>
      <c r="M32" s="451"/>
      <c r="N32" s="451"/>
      <c r="O32" s="451"/>
      <c r="P32" s="451"/>
      <c r="Q32" s="451" t="s">
        <v>85</v>
      </c>
      <c r="R32" s="451"/>
      <c r="S32" s="451"/>
      <c r="T32" s="451"/>
      <c r="U32" s="451"/>
      <c r="V32" s="451"/>
      <c r="W32" s="451"/>
      <c r="X32" s="451"/>
      <c r="Y32" s="451"/>
      <c r="Z32" s="451"/>
      <c r="AA32" s="451"/>
      <c r="AB32" s="451"/>
      <c r="AC32" s="451"/>
      <c r="AD32" s="453"/>
      <c r="AG32" s="87"/>
      <c r="AH32" s="87"/>
      <c r="AI32" s="87"/>
      <c r="AJ32" s="87"/>
      <c r="AK32" s="87"/>
      <c r="AL32" s="87"/>
      <c r="AM32" s="87"/>
      <c r="AN32" s="87"/>
      <c r="AO32" s="87"/>
    </row>
    <row r="33" spans="1:41" x14ac:dyDescent="0.3">
      <c r="A33" s="449"/>
      <c r="B33" s="451"/>
      <c r="C33" s="461"/>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451" t="s">
        <v>399</v>
      </c>
      <c r="R33" s="451"/>
      <c r="S33" s="451"/>
      <c r="T33" s="451" t="s">
        <v>400</v>
      </c>
      <c r="U33" s="451"/>
      <c r="V33" s="451"/>
      <c r="W33" s="418" t="s">
        <v>81</v>
      </c>
      <c r="X33" s="419"/>
      <c r="Y33" s="419"/>
      <c r="Z33" s="420"/>
      <c r="AA33" s="418" t="s">
        <v>82</v>
      </c>
      <c r="AB33" s="419"/>
      <c r="AC33" s="419"/>
      <c r="AD33" s="421"/>
      <c r="AG33" s="87"/>
      <c r="AH33" s="87"/>
      <c r="AI33" s="87"/>
      <c r="AJ33" s="87"/>
      <c r="AK33" s="87"/>
      <c r="AL33" s="87"/>
      <c r="AM33" s="87"/>
      <c r="AN33" s="87"/>
      <c r="AO33" s="87"/>
    </row>
    <row r="34" spans="1:41" ht="87.6" customHeight="1" x14ac:dyDescent="0.3">
      <c r="A34" s="422" t="s">
        <v>426</v>
      </c>
      <c r="B34" s="424">
        <v>0.75</v>
      </c>
      <c r="C34" s="90" t="s">
        <v>9</v>
      </c>
      <c r="D34" s="147">
        <v>0.05</v>
      </c>
      <c r="E34" s="147">
        <v>0.05</v>
      </c>
      <c r="F34" s="147">
        <v>0.15</v>
      </c>
      <c r="G34" s="147">
        <v>0.05</v>
      </c>
      <c r="H34" s="147">
        <v>0.1</v>
      </c>
      <c r="I34" s="147">
        <v>0.05</v>
      </c>
      <c r="J34" s="147">
        <v>0.05</v>
      </c>
      <c r="K34" s="147">
        <v>0.05</v>
      </c>
      <c r="L34" s="147">
        <v>0.05</v>
      </c>
      <c r="M34" s="147">
        <v>0.05</v>
      </c>
      <c r="N34" s="147">
        <v>0.2</v>
      </c>
      <c r="O34" s="147">
        <v>0.15</v>
      </c>
      <c r="P34" s="147">
        <f>SUM(D34:O34)</f>
        <v>1</v>
      </c>
      <c r="Q34" s="436" t="s">
        <v>567</v>
      </c>
      <c r="R34" s="437"/>
      <c r="S34" s="438"/>
      <c r="T34" s="437" t="s">
        <v>568</v>
      </c>
      <c r="U34" s="437"/>
      <c r="V34" s="438"/>
      <c r="W34" s="561"/>
      <c r="X34" s="562"/>
      <c r="Y34" s="562"/>
      <c r="Z34" s="563"/>
      <c r="AA34" s="442"/>
      <c r="AB34" s="443"/>
      <c r="AC34" s="443"/>
      <c r="AD34" s="444"/>
      <c r="AG34" s="87"/>
      <c r="AH34" s="87"/>
      <c r="AI34" s="87"/>
      <c r="AJ34" s="87"/>
      <c r="AK34" s="87"/>
      <c r="AL34" s="87"/>
      <c r="AM34" s="87"/>
      <c r="AN34" s="87"/>
      <c r="AO34" s="87"/>
    </row>
    <row r="35" spans="1:41" s="312" customFormat="1" ht="87.6" customHeight="1" thickBot="1" x14ac:dyDescent="0.35">
      <c r="A35" s="423"/>
      <c r="B35" s="425"/>
      <c r="C35" s="91" t="s">
        <v>10</v>
      </c>
      <c r="D35" s="329">
        <f>+D36/$B$36</f>
        <v>4.31881E-2</v>
      </c>
      <c r="E35" s="329">
        <f t="shared" ref="E35:O35" si="0">+E36/$B$36</f>
        <v>2.4050999999999999E-2</v>
      </c>
      <c r="F35" s="329">
        <f t="shared" si="0"/>
        <v>5.4993899999999998E-2</v>
      </c>
      <c r="G35" s="388">
        <f t="shared" si="0"/>
        <v>3.4717049999999999E-2</v>
      </c>
      <c r="H35" s="93">
        <f t="shared" si="0"/>
        <v>8.9444549999999998E-2</v>
      </c>
      <c r="I35" s="93">
        <f t="shared" si="0"/>
        <v>7.0235549999999994E-2</v>
      </c>
      <c r="J35" s="93">
        <f t="shared" si="0"/>
        <v>2.4635299999999999E-2</v>
      </c>
      <c r="K35" s="93">
        <f t="shared" si="0"/>
        <v>0</v>
      </c>
      <c r="L35" s="93">
        <f t="shared" si="0"/>
        <v>0</v>
      </c>
      <c r="M35" s="93">
        <f t="shared" si="0"/>
        <v>0</v>
      </c>
      <c r="N35" s="93">
        <f t="shared" si="0"/>
        <v>0</v>
      </c>
      <c r="O35" s="93">
        <f t="shared" si="0"/>
        <v>0</v>
      </c>
      <c r="P35" s="148">
        <f>SUM(D35:O35)</f>
        <v>0.34126544999999997</v>
      </c>
      <c r="Q35" s="439"/>
      <c r="R35" s="440"/>
      <c r="S35" s="441"/>
      <c r="T35" s="440"/>
      <c r="U35" s="440"/>
      <c r="V35" s="441"/>
      <c r="W35" s="564"/>
      <c r="X35" s="565"/>
      <c r="Y35" s="565"/>
      <c r="Z35" s="566"/>
      <c r="AA35" s="445"/>
      <c r="AB35" s="446"/>
      <c r="AC35" s="446"/>
      <c r="AD35" s="447"/>
      <c r="AE35" s="334"/>
      <c r="AG35" s="335"/>
      <c r="AH35" s="335"/>
      <c r="AI35" s="335"/>
      <c r="AJ35" s="335"/>
      <c r="AK35" s="335"/>
      <c r="AL35" s="335"/>
      <c r="AM35" s="335"/>
      <c r="AN35" s="335"/>
      <c r="AO35" s="335"/>
    </row>
    <row r="36" spans="1:41" s="312" customFormat="1" ht="64.2" customHeight="1" thickBot="1" x14ac:dyDescent="0.35">
      <c r="A36" s="412" t="s">
        <v>433</v>
      </c>
      <c r="B36" s="274">
        <v>20000000</v>
      </c>
      <c r="C36" s="275"/>
      <c r="D36" s="358">
        <f>+D49+D53+D57</f>
        <v>863762</v>
      </c>
      <c r="E36" s="358">
        <f t="shared" ref="E36:O36" si="1">+E49+E53+E57</f>
        <v>481020</v>
      </c>
      <c r="F36" s="358">
        <f t="shared" si="1"/>
        <v>1099878</v>
      </c>
      <c r="G36" s="358">
        <f t="shared" si="1"/>
        <v>694341</v>
      </c>
      <c r="H36" s="358">
        <f t="shared" si="1"/>
        <v>1788891</v>
      </c>
      <c r="I36" s="358">
        <f t="shared" si="1"/>
        <v>1404711</v>
      </c>
      <c r="J36" s="358">
        <f t="shared" si="1"/>
        <v>492706</v>
      </c>
      <c r="K36" s="358">
        <f t="shared" si="1"/>
        <v>0</v>
      </c>
      <c r="L36" s="358">
        <f t="shared" si="1"/>
        <v>0</v>
      </c>
      <c r="M36" s="358">
        <f t="shared" si="1"/>
        <v>0</v>
      </c>
      <c r="N36" s="358">
        <f t="shared" si="1"/>
        <v>0</v>
      </c>
      <c r="O36" s="358">
        <f t="shared" si="1"/>
        <v>0</v>
      </c>
      <c r="P36" s="274">
        <f>SUM(D36:O36)</f>
        <v>6825309</v>
      </c>
      <c r="Q36" s="330"/>
      <c r="R36" s="331"/>
      <c r="S36" s="331"/>
      <c r="T36" s="331"/>
      <c r="U36" s="331"/>
      <c r="V36" s="331"/>
      <c r="W36" s="331"/>
      <c r="X36" s="331"/>
      <c r="Y36" s="331"/>
      <c r="Z36" s="331"/>
      <c r="AA36" s="331"/>
      <c r="AB36" s="331"/>
      <c r="AC36" s="331"/>
      <c r="AD36" s="332"/>
      <c r="AE36" s="311"/>
      <c r="AF36" s="361"/>
      <c r="AG36" s="313"/>
      <c r="AH36" s="313"/>
      <c r="AI36" s="313"/>
      <c r="AJ36" s="313"/>
      <c r="AK36" s="313"/>
      <c r="AL36" s="313"/>
      <c r="AM36" s="313"/>
      <c r="AN36" s="313"/>
      <c r="AO36" s="313"/>
    </row>
    <row r="37" spans="1:41" x14ac:dyDescent="0.3">
      <c r="A37" s="448" t="s">
        <v>191</v>
      </c>
      <c r="B37" s="450" t="s">
        <v>61</v>
      </c>
      <c r="C37" s="450" t="s">
        <v>11</v>
      </c>
      <c r="D37" s="450"/>
      <c r="E37" s="450"/>
      <c r="F37" s="450"/>
      <c r="G37" s="450"/>
      <c r="H37" s="450"/>
      <c r="I37" s="450"/>
      <c r="J37" s="450"/>
      <c r="K37" s="450"/>
      <c r="L37" s="450"/>
      <c r="M37" s="450"/>
      <c r="N37" s="450"/>
      <c r="O37" s="450"/>
      <c r="P37" s="450"/>
      <c r="Q37" s="450" t="s">
        <v>78</v>
      </c>
      <c r="R37" s="450"/>
      <c r="S37" s="450"/>
      <c r="T37" s="450"/>
      <c r="U37" s="450"/>
      <c r="V37" s="450"/>
      <c r="W37" s="450"/>
      <c r="X37" s="450"/>
      <c r="Y37" s="450"/>
      <c r="Z37" s="450"/>
      <c r="AA37" s="450"/>
      <c r="AB37" s="450"/>
      <c r="AC37" s="450"/>
      <c r="AD37" s="452"/>
      <c r="AG37" s="87"/>
      <c r="AH37" s="87"/>
      <c r="AI37" s="87"/>
      <c r="AJ37" s="87"/>
      <c r="AK37" s="87"/>
      <c r="AL37" s="87"/>
      <c r="AM37" s="87"/>
      <c r="AN37" s="87"/>
      <c r="AO37" s="87"/>
    </row>
    <row r="38" spans="1:41" ht="27.6" x14ac:dyDescent="0.3">
      <c r="A38" s="449"/>
      <c r="B38" s="451"/>
      <c r="C38" s="88" t="s">
        <v>12</v>
      </c>
      <c r="D38" s="88" t="s">
        <v>36</v>
      </c>
      <c r="E38" s="88" t="s">
        <v>37</v>
      </c>
      <c r="F38" s="88" t="s">
        <v>38</v>
      </c>
      <c r="G38" s="88" t="s">
        <v>51</v>
      </c>
      <c r="H38" s="88" t="s">
        <v>52</v>
      </c>
      <c r="I38" s="88" t="s">
        <v>53</v>
      </c>
      <c r="J38" s="88" t="s">
        <v>54</v>
      </c>
      <c r="K38" s="88" t="s">
        <v>55</v>
      </c>
      <c r="L38" s="88" t="s">
        <v>56</v>
      </c>
      <c r="M38" s="88" t="s">
        <v>57</v>
      </c>
      <c r="N38" s="88" t="s">
        <v>58</v>
      </c>
      <c r="O38" s="88" t="s">
        <v>59</v>
      </c>
      <c r="P38" s="88" t="s">
        <v>63</v>
      </c>
      <c r="Q38" s="451" t="s">
        <v>83</v>
      </c>
      <c r="R38" s="451"/>
      <c r="S38" s="451"/>
      <c r="T38" s="451"/>
      <c r="U38" s="451"/>
      <c r="V38" s="451"/>
      <c r="W38" s="451"/>
      <c r="X38" s="451"/>
      <c r="Y38" s="451"/>
      <c r="Z38" s="451"/>
      <c r="AA38" s="451"/>
      <c r="AB38" s="451"/>
      <c r="AC38" s="451"/>
      <c r="AD38" s="453"/>
      <c r="AG38" s="94"/>
      <c r="AH38" s="94"/>
      <c r="AI38" s="94"/>
      <c r="AJ38" s="94"/>
      <c r="AK38" s="94"/>
      <c r="AL38" s="94"/>
      <c r="AM38" s="94"/>
      <c r="AN38" s="94"/>
      <c r="AO38" s="94"/>
    </row>
    <row r="39" spans="1:41" ht="31.95" customHeight="1" x14ac:dyDescent="0.3">
      <c r="A39" s="413" t="s">
        <v>424</v>
      </c>
      <c r="B39" s="415">
        <v>0.1</v>
      </c>
      <c r="C39" s="102" t="s">
        <v>9</v>
      </c>
      <c r="D39" s="103">
        <v>1</v>
      </c>
      <c r="E39" s="103"/>
      <c r="F39" s="103"/>
      <c r="G39" s="103"/>
      <c r="H39" s="103"/>
      <c r="I39" s="103"/>
      <c r="J39" s="103"/>
      <c r="K39" s="103"/>
      <c r="L39" s="103"/>
      <c r="M39" s="103"/>
      <c r="N39" s="103"/>
      <c r="O39" s="103"/>
      <c r="P39" s="202">
        <f t="shared" ref="P39:P62" si="2">SUM(D39:O39)</f>
        <v>1</v>
      </c>
      <c r="Q39" s="416" t="s">
        <v>563</v>
      </c>
      <c r="R39" s="416"/>
      <c r="S39" s="416"/>
      <c r="T39" s="416"/>
      <c r="U39" s="416"/>
      <c r="V39" s="416"/>
      <c r="W39" s="416"/>
      <c r="X39" s="416"/>
      <c r="Y39" s="416"/>
      <c r="Z39" s="416"/>
      <c r="AA39" s="416"/>
      <c r="AB39" s="416"/>
      <c r="AC39" s="416"/>
      <c r="AD39" s="417"/>
      <c r="AE39" s="97"/>
      <c r="AG39" s="98"/>
      <c r="AH39" s="98"/>
      <c r="AI39" s="98"/>
      <c r="AJ39" s="98"/>
      <c r="AK39" s="98"/>
      <c r="AL39" s="98"/>
      <c r="AM39" s="98"/>
      <c r="AN39" s="98"/>
      <c r="AO39" s="98"/>
    </row>
    <row r="40" spans="1:41" ht="36.450000000000003" customHeight="1" x14ac:dyDescent="0.3">
      <c r="A40" s="413"/>
      <c r="B40" s="415"/>
      <c r="C40" s="99" t="s">
        <v>10</v>
      </c>
      <c r="D40" s="100">
        <f>+D41/B41</f>
        <v>0.875</v>
      </c>
      <c r="E40" s="100">
        <f>+E41/B41</f>
        <v>0.125</v>
      </c>
      <c r="F40" s="100"/>
      <c r="G40" s="100"/>
      <c r="H40" s="100"/>
      <c r="I40" s="100"/>
      <c r="J40" s="100"/>
      <c r="K40" s="100"/>
      <c r="L40" s="100"/>
      <c r="M40" s="100"/>
      <c r="N40" s="100"/>
      <c r="O40" s="100"/>
      <c r="P40" s="202">
        <f t="shared" si="2"/>
        <v>1</v>
      </c>
      <c r="Q40" s="416"/>
      <c r="R40" s="416"/>
      <c r="S40" s="416"/>
      <c r="T40" s="416"/>
      <c r="U40" s="416"/>
      <c r="V40" s="416"/>
      <c r="W40" s="416"/>
      <c r="X40" s="416"/>
      <c r="Y40" s="416"/>
      <c r="Z40" s="416"/>
      <c r="AA40" s="416"/>
      <c r="AB40" s="416"/>
      <c r="AC40" s="416"/>
      <c r="AD40" s="417"/>
      <c r="AE40" s="97"/>
    </row>
    <row r="41" spans="1:41" s="300" customFormat="1" ht="27.6" hidden="1" x14ac:dyDescent="0.3">
      <c r="A41" s="380" t="s">
        <v>427</v>
      </c>
      <c r="B41" s="279">
        <v>8</v>
      </c>
      <c r="C41" s="302"/>
      <c r="D41" s="303">
        <v>7</v>
      </c>
      <c r="E41" s="303">
        <v>1</v>
      </c>
      <c r="F41" s="303"/>
      <c r="G41" s="304"/>
      <c r="H41" s="304"/>
      <c r="I41" s="304"/>
      <c r="J41" s="304"/>
      <c r="K41" s="304"/>
      <c r="L41" s="304"/>
      <c r="M41" s="304"/>
      <c r="N41" s="304"/>
      <c r="O41" s="304"/>
      <c r="P41" s="279">
        <f t="shared" si="2"/>
        <v>8</v>
      </c>
      <c r="Q41" s="305"/>
      <c r="R41" s="305"/>
      <c r="S41" s="305"/>
      <c r="T41" s="305"/>
      <c r="U41" s="305"/>
      <c r="V41" s="305"/>
      <c r="W41" s="305"/>
      <c r="X41" s="305"/>
      <c r="Y41" s="305"/>
      <c r="Z41" s="305"/>
      <c r="AA41" s="305"/>
      <c r="AB41" s="305"/>
      <c r="AC41" s="305"/>
      <c r="AD41" s="306"/>
      <c r="AE41" s="299"/>
      <c r="AG41" s="301"/>
      <c r="AH41" s="301"/>
      <c r="AI41" s="301"/>
      <c r="AJ41" s="301"/>
      <c r="AK41" s="301"/>
      <c r="AL41" s="301"/>
      <c r="AM41" s="301"/>
      <c r="AN41" s="301"/>
      <c r="AO41" s="301"/>
    </row>
    <row r="42" spans="1:41" s="328" customFormat="1" hidden="1" x14ac:dyDescent="0.3">
      <c r="A42" s="315"/>
      <c r="B42" s="316"/>
      <c r="C42" s="317"/>
      <c r="D42" s="320">
        <f>$B$39*D40</f>
        <v>8.7500000000000008E-2</v>
      </c>
      <c r="E42" s="320">
        <f t="shared" ref="E42:O42" si="3">$B$39*E40</f>
        <v>1.2500000000000001E-2</v>
      </c>
      <c r="F42" s="320">
        <f t="shared" si="3"/>
        <v>0</v>
      </c>
      <c r="G42" s="320">
        <f t="shared" si="3"/>
        <v>0</v>
      </c>
      <c r="H42" s="320">
        <f t="shared" si="3"/>
        <v>0</v>
      </c>
      <c r="I42" s="320">
        <f t="shared" si="3"/>
        <v>0</v>
      </c>
      <c r="J42" s="320">
        <f t="shared" si="3"/>
        <v>0</v>
      </c>
      <c r="K42" s="320">
        <f t="shared" si="3"/>
        <v>0</v>
      </c>
      <c r="L42" s="320">
        <f t="shared" si="3"/>
        <v>0</v>
      </c>
      <c r="M42" s="320">
        <f t="shared" si="3"/>
        <v>0</v>
      </c>
      <c r="N42" s="320">
        <f t="shared" si="3"/>
        <v>0</v>
      </c>
      <c r="O42" s="320">
        <f t="shared" si="3"/>
        <v>0</v>
      </c>
      <c r="P42" s="316">
        <f t="shared" si="2"/>
        <v>0.1</v>
      </c>
      <c r="Q42" s="318"/>
      <c r="R42" s="318"/>
      <c r="S42" s="318"/>
      <c r="T42" s="318"/>
      <c r="U42" s="318"/>
      <c r="V42" s="318"/>
      <c r="W42" s="318"/>
      <c r="X42" s="318"/>
      <c r="Y42" s="318"/>
      <c r="Z42" s="318"/>
      <c r="AA42" s="318"/>
      <c r="AB42" s="318"/>
      <c r="AC42" s="318"/>
      <c r="AD42" s="319"/>
      <c r="AE42" s="294"/>
      <c r="AG42" s="295"/>
      <c r="AH42" s="295"/>
      <c r="AI42" s="295"/>
      <c r="AJ42" s="295"/>
      <c r="AK42" s="295"/>
      <c r="AL42" s="295"/>
      <c r="AM42" s="295"/>
      <c r="AN42" s="295"/>
      <c r="AO42" s="295"/>
    </row>
    <row r="43" spans="1:41" ht="28.2" customHeight="1" x14ac:dyDescent="0.3">
      <c r="A43" s="413" t="s">
        <v>425</v>
      </c>
      <c r="B43" s="415">
        <v>0.1</v>
      </c>
      <c r="C43" s="102" t="s">
        <v>9</v>
      </c>
      <c r="D43" s="103">
        <v>0</v>
      </c>
      <c r="E43" s="103"/>
      <c r="F43" s="103"/>
      <c r="G43" s="103">
        <v>1</v>
      </c>
      <c r="H43" s="103"/>
      <c r="I43" s="103"/>
      <c r="J43" s="103"/>
      <c r="K43" s="103"/>
      <c r="L43" s="103"/>
      <c r="M43" s="103"/>
      <c r="N43" s="103"/>
      <c r="O43" s="103"/>
      <c r="P43" s="202">
        <f t="shared" si="2"/>
        <v>1</v>
      </c>
      <c r="Q43" s="416" t="s">
        <v>539</v>
      </c>
      <c r="R43" s="416"/>
      <c r="S43" s="416"/>
      <c r="T43" s="416"/>
      <c r="U43" s="416"/>
      <c r="V43" s="416"/>
      <c r="W43" s="416"/>
      <c r="X43" s="416"/>
      <c r="Y43" s="416"/>
      <c r="Z43" s="416"/>
      <c r="AA43" s="416"/>
      <c r="AB43" s="416"/>
      <c r="AC43" s="416"/>
      <c r="AD43" s="417"/>
      <c r="AE43" s="97"/>
    </row>
    <row r="44" spans="1:41" ht="31.2" customHeight="1" x14ac:dyDescent="0.3">
      <c r="A44" s="413"/>
      <c r="B44" s="415"/>
      <c r="C44" s="99" t="s">
        <v>10</v>
      </c>
      <c r="D44" s="100"/>
      <c r="E44" s="100"/>
      <c r="F44" s="100"/>
      <c r="G44" s="100"/>
      <c r="H44" s="100"/>
      <c r="I44" s="100">
        <v>1</v>
      </c>
      <c r="J44" s="100"/>
      <c r="K44" s="100"/>
      <c r="L44" s="100"/>
      <c r="M44" s="100"/>
      <c r="N44" s="100"/>
      <c r="O44" s="100"/>
      <c r="P44" s="202">
        <f t="shared" si="2"/>
        <v>1</v>
      </c>
      <c r="Q44" s="416"/>
      <c r="R44" s="416"/>
      <c r="S44" s="416"/>
      <c r="T44" s="416"/>
      <c r="U44" s="416"/>
      <c r="V44" s="416"/>
      <c r="W44" s="416"/>
      <c r="X44" s="416"/>
      <c r="Y44" s="416"/>
      <c r="Z44" s="416"/>
      <c r="AA44" s="416"/>
      <c r="AB44" s="416"/>
      <c r="AC44" s="416"/>
      <c r="AD44" s="417"/>
      <c r="AE44" s="97"/>
    </row>
    <row r="45" spans="1:41" s="300" customFormat="1" hidden="1" x14ac:dyDescent="0.3">
      <c r="A45" s="380" t="s">
        <v>428</v>
      </c>
      <c r="B45" s="279">
        <v>1</v>
      </c>
      <c r="C45" s="302"/>
      <c r="D45" s="303">
        <v>0</v>
      </c>
      <c r="E45" s="303">
        <v>0</v>
      </c>
      <c r="F45" s="303">
        <v>0</v>
      </c>
      <c r="G45" s="304">
        <v>0</v>
      </c>
      <c r="H45" s="304">
        <v>0</v>
      </c>
      <c r="I45" s="304">
        <v>1</v>
      </c>
      <c r="J45" s="304"/>
      <c r="K45" s="304"/>
      <c r="L45" s="304"/>
      <c r="M45" s="304"/>
      <c r="N45" s="304"/>
      <c r="O45" s="304"/>
      <c r="P45" s="279">
        <f t="shared" si="2"/>
        <v>1</v>
      </c>
      <c r="Q45" s="305"/>
      <c r="R45" s="305"/>
      <c r="S45" s="305"/>
      <c r="T45" s="305"/>
      <c r="U45" s="305"/>
      <c r="V45" s="305"/>
      <c r="W45" s="305"/>
      <c r="X45" s="305"/>
      <c r="Y45" s="305"/>
      <c r="Z45" s="305"/>
      <c r="AA45" s="305"/>
      <c r="AB45" s="305"/>
      <c r="AC45" s="305"/>
      <c r="AD45" s="306"/>
      <c r="AE45" s="299"/>
      <c r="AG45" s="301"/>
      <c r="AH45" s="301"/>
      <c r="AI45" s="301"/>
      <c r="AJ45" s="301"/>
      <c r="AK45" s="301"/>
      <c r="AL45" s="301"/>
      <c r="AM45" s="301"/>
      <c r="AN45" s="301"/>
      <c r="AO45" s="301"/>
    </row>
    <row r="46" spans="1:41" s="328" customFormat="1" hidden="1" x14ac:dyDescent="0.3">
      <c r="A46" s="315"/>
      <c r="B46" s="316"/>
      <c r="C46" s="317"/>
      <c r="D46" s="320">
        <f>$B$43*D44</f>
        <v>0</v>
      </c>
      <c r="E46" s="320">
        <f t="shared" ref="E46:O46" si="4">$B$39*E44</f>
        <v>0</v>
      </c>
      <c r="F46" s="320">
        <f t="shared" si="4"/>
        <v>0</v>
      </c>
      <c r="G46" s="320">
        <f t="shared" si="4"/>
        <v>0</v>
      </c>
      <c r="H46" s="320">
        <f t="shared" si="4"/>
        <v>0</v>
      </c>
      <c r="I46" s="320">
        <f t="shared" si="4"/>
        <v>0.1</v>
      </c>
      <c r="J46" s="320">
        <f t="shared" si="4"/>
        <v>0</v>
      </c>
      <c r="K46" s="320">
        <f t="shared" si="4"/>
        <v>0</v>
      </c>
      <c r="L46" s="320">
        <f t="shared" si="4"/>
        <v>0</v>
      </c>
      <c r="M46" s="320">
        <f t="shared" si="4"/>
        <v>0</v>
      </c>
      <c r="N46" s="320">
        <f t="shared" si="4"/>
        <v>0</v>
      </c>
      <c r="O46" s="320">
        <f t="shared" si="4"/>
        <v>0</v>
      </c>
      <c r="P46" s="316">
        <f t="shared" si="2"/>
        <v>0.1</v>
      </c>
      <c r="Q46" s="318"/>
      <c r="R46" s="318"/>
      <c r="S46" s="318"/>
      <c r="T46" s="318"/>
      <c r="U46" s="318"/>
      <c r="V46" s="318"/>
      <c r="W46" s="318"/>
      <c r="X46" s="318"/>
      <c r="Y46" s="318"/>
      <c r="Z46" s="318"/>
      <c r="AA46" s="318"/>
      <c r="AB46" s="318"/>
      <c r="AC46" s="318"/>
      <c r="AD46" s="319"/>
      <c r="AE46" s="294"/>
      <c r="AG46" s="295"/>
      <c r="AH46" s="295"/>
      <c r="AI46" s="295"/>
      <c r="AJ46" s="295"/>
      <c r="AK46" s="295"/>
      <c r="AL46" s="295"/>
      <c r="AM46" s="295"/>
      <c r="AN46" s="295"/>
      <c r="AO46" s="295"/>
    </row>
    <row r="47" spans="1:41" ht="30.45" customHeight="1" x14ac:dyDescent="0.3">
      <c r="A47" s="413" t="s">
        <v>434</v>
      </c>
      <c r="B47" s="415">
        <v>0.15</v>
      </c>
      <c r="C47" s="102" t="s">
        <v>9</v>
      </c>
      <c r="D47" s="103">
        <v>0</v>
      </c>
      <c r="E47" s="103">
        <v>8.3299999999999999E-2</v>
      </c>
      <c r="F47" s="103">
        <v>8.3299999999999999E-2</v>
      </c>
      <c r="G47" s="103">
        <v>8.3299999999999999E-2</v>
      </c>
      <c r="H47" s="103">
        <v>8.3299999999999999E-2</v>
      </c>
      <c r="I47" s="103">
        <v>8.3299999999999999E-2</v>
      </c>
      <c r="J47" s="103">
        <v>8.3299999999999999E-2</v>
      </c>
      <c r="K47" s="103">
        <v>8.3299999999999999E-2</v>
      </c>
      <c r="L47" s="103">
        <v>8.3299999999999999E-2</v>
      </c>
      <c r="M47" s="103">
        <v>8.3299999999999999E-2</v>
      </c>
      <c r="N47" s="103">
        <v>0.15</v>
      </c>
      <c r="O47" s="103">
        <v>0.1</v>
      </c>
      <c r="P47" s="202">
        <f t="shared" si="2"/>
        <v>0.99970000000000003</v>
      </c>
      <c r="Q47" s="416" t="s">
        <v>564</v>
      </c>
      <c r="R47" s="416"/>
      <c r="S47" s="416"/>
      <c r="T47" s="416"/>
      <c r="U47" s="416"/>
      <c r="V47" s="416"/>
      <c r="W47" s="416"/>
      <c r="X47" s="416"/>
      <c r="Y47" s="416"/>
      <c r="Z47" s="416"/>
      <c r="AA47" s="416"/>
      <c r="AB47" s="416"/>
      <c r="AC47" s="416"/>
      <c r="AD47" s="417"/>
      <c r="AE47" s="97"/>
    </row>
    <row r="48" spans="1:41" ht="60.75" customHeight="1" x14ac:dyDescent="0.3">
      <c r="A48" s="414"/>
      <c r="B48" s="415"/>
      <c r="C48" s="99" t="s">
        <v>10</v>
      </c>
      <c r="D48" s="100">
        <f>+D49/B49</f>
        <v>0.13269600000000001</v>
      </c>
      <c r="E48" s="100">
        <f>+E49/$B$49</f>
        <v>6.7120666666666662E-2</v>
      </c>
      <c r="F48" s="100">
        <f t="shared" ref="F48:O48" si="5">+F49/$B$49</f>
        <v>0.16387866666666667</v>
      </c>
      <c r="G48" s="100">
        <f t="shared" si="5"/>
        <v>0.10004466666666667</v>
      </c>
      <c r="H48" s="100">
        <f t="shared" si="5"/>
        <v>0.28199433333333335</v>
      </c>
      <c r="I48" s="100">
        <f t="shared" si="5"/>
        <v>0.21199283333333332</v>
      </c>
      <c r="J48" s="100">
        <f t="shared" si="5"/>
        <v>6.8430000000000005E-2</v>
      </c>
      <c r="K48" s="100">
        <f t="shared" si="5"/>
        <v>0</v>
      </c>
      <c r="L48" s="100">
        <f t="shared" si="5"/>
        <v>0</v>
      </c>
      <c r="M48" s="100">
        <f t="shared" si="5"/>
        <v>0</v>
      </c>
      <c r="N48" s="100">
        <f t="shared" si="5"/>
        <v>0</v>
      </c>
      <c r="O48" s="100">
        <f t="shared" si="5"/>
        <v>0</v>
      </c>
      <c r="P48" s="202">
        <f t="shared" si="2"/>
        <v>1.0261571666666667</v>
      </c>
      <c r="Q48" s="416"/>
      <c r="R48" s="416"/>
      <c r="S48" s="416"/>
      <c r="T48" s="416"/>
      <c r="U48" s="416"/>
      <c r="V48" s="416"/>
      <c r="W48" s="416"/>
      <c r="X48" s="416"/>
      <c r="Y48" s="416"/>
      <c r="Z48" s="416"/>
      <c r="AA48" s="416"/>
      <c r="AB48" s="416"/>
      <c r="AC48" s="416"/>
      <c r="AD48" s="417"/>
      <c r="AE48" s="97"/>
    </row>
    <row r="49" spans="1:41" s="300" customFormat="1" ht="109.5" hidden="1" customHeight="1" x14ac:dyDescent="0.3">
      <c r="A49" s="380" t="s">
        <v>429</v>
      </c>
      <c r="B49" s="279">
        <f>+B36*30%</f>
        <v>6000000</v>
      </c>
      <c r="C49" s="302"/>
      <c r="D49" s="303">
        <v>796176</v>
      </c>
      <c r="E49" s="303">
        <v>402724</v>
      </c>
      <c r="F49" s="303">
        <v>983272</v>
      </c>
      <c r="G49" s="303">
        <v>600268</v>
      </c>
      <c r="H49" s="303">
        <v>1691966</v>
      </c>
      <c r="I49" s="304">
        <v>1271957</v>
      </c>
      <c r="J49" s="304">
        <v>410580</v>
      </c>
      <c r="K49" s="304"/>
      <c r="L49" s="304"/>
      <c r="M49" s="304"/>
      <c r="N49" s="304"/>
      <c r="O49" s="304"/>
      <c r="P49" s="279">
        <f t="shared" si="2"/>
        <v>6156943</v>
      </c>
      <c r="Q49" s="305"/>
      <c r="R49" s="305"/>
      <c r="S49" s="305"/>
      <c r="T49" s="305"/>
      <c r="U49" s="305"/>
      <c r="V49" s="305"/>
      <c r="W49" s="305"/>
      <c r="X49" s="305"/>
      <c r="Y49" s="305"/>
      <c r="Z49" s="305"/>
      <c r="AA49" s="305"/>
      <c r="AB49" s="305"/>
      <c r="AC49" s="305"/>
      <c r="AD49" s="306"/>
      <c r="AE49" s="299"/>
      <c r="AG49" s="301"/>
      <c r="AH49" s="301"/>
      <c r="AI49" s="301"/>
      <c r="AJ49" s="301"/>
      <c r="AK49" s="301"/>
      <c r="AL49" s="301"/>
      <c r="AM49" s="301"/>
      <c r="AN49" s="301"/>
      <c r="AO49" s="301"/>
    </row>
    <row r="50" spans="1:41" s="328" customFormat="1" hidden="1" x14ac:dyDescent="0.3">
      <c r="A50" s="315"/>
      <c r="B50" s="316"/>
      <c r="C50" s="317"/>
      <c r="D50" s="320">
        <f>$B$47*D48</f>
        <v>1.9904399999999999E-2</v>
      </c>
      <c r="E50" s="320">
        <f t="shared" ref="E50:O50" si="6">$B$39*E48</f>
        <v>6.7120666666666664E-3</v>
      </c>
      <c r="F50" s="320">
        <f t="shared" si="6"/>
        <v>1.6387866666666667E-2</v>
      </c>
      <c r="G50" s="320">
        <f t="shared" si="6"/>
        <v>1.0004466666666668E-2</v>
      </c>
      <c r="H50" s="320">
        <f t="shared" si="6"/>
        <v>2.8199433333333336E-2</v>
      </c>
      <c r="I50" s="320">
        <f t="shared" si="6"/>
        <v>2.1199283333333332E-2</v>
      </c>
      <c r="J50" s="320">
        <f t="shared" si="6"/>
        <v>6.843000000000001E-3</v>
      </c>
      <c r="K50" s="320">
        <f t="shared" si="6"/>
        <v>0</v>
      </c>
      <c r="L50" s="320">
        <f t="shared" si="6"/>
        <v>0</v>
      </c>
      <c r="M50" s="320">
        <f t="shared" si="6"/>
        <v>0</v>
      </c>
      <c r="N50" s="320">
        <f t="shared" si="6"/>
        <v>0</v>
      </c>
      <c r="O50" s="320">
        <f t="shared" si="6"/>
        <v>0</v>
      </c>
      <c r="P50" s="316">
        <f t="shared" si="2"/>
        <v>0.10925051666666667</v>
      </c>
      <c r="Q50" s="318"/>
      <c r="R50" s="318"/>
      <c r="S50" s="318"/>
      <c r="T50" s="318"/>
      <c r="U50" s="318"/>
      <c r="V50" s="318"/>
      <c r="W50" s="318"/>
      <c r="X50" s="318"/>
      <c r="Y50" s="318"/>
      <c r="Z50" s="318"/>
      <c r="AA50" s="318"/>
      <c r="AB50" s="318"/>
      <c r="AC50" s="318"/>
      <c r="AD50" s="319"/>
      <c r="AE50" s="294"/>
      <c r="AG50" s="295"/>
      <c r="AH50" s="295"/>
      <c r="AI50" s="295"/>
      <c r="AJ50" s="295"/>
      <c r="AK50" s="295"/>
      <c r="AL50" s="295"/>
      <c r="AM50" s="295"/>
      <c r="AN50" s="295"/>
      <c r="AO50" s="295"/>
    </row>
    <row r="51" spans="1:41" ht="31.2" customHeight="1" x14ac:dyDescent="0.3">
      <c r="A51" s="413" t="s">
        <v>435</v>
      </c>
      <c r="B51" s="415">
        <v>0.2</v>
      </c>
      <c r="C51" s="102" t="s">
        <v>9</v>
      </c>
      <c r="D51" s="103">
        <v>0</v>
      </c>
      <c r="E51" s="103">
        <v>0</v>
      </c>
      <c r="F51" s="103">
        <v>0</v>
      </c>
      <c r="G51" s="103">
        <v>0</v>
      </c>
      <c r="H51" s="103">
        <v>0.1</v>
      </c>
      <c r="I51" s="103">
        <v>0.1</v>
      </c>
      <c r="J51" s="103">
        <v>0.05</v>
      </c>
      <c r="K51" s="103">
        <v>0.05</v>
      </c>
      <c r="L51" s="103">
        <v>0.1</v>
      </c>
      <c r="M51" s="103">
        <v>0.05</v>
      </c>
      <c r="N51" s="103">
        <v>0.2</v>
      </c>
      <c r="O51" s="103">
        <v>0.35</v>
      </c>
      <c r="P51" s="202">
        <f t="shared" si="2"/>
        <v>1</v>
      </c>
      <c r="Q51" s="416" t="s">
        <v>540</v>
      </c>
      <c r="R51" s="416"/>
      <c r="S51" s="416"/>
      <c r="T51" s="416"/>
      <c r="U51" s="416"/>
      <c r="V51" s="416"/>
      <c r="W51" s="416"/>
      <c r="X51" s="416"/>
      <c r="Y51" s="416"/>
      <c r="Z51" s="416"/>
      <c r="AA51" s="416"/>
      <c r="AB51" s="416"/>
      <c r="AC51" s="416"/>
      <c r="AD51" s="417"/>
      <c r="AE51" s="97"/>
    </row>
    <row r="52" spans="1:41" ht="28.2" customHeight="1" x14ac:dyDescent="0.3">
      <c r="A52" s="414"/>
      <c r="B52" s="415"/>
      <c r="C52" s="99" t="s">
        <v>10</v>
      </c>
      <c r="D52" s="100">
        <f>+D53/$B$53</f>
        <v>0</v>
      </c>
      <c r="E52" s="100">
        <f t="shared" ref="E52:O52" si="7">+E53/$B$53</f>
        <v>0</v>
      </c>
      <c r="F52" s="100">
        <f t="shared" si="7"/>
        <v>0</v>
      </c>
      <c r="G52" s="100">
        <f t="shared" si="7"/>
        <v>0</v>
      </c>
      <c r="H52" s="100">
        <f t="shared" si="7"/>
        <v>0</v>
      </c>
      <c r="I52" s="100">
        <f t="shared" si="7"/>
        <v>0</v>
      </c>
      <c r="J52" s="100">
        <f t="shared" si="7"/>
        <v>0</v>
      </c>
      <c r="K52" s="100">
        <f t="shared" si="7"/>
        <v>0</v>
      </c>
      <c r="L52" s="100">
        <f t="shared" si="7"/>
        <v>0</v>
      </c>
      <c r="M52" s="100">
        <f t="shared" si="7"/>
        <v>0</v>
      </c>
      <c r="N52" s="100">
        <f t="shared" si="7"/>
        <v>0</v>
      </c>
      <c r="O52" s="100">
        <f t="shared" si="7"/>
        <v>0</v>
      </c>
      <c r="P52" s="202">
        <f t="shared" si="2"/>
        <v>0</v>
      </c>
      <c r="Q52" s="416"/>
      <c r="R52" s="416"/>
      <c r="S52" s="416"/>
      <c r="T52" s="416"/>
      <c r="U52" s="416"/>
      <c r="V52" s="416"/>
      <c r="W52" s="416"/>
      <c r="X52" s="416"/>
      <c r="Y52" s="416"/>
      <c r="Z52" s="416"/>
      <c r="AA52" s="416"/>
      <c r="AB52" s="416"/>
      <c r="AC52" s="416"/>
      <c r="AD52" s="417"/>
      <c r="AE52" s="97"/>
    </row>
    <row r="53" spans="1:41" s="300" customFormat="1" ht="33.6" hidden="1" customHeight="1" x14ac:dyDescent="0.3">
      <c r="A53" s="384" t="s">
        <v>492</v>
      </c>
      <c r="B53" s="279">
        <v>13000000</v>
      </c>
      <c r="C53" s="302"/>
      <c r="D53" s="303">
        <v>0</v>
      </c>
      <c r="E53" s="303">
        <v>0</v>
      </c>
      <c r="F53" s="303">
        <v>0</v>
      </c>
      <c r="G53" s="304">
        <v>0</v>
      </c>
      <c r="H53" s="304">
        <v>0</v>
      </c>
      <c r="I53" s="304"/>
      <c r="J53" s="304"/>
      <c r="K53" s="304"/>
      <c r="L53" s="304"/>
      <c r="M53" s="304"/>
      <c r="N53" s="304"/>
      <c r="O53" s="304"/>
      <c r="P53" s="279">
        <f t="shared" si="2"/>
        <v>0</v>
      </c>
      <c r="Q53" s="305"/>
      <c r="R53" s="337"/>
      <c r="S53" s="305"/>
      <c r="T53" s="305"/>
      <c r="U53" s="305"/>
      <c r="V53" s="305"/>
      <c r="W53" s="305"/>
      <c r="X53" s="305"/>
      <c r="Y53" s="305"/>
      <c r="Z53" s="305"/>
      <c r="AA53" s="305"/>
      <c r="AB53" s="305"/>
      <c r="AC53" s="305"/>
      <c r="AD53" s="306"/>
      <c r="AE53" s="299"/>
      <c r="AG53" s="301"/>
      <c r="AH53" s="301"/>
      <c r="AI53" s="301"/>
      <c r="AJ53" s="301"/>
      <c r="AK53" s="301"/>
      <c r="AL53" s="301"/>
      <c r="AM53" s="301"/>
      <c r="AN53" s="301"/>
      <c r="AO53" s="301"/>
    </row>
    <row r="54" spans="1:41" s="328" customFormat="1" ht="30.6" hidden="1" customHeight="1" x14ac:dyDescent="0.3">
      <c r="A54" s="315"/>
      <c r="B54" s="316"/>
      <c r="C54" s="317"/>
      <c r="D54" s="320">
        <f>$B$51*D52</f>
        <v>0</v>
      </c>
      <c r="E54" s="320">
        <f t="shared" ref="E54:O54" si="8">$B$39*E52</f>
        <v>0</v>
      </c>
      <c r="F54" s="320">
        <f t="shared" si="8"/>
        <v>0</v>
      </c>
      <c r="G54" s="320">
        <f t="shared" si="8"/>
        <v>0</v>
      </c>
      <c r="H54" s="320">
        <f t="shared" si="8"/>
        <v>0</v>
      </c>
      <c r="I54" s="320">
        <f t="shared" si="8"/>
        <v>0</v>
      </c>
      <c r="J54" s="320">
        <f t="shared" si="8"/>
        <v>0</v>
      </c>
      <c r="K54" s="320">
        <f t="shared" si="8"/>
        <v>0</v>
      </c>
      <c r="L54" s="320">
        <f t="shared" si="8"/>
        <v>0</v>
      </c>
      <c r="M54" s="320">
        <f t="shared" si="8"/>
        <v>0</v>
      </c>
      <c r="N54" s="320">
        <f t="shared" si="8"/>
        <v>0</v>
      </c>
      <c r="O54" s="320">
        <f t="shared" si="8"/>
        <v>0</v>
      </c>
      <c r="P54" s="316">
        <f t="shared" si="2"/>
        <v>0</v>
      </c>
      <c r="Q54" s="338"/>
      <c r="R54" s="318"/>
      <c r="S54" s="318"/>
      <c r="T54" s="318"/>
      <c r="U54" s="318"/>
      <c r="V54" s="318"/>
      <c r="W54" s="318"/>
      <c r="X54" s="318"/>
      <c r="Y54" s="318"/>
      <c r="Z54" s="318"/>
      <c r="AA54" s="318"/>
      <c r="AB54" s="318"/>
      <c r="AC54" s="318"/>
      <c r="AD54" s="319"/>
      <c r="AE54" s="294"/>
      <c r="AG54" s="295"/>
      <c r="AH54" s="295"/>
      <c r="AI54" s="295"/>
      <c r="AJ54" s="295"/>
      <c r="AK54" s="295"/>
      <c r="AL54" s="295"/>
      <c r="AM54" s="295"/>
      <c r="AN54" s="295"/>
      <c r="AO54" s="295"/>
    </row>
    <row r="55" spans="1:41" ht="27.45" customHeight="1" x14ac:dyDescent="0.3">
      <c r="A55" s="413" t="s">
        <v>436</v>
      </c>
      <c r="B55" s="415">
        <v>0.1</v>
      </c>
      <c r="C55" s="102" t="s">
        <v>9</v>
      </c>
      <c r="D55" s="103">
        <v>0</v>
      </c>
      <c r="E55" s="103">
        <v>8.3299999999999999E-2</v>
      </c>
      <c r="F55" s="103">
        <v>8.3299999999999999E-2</v>
      </c>
      <c r="G55" s="103">
        <v>8.3299999999999999E-2</v>
      </c>
      <c r="H55" s="103">
        <v>8.3299999999999999E-2</v>
      </c>
      <c r="I55" s="103">
        <v>8.3299999999999999E-2</v>
      </c>
      <c r="J55" s="103">
        <v>8.3299999999999999E-2</v>
      </c>
      <c r="K55" s="103">
        <v>8.3299999999999999E-2</v>
      </c>
      <c r="L55" s="103">
        <v>8.3299999999999999E-2</v>
      </c>
      <c r="M55" s="103">
        <v>8.3299999999999999E-2</v>
      </c>
      <c r="N55" s="103">
        <v>0.15</v>
      </c>
      <c r="O55" s="103">
        <v>0.1</v>
      </c>
      <c r="P55" s="202">
        <f t="shared" si="2"/>
        <v>0.99970000000000003</v>
      </c>
      <c r="Q55" s="567" t="s">
        <v>565</v>
      </c>
      <c r="R55" s="567"/>
      <c r="S55" s="567"/>
      <c r="T55" s="567"/>
      <c r="U55" s="567"/>
      <c r="V55" s="567"/>
      <c r="W55" s="567"/>
      <c r="X55" s="567"/>
      <c r="Y55" s="567"/>
      <c r="Z55" s="567"/>
      <c r="AA55" s="567"/>
      <c r="AB55" s="567"/>
      <c r="AC55" s="567"/>
      <c r="AD55" s="568"/>
      <c r="AE55" s="97"/>
    </row>
    <row r="56" spans="1:41" ht="29.7" customHeight="1" x14ac:dyDescent="0.3">
      <c r="A56" s="414"/>
      <c r="B56" s="415"/>
      <c r="C56" s="99" t="s">
        <v>10</v>
      </c>
      <c r="D56" s="100">
        <f>+D57/$B$57</f>
        <v>6.7585999999999993E-2</v>
      </c>
      <c r="E56" s="100">
        <f t="shared" ref="E56:O56" si="9">+E57/$B$57</f>
        <v>7.8296000000000004E-2</v>
      </c>
      <c r="F56" s="100">
        <f t="shared" si="9"/>
        <v>0.116606</v>
      </c>
      <c r="G56" s="100">
        <f t="shared" si="9"/>
        <v>9.4073000000000004E-2</v>
      </c>
      <c r="H56" s="100">
        <f t="shared" si="9"/>
        <v>9.6924999999999997E-2</v>
      </c>
      <c r="I56" s="100">
        <f t="shared" si="9"/>
        <v>0.13275400000000001</v>
      </c>
      <c r="J56" s="100">
        <f t="shared" si="9"/>
        <v>8.2126000000000005E-2</v>
      </c>
      <c r="K56" s="100">
        <f t="shared" si="9"/>
        <v>0</v>
      </c>
      <c r="L56" s="100">
        <f t="shared" si="9"/>
        <v>0</v>
      </c>
      <c r="M56" s="100">
        <f t="shared" si="9"/>
        <v>0</v>
      </c>
      <c r="N56" s="100">
        <f t="shared" si="9"/>
        <v>0</v>
      </c>
      <c r="O56" s="100">
        <f t="shared" si="9"/>
        <v>0</v>
      </c>
      <c r="P56" s="202">
        <f t="shared" si="2"/>
        <v>0.66836600000000002</v>
      </c>
      <c r="Q56" s="567"/>
      <c r="R56" s="567"/>
      <c r="S56" s="567"/>
      <c r="T56" s="567"/>
      <c r="U56" s="567"/>
      <c r="V56" s="567"/>
      <c r="W56" s="567"/>
      <c r="X56" s="567"/>
      <c r="Y56" s="567"/>
      <c r="Z56" s="567"/>
      <c r="AA56" s="567"/>
      <c r="AB56" s="567"/>
      <c r="AC56" s="567"/>
      <c r="AD56" s="568"/>
      <c r="AE56" s="97"/>
    </row>
    <row r="57" spans="1:41" s="300" customFormat="1" hidden="1" x14ac:dyDescent="0.3">
      <c r="A57" s="380" t="s">
        <v>431</v>
      </c>
      <c r="B57" s="279">
        <v>1000000</v>
      </c>
      <c r="C57" s="302"/>
      <c r="D57" s="303">
        <v>67586</v>
      </c>
      <c r="E57" s="303">
        <v>78296</v>
      </c>
      <c r="F57" s="303">
        <v>116606</v>
      </c>
      <c r="G57" s="303">
        <v>94073</v>
      </c>
      <c r="H57" s="303">
        <v>96925</v>
      </c>
      <c r="I57" s="304">
        <v>132754</v>
      </c>
      <c r="J57" s="304">
        <v>82126</v>
      </c>
      <c r="K57" s="304"/>
      <c r="L57" s="304"/>
      <c r="M57" s="304"/>
      <c r="N57" s="304"/>
      <c r="O57" s="304"/>
      <c r="P57" s="279">
        <f t="shared" si="2"/>
        <v>668366</v>
      </c>
      <c r="Q57" s="305"/>
      <c r="R57" s="305"/>
      <c r="S57" s="305"/>
      <c r="T57" s="305"/>
      <c r="U57" s="305"/>
      <c r="V57" s="305"/>
      <c r="W57" s="305"/>
      <c r="X57" s="305"/>
      <c r="Y57" s="305"/>
      <c r="Z57" s="305"/>
      <c r="AA57" s="305"/>
      <c r="AB57" s="305"/>
      <c r="AC57" s="305"/>
      <c r="AD57" s="306"/>
      <c r="AE57" s="299"/>
      <c r="AG57" s="301"/>
      <c r="AH57" s="301"/>
      <c r="AI57" s="301"/>
      <c r="AJ57" s="301"/>
      <c r="AK57" s="301"/>
      <c r="AL57" s="301"/>
      <c r="AM57" s="301"/>
      <c r="AN57" s="301"/>
      <c r="AO57" s="301"/>
    </row>
    <row r="58" spans="1:41" s="328" customFormat="1" hidden="1" x14ac:dyDescent="0.3">
      <c r="A58" s="315"/>
      <c r="B58" s="316"/>
      <c r="C58" s="317"/>
      <c r="D58" s="320">
        <f>$B$55*D56</f>
        <v>6.7586E-3</v>
      </c>
      <c r="E58" s="320">
        <f t="shared" ref="E58:O58" si="10">$B$39*E56</f>
        <v>7.8296000000000008E-3</v>
      </c>
      <c r="F58" s="320">
        <f t="shared" si="10"/>
        <v>1.16606E-2</v>
      </c>
      <c r="G58" s="320">
        <f t="shared" si="10"/>
        <v>9.4073000000000004E-3</v>
      </c>
      <c r="H58" s="320">
        <f t="shared" si="10"/>
        <v>9.6924999999999997E-3</v>
      </c>
      <c r="I58" s="320">
        <f t="shared" si="10"/>
        <v>1.3275400000000001E-2</v>
      </c>
      <c r="J58" s="320">
        <f t="shared" si="10"/>
        <v>8.2126000000000005E-3</v>
      </c>
      <c r="K58" s="320">
        <f t="shared" si="10"/>
        <v>0</v>
      </c>
      <c r="L58" s="320">
        <f t="shared" si="10"/>
        <v>0</v>
      </c>
      <c r="M58" s="320">
        <f t="shared" si="10"/>
        <v>0</v>
      </c>
      <c r="N58" s="320">
        <f t="shared" si="10"/>
        <v>0</v>
      </c>
      <c r="O58" s="320">
        <f t="shared" si="10"/>
        <v>0</v>
      </c>
      <c r="P58" s="316">
        <f t="shared" si="2"/>
        <v>6.6836599999999996E-2</v>
      </c>
      <c r="Q58" s="318"/>
      <c r="R58" s="318"/>
      <c r="S58" s="318"/>
      <c r="T58" s="318"/>
      <c r="U58" s="318"/>
      <c r="V58" s="318"/>
      <c r="W58" s="318"/>
      <c r="X58" s="318"/>
      <c r="Y58" s="318"/>
      <c r="Z58" s="318"/>
      <c r="AA58" s="318"/>
      <c r="AB58" s="318"/>
      <c r="AC58" s="318"/>
      <c r="AD58" s="319"/>
      <c r="AE58" s="294"/>
      <c r="AG58" s="295"/>
      <c r="AH58" s="295"/>
      <c r="AI58" s="295"/>
      <c r="AJ58" s="295"/>
      <c r="AK58" s="295"/>
      <c r="AL58" s="295"/>
      <c r="AM58" s="295"/>
      <c r="AN58" s="295"/>
      <c r="AO58" s="295"/>
    </row>
    <row r="59" spans="1:41" ht="31.2" customHeight="1" x14ac:dyDescent="0.3">
      <c r="A59" s="413" t="s">
        <v>437</v>
      </c>
      <c r="B59" s="415">
        <v>0.1</v>
      </c>
      <c r="C59" s="102" t="s">
        <v>9</v>
      </c>
      <c r="D59" s="103">
        <v>0</v>
      </c>
      <c r="E59" s="103">
        <v>8.3299999999999999E-2</v>
      </c>
      <c r="F59" s="103">
        <v>8.3299999999999999E-2</v>
      </c>
      <c r="G59" s="103">
        <v>8.3299999999999999E-2</v>
      </c>
      <c r="H59" s="103">
        <v>8.3299999999999999E-2</v>
      </c>
      <c r="I59" s="103">
        <v>8.3299999999999999E-2</v>
      </c>
      <c r="J59" s="103">
        <v>8.3299999999999999E-2</v>
      </c>
      <c r="K59" s="103">
        <v>8.3299999999999999E-2</v>
      </c>
      <c r="L59" s="103">
        <v>8.3299999999999999E-2</v>
      </c>
      <c r="M59" s="103">
        <v>8.3299999999999999E-2</v>
      </c>
      <c r="N59" s="103">
        <v>0.15</v>
      </c>
      <c r="O59" s="103">
        <v>0.1</v>
      </c>
      <c r="P59" s="202">
        <f t="shared" si="2"/>
        <v>0.99970000000000003</v>
      </c>
      <c r="Q59" s="416" t="s">
        <v>566</v>
      </c>
      <c r="R59" s="416"/>
      <c r="S59" s="416"/>
      <c r="T59" s="416"/>
      <c r="U59" s="416"/>
      <c r="V59" s="416"/>
      <c r="W59" s="416"/>
      <c r="X59" s="416"/>
      <c r="Y59" s="416"/>
      <c r="Z59" s="416"/>
      <c r="AA59" s="416"/>
      <c r="AB59" s="416"/>
      <c r="AC59" s="416"/>
      <c r="AD59" s="417"/>
      <c r="AE59" s="97"/>
    </row>
    <row r="60" spans="1:41" ht="22.95" customHeight="1" x14ac:dyDescent="0.3">
      <c r="A60" s="414"/>
      <c r="B60" s="415"/>
      <c r="C60" s="99" t="s">
        <v>10</v>
      </c>
      <c r="D60" s="100">
        <f>+D61/$B$61</f>
        <v>0</v>
      </c>
      <c r="E60" s="100">
        <f t="shared" ref="E60:O60" si="11">+E61/$B$61</f>
        <v>0.15</v>
      </c>
      <c r="F60" s="100">
        <f t="shared" si="11"/>
        <v>0.25</v>
      </c>
      <c r="G60" s="100">
        <f t="shared" si="11"/>
        <v>8.3333333333333329E-2</v>
      </c>
      <c r="H60" s="100">
        <f t="shared" si="11"/>
        <v>0.16666666666666666</v>
      </c>
      <c r="I60" s="100">
        <f t="shared" si="11"/>
        <v>0.2</v>
      </c>
      <c r="J60" s="100">
        <f t="shared" si="11"/>
        <v>0.38333333333333336</v>
      </c>
      <c r="K60" s="100">
        <f t="shared" si="11"/>
        <v>0</v>
      </c>
      <c r="L60" s="100">
        <f t="shared" si="11"/>
        <v>0</v>
      </c>
      <c r="M60" s="100">
        <f t="shared" si="11"/>
        <v>0</v>
      </c>
      <c r="N60" s="100">
        <f t="shared" si="11"/>
        <v>0</v>
      </c>
      <c r="O60" s="100">
        <f t="shared" si="11"/>
        <v>0</v>
      </c>
      <c r="P60" s="202">
        <f t="shared" si="2"/>
        <v>1.2333333333333334</v>
      </c>
      <c r="Q60" s="416"/>
      <c r="R60" s="416"/>
      <c r="S60" s="416"/>
      <c r="T60" s="416"/>
      <c r="U60" s="416"/>
      <c r="V60" s="416"/>
      <c r="W60" s="416"/>
      <c r="X60" s="416"/>
      <c r="Y60" s="416"/>
      <c r="Z60" s="416"/>
      <c r="AA60" s="416"/>
      <c r="AB60" s="416"/>
      <c r="AC60" s="416"/>
      <c r="AD60" s="417"/>
      <c r="AE60" s="97"/>
    </row>
    <row r="61" spans="1:41" s="300" customFormat="1" ht="13.2" hidden="1" customHeight="1" thickBot="1" x14ac:dyDescent="0.35">
      <c r="A61" s="383" t="s">
        <v>432</v>
      </c>
      <c r="B61" s="283">
        <v>60</v>
      </c>
      <c r="C61" s="292"/>
      <c r="D61" s="296">
        <v>0</v>
      </c>
      <c r="E61" s="296">
        <v>9</v>
      </c>
      <c r="F61" s="296">
        <v>15</v>
      </c>
      <c r="G61" s="296">
        <v>5</v>
      </c>
      <c r="H61" s="296">
        <v>10</v>
      </c>
      <c r="I61" s="293">
        <v>12</v>
      </c>
      <c r="J61" s="293">
        <v>23</v>
      </c>
      <c r="K61" s="293"/>
      <c r="L61" s="293"/>
      <c r="M61" s="293"/>
      <c r="N61" s="293"/>
      <c r="O61" s="293"/>
      <c r="P61" s="283">
        <f t="shared" si="2"/>
        <v>74</v>
      </c>
      <c r="Q61" s="297"/>
      <c r="R61" s="297"/>
      <c r="S61" s="297"/>
      <c r="T61" s="297"/>
      <c r="U61" s="297"/>
      <c r="V61" s="297"/>
      <c r="W61" s="297"/>
      <c r="X61" s="297"/>
      <c r="Y61" s="297"/>
      <c r="Z61" s="297"/>
      <c r="AA61" s="297"/>
      <c r="AB61" s="297"/>
      <c r="AC61" s="297"/>
      <c r="AD61" s="298"/>
      <c r="AE61" s="299"/>
      <c r="AG61" s="301"/>
      <c r="AH61" s="301"/>
      <c r="AI61" s="301"/>
      <c r="AJ61" s="301"/>
      <c r="AK61" s="301"/>
      <c r="AL61" s="301"/>
      <c r="AM61" s="301"/>
      <c r="AN61" s="301"/>
      <c r="AO61" s="301"/>
    </row>
    <row r="62" spans="1:41" s="328" customFormat="1" hidden="1" x14ac:dyDescent="0.3">
      <c r="A62" s="315"/>
      <c r="B62" s="316"/>
      <c r="C62" s="317"/>
      <c r="D62" s="320">
        <f>$B$59*D60</f>
        <v>0</v>
      </c>
      <c r="E62" s="320">
        <f t="shared" ref="E62:O62" si="12">$B$39*E60</f>
        <v>1.4999999999999999E-2</v>
      </c>
      <c r="F62" s="320">
        <f t="shared" si="12"/>
        <v>2.5000000000000001E-2</v>
      </c>
      <c r="G62" s="320">
        <f t="shared" si="12"/>
        <v>8.3333333333333332E-3</v>
      </c>
      <c r="H62" s="320">
        <f t="shared" si="12"/>
        <v>1.6666666666666666E-2</v>
      </c>
      <c r="I62" s="320">
        <f t="shared" si="12"/>
        <v>2.0000000000000004E-2</v>
      </c>
      <c r="J62" s="320">
        <f t="shared" si="12"/>
        <v>3.8333333333333337E-2</v>
      </c>
      <c r="K62" s="320">
        <f t="shared" si="12"/>
        <v>0</v>
      </c>
      <c r="L62" s="320">
        <f t="shared" si="12"/>
        <v>0</v>
      </c>
      <c r="M62" s="320">
        <f t="shared" si="12"/>
        <v>0</v>
      </c>
      <c r="N62" s="320">
        <f t="shared" si="12"/>
        <v>0</v>
      </c>
      <c r="O62" s="320">
        <f t="shared" si="12"/>
        <v>0</v>
      </c>
      <c r="P62" s="316">
        <f t="shared" si="2"/>
        <v>0.12333333333333335</v>
      </c>
      <c r="Q62" s="318"/>
      <c r="R62" s="318"/>
      <c r="S62" s="318"/>
      <c r="T62" s="318"/>
      <c r="U62" s="318"/>
      <c r="V62" s="318"/>
      <c r="W62" s="318"/>
      <c r="X62" s="318"/>
      <c r="Y62" s="318"/>
      <c r="Z62" s="318"/>
      <c r="AA62" s="318"/>
      <c r="AB62" s="318"/>
      <c r="AC62" s="318"/>
      <c r="AD62" s="319"/>
      <c r="AE62" s="294"/>
      <c r="AG62" s="295"/>
      <c r="AH62" s="295"/>
      <c r="AI62" s="295"/>
      <c r="AJ62" s="295"/>
      <c r="AK62" s="295"/>
      <c r="AL62" s="295"/>
      <c r="AM62" s="295"/>
      <c r="AN62" s="295"/>
      <c r="AO62" s="295"/>
    </row>
    <row r="63" spans="1:41" x14ac:dyDescent="0.3">
      <c r="A63" s="50" t="s">
        <v>293</v>
      </c>
    </row>
    <row r="67" spans="2:2" x14ac:dyDescent="0.3">
      <c r="B67" s="265"/>
    </row>
    <row r="68" spans="2:2" x14ac:dyDescent="0.3">
      <c r="B68" s="265"/>
    </row>
  </sheetData>
  <mergeCells count="88">
    <mergeCell ref="A39:A40"/>
    <mergeCell ref="B39:B40"/>
    <mergeCell ref="Q39:AD40"/>
    <mergeCell ref="A59:A60"/>
    <mergeCell ref="B59:B60"/>
    <mergeCell ref="Q59:AD60"/>
    <mergeCell ref="A43:A44"/>
    <mergeCell ref="B43:B44"/>
    <mergeCell ref="Q43:AD44"/>
    <mergeCell ref="A55:A56"/>
    <mergeCell ref="A47:A48"/>
    <mergeCell ref="B47:B48"/>
    <mergeCell ref="Q47:AD48"/>
    <mergeCell ref="B55:B56"/>
    <mergeCell ref="Q55:AD56"/>
    <mergeCell ref="A51:A52"/>
    <mergeCell ref="A37:A38"/>
    <mergeCell ref="B37:B38"/>
    <mergeCell ref="C37:P37"/>
    <mergeCell ref="Q37:AD37"/>
    <mergeCell ref="Q38:AD38"/>
    <mergeCell ref="A34:A35"/>
    <mergeCell ref="B34:B35"/>
    <mergeCell ref="W34:Z35"/>
    <mergeCell ref="AA34:AD35"/>
    <mergeCell ref="Q33:S33"/>
    <mergeCell ref="T33:V33"/>
    <mergeCell ref="Q34:S35"/>
    <mergeCell ref="T34:V35"/>
    <mergeCell ref="C32:C33"/>
    <mergeCell ref="D32:P32"/>
    <mergeCell ref="Q32:AD32"/>
    <mergeCell ref="W33:Z33"/>
    <mergeCell ref="AA33:AD33"/>
    <mergeCell ref="R15:X15"/>
    <mergeCell ref="Y15:Z15"/>
    <mergeCell ref="W17:X17"/>
    <mergeCell ref="Y17:AB17"/>
    <mergeCell ref="A15:B15"/>
    <mergeCell ref="C15:K15"/>
    <mergeCell ref="C16:AB16"/>
    <mergeCell ref="A17:B17"/>
    <mergeCell ref="C17:Q17"/>
    <mergeCell ref="A1:A4"/>
    <mergeCell ref="B1:AA1"/>
    <mergeCell ref="AB1:AD1"/>
    <mergeCell ref="B2:AA2"/>
    <mergeCell ref="AB2:AD2"/>
    <mergeCell ref="B3:AA4"/>
    <mergeCell ref="AB3:AD3"/>
    <mergeCell ref="AB4:AD4"/>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AA15:AD15"/>
    <mergeCell ref="A24:B24"/>
    <mergeCell ref="A19:AD19"/>
    <mergeCell ref="Q20:AD20"/>
    <mergeCell ref="C20:P20"/>
    <mergeCell ref="A22:B22"/>
    <mergeCell ref="B51:B52"/>
    <mergeCell ref="Q51:AD52"/>
    <mergeCell ref="AC17:AD17"/>
    <mergeCell ref="A27:AD27"/>
    <mergeCell ref="A23:B23"/>
    <mergeCell ref="A25:B25"/>
    <mergeCell ref="A28:A29"/>
    <mergeCell ref="B28:C29"/>
    <mergeCell ref="D28:O28"/>
    <mergeCell ref="P28:P29"/>
    <mergeCell ref="Q28:AD29"/>
    <mergeCell ref="B30:C30"/>
    <mergeCell ref="Q30:AD30"/>
    <mergeCell ref="A31:AD31"/>
    <mergeCell ref="A32:A33"/>
    <mergeCell ref="B32:B33"/>
  </mergeCells>
  <dataValidations count="3">
    <dataValidation type="textLength" operator="lessThanOrEqual" allowBlank="1" showInputMessage="1" showErrorMessage="1" errorTitle="Máximo 2.000 caracteres" error="Máximo 2.000 caracteres" sqref="AA34 Q51:AD52 Q55:AD56 W34 Q39:AD40 Q43:AD44 Q47:AD48 Q34 Q59:AD60"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64E43-7905-427A-87B8-AB44EF1F19BD}">
  <sheetPr>
    <tabColor theme="7" tint="0.39997558519241921"/>
  </sheetPr>
  <dimension ref="A1:F5"/>
  <sheetViews>
    <sheetView workbookViewId="0">
      <selection activeCell="A2" sqref="A2:XFD2"/>
    </sheetView>
  </sheetViews>
  <sheetFormatPr baseColWidth="10" defaultColWidth="11.5546875" defaultRowHeight="14.4" x14ac:dyDescent="0.3"/>
  <cols>
    <col min="1" max="1" width="24.33203125" style="405" customWidth="1"/>
    <col min="2" max="2" width="10.88671875" style="405" bestFit="1" customWidth="1"/>
    <col min="3" max="4" width="11.88671875" style="405" bestFit="1" customWidth="1"/>
    <col min="5" max="5" width="16.6640625" style="405" bestFit="1" customWidth="1"/>
    <col min="6" max="6" width="11.88671875" style="405" bestFit="1" customWidth="1"/>
    <col min="7" max="16384" width="11.5546875" style="405"/>
  </cols>
  <sheetData>
    <row r="1" spans="1:6" ht="43.2" x14ac:dyDescent="0.3">
      <c r="A1" s="407" t="s">
        <v>556</v>
      </c>
      <c r="B1" s="407" t="s">
        <v>557</v>
      </c>
      <c r="C1" s="407">
        <v>2022</v>
      </c>
      <c r="D1" s="407">
        <v>2021</v>
      </c>
      <c r="E1" s="407" t="s">
        <v>555</v>
      </c>
      <c r="F1" s="407" t="s">
        <v>448</v>
      </c>
    </row>
    <row r="2" spans="1:6" x14ac:dyDescent="0.3">
      <c r="A2" s="408" t="s">
        <v>554</v>
      </c>
      <c r="B2" s="409">
        <v>5746363</v>
      </c>
      <c r="C2" s="409">
        <v>19625675</v>
      </c>
      <c r="D2" s="409">
        <f>26069+444000+299897+15836+358000+251471+16432+556000+443057+15590+501000+219800+15640+632000+292299+15640+544000+358454+245561+565000+327098+14756+638000+934323+234972+243500+347857+347301+378000+361385+216846+446000+1647073+468318+203000+2983038</f>
        <v>15607213</v>
      </c>
      <c r="E2" s="409">
        <v>2940088</v>
      </c>
      <c r="F2" s="410">
        <f>SUM(B2:E2)</f>
        <v>43919339</v>
      </c>
    </row>
    <row r="3" spans="1:6" x14ac:dyDescent="0.3">
      <c r="A3" s="408" t="s">
        <v>552</v>
      </c>
      <c r="B3" s="409">
        <v>2417</v>
      </c>
      <c r="C3" s="409">
        <v>9717</v>
      </c>
      <c r="D3" s="409">
        <v>9959</v>
      </c>
      <c r="E3" s="409">
        <v>3701</v>
      </c>
      <c r="F3" s="410">
        <f t="shared" ref="F3:F4" si="0">SUM(B3:E3)</f>
        <v>25794</v>
      </c>
    </row>
    <row r="4" spans="1:6" x14ac:dyDescent="0.3">
      <c r="A4" s="408" t="s">
        <v>553</v>
      </c>
      <c r="B4" s="409">
        <v>2001</v>
      </c>
      <c r="C4" s="409">
        <v>4183</v>
      </c>
      <c r="D4" s="409">
        <v>3250</v>
      </c>
      <c r="E4" s="409">
        <v>721</v>
      </c>
      <c r="F4" s="410">
        <f t="shared" si="0"/>
        <v>10155</v>
      </c>
    </row>
    <row r="5" spans="1:6" x14ac:dyDescent="0.3">
      <c r="B5" s="406"/>
      <c r="C5" s="406"/>
      <c r="D5" s="406"/>
      <c r="E5" s="40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M40"/>
  <sheetViews>
    <sheetView topLeftCell="H35" zoomScaleNormal="106" workbookViewId="0">
      <selection activeCell="S13" sqref="S13:T13"/>
    </sheetView>
  </sheetViews>
  <sheetFormatPr baseColWidth="10" defaultColWidth="10.6640625" defaultRowHeight="14.4" x14ac:dyDescent="0.3"/>
  <cols>
    <col min="1" max="1" width="38.44140625" style="50" customWidth="1"/>
    <col min="2" max="2" width="15.44140625" style="50" customWidth="1"/>
    <col min="3" max="3" width="16.33203125" style="50" customWidth="1"/>
    <col min="4" max="6" width="7" style="50" customWidth="1"/>
    <col min="7" max="15" width="7.6640625" style="50" customWidth="1"/>
    <col min="16" max="16" width="13.33203125" style="50" customWidth="1"/>
    <col min="17" max="17" width="10.6640625" style="50"/>
    <col min="18" max="18" width="7.44140625" style="50" customWidth="1"/>
    <col min="19" max="20" width="10.6640625" style="50"/>
    <col min="21" max="21" width="13" style="50" customWidth="1"/>
    <col min="22" max="22" width="7.6640625" style="50" customWidth="1"/>
    <col min="23" max="28" width="12.109375" style="50" customWidth="1"/>
    <col min="29" max="29" width="6.33203125" style="50" bestFit="1" customWidth="1"/>
    <col min="30" max="30" width="22.6640625" style="50" customWidth="1"/>
    <col min="31" max="31" width="18.44140625" style="50" bestFit="1" customWidth="1"/>
    <col min="32" max="32" width="8.44140625" style="50" customWidth="1"/>
    <col min="33" max="33" width="18.44140625" style="50" bestFit="1" customWidth="1"/>
    <col min="34" max="34" width="5.6640625" style="50" customWidth="1"/>
    <col min="35" max="35" width="18.44140625" style="50" bestFit="1" customWidth="1"/>
    <col min="36" max="36" width="4.6640625" style="50" customWidth="1"/>
    <col min="37" max="37" width="23" style="50" bestFit="1" customWidth="1"/>
    <col min="38" max="38" width="10.6640625" style="50"/>
    <col min="39" max="39" width="18.44140625" style="50" bestFit="1" customWidth="1"/>
    <col min="40" max="40" width="16.109375" style="50" customWidth="1"/>
    <col min="41" max="16384" width="10.6640625" style="50"/>
  </cols>
  <sheetData>
    <row r="1" spans="1:28" ht="32.25" customHeight="1" x14ac:dyDescent="0.3">
      <c r="A1" s="585"/>
      <c r="B1" s="645" t="s">
        <v>16</v>
      </c>
      <c r="C1" s="646"/>
      <c r="D1" s="646"/>
      <c r="E1" s="646"/>
      <c r="F1" s="646"/>
      <c r="G1" s="646"/>
      <c r="H1" s="646"/>
      <c r="I1" s="646"/>
      <c r="J1" s="646"/>
      <c r="K1" s="646"/>
      <c r="L1" s="646"/>
      <c r="M1" s="646"/>
      <c r="N1" s="646"/>
      <c r="O1" s="646"/>
      <c r="P1" s="646"/>
      <c r="Q1" s="646"/>
      <c r="R1" s="646"/>
      <c r="S1" s="646"/>
      <c r="T1" s="646"/>
      <c r="U1" s="646"/>
      <c r="V1" s="646"/>
      <c r="W1" s="646"/>
      <c r="X1" s="646"/>
      <c r="Y1" s="647"/>
      <c r="Z1" s="606" t="s">
        <v>18</v>
      </c>
      <c r="AA1" s="607"/>
      <c r="AB1" s="608"/>
    </row>
    <row r="2" spans="1:28" ht="30.75" customHeight="1" x14ac:dyDescent="0.3">
      <c r="A2" s="586"/>
      <c r="B2" s="648" t="s">
        <v>17</v>
      </c>
      <c r="C2" s="649"/>
      <c r="D2" s="649"/>
      <c r="E2" s="649"/>
      <c r="F2" s="649"/>
      <c r="G2" s="649"/>
      <c r="H2" s="649"/>
      <c r="I2" s="649"/>
      <c r="J2" s="649"/>
      <c r="K2" s="649"/>
      <c r="L2" s="649"/>
      <c r="M2" s="649"/>
      <c r="N2" s="649"/>
      <c r="O2" s="649"/>
      <c r="P2" s="649"/>
      <c r="Q2" s="649"/>
      <c r="R2" s="649"/>
      <c r="S2" s="649"/>
      <c r="T2" s="649"/>
      <c r="U2" s="649"/>
      <c r="V2" s="649"/>
      <c r="W2" s="649"/>
      <c r="X2" s="649"/>
      <c r="Y2" s="650"/>
      <c r="Z2" s="588" t="s">
        <v>180</v>
      </c>
      <c r="AA2" s="589"/>
      <c r="AB2" s="590"/>
    </row>
    <row r="3" spans="1:28" ht="24" customHeight="1" x14ac:dyDescent="0.3">
      <c r="A3" s="586"/>
      <c r="B3" s="597" t="s">
        <v>294</v>
      </c>
      <c r="C3" s="598"/>
      <c r="D3" s="598"/>
      <c r="E3" s="598"/>
      <c r="F3" s="598"/>
      <c r="G3" s="598"/>
      <c r="H3" s="598"/>
      <c r="I3" s="598"/>
      <c r="J3" s="598"/>
      <c r="K3" s="598"/>
      <c r="L3" s="598"/>
      <c r="M3" s="598"/>
      <c r="N3" s="598"/>
      <c r="O3" s="598"/>
      <c r="P3" s="598"/>
      <c r="Q3" s="598"/>
      <c r="R3" s="598"/>
      <c r="S3" s="598"/>
      <c r="T3" s="598"/>
      <c r="U3" s="598"/>
      <c r="V3" s="598"/>
      <c r="W3" s="598"/>
      <c r="X3" s="598"/>
      <c r="Y3" s="599"/>
      <c r="Z3" s="588" t="s">
        <v>181</v>
      </c>
      <c r="AA3" s="589"/>
      <c r="AB3" s="590"/>
    </row>
    <row r="4" spans="1:28" ht="15.75" customHeight="1" thickBot="1" x14ac:dyDescent="0.35">
      <c r="A4" s="587"/>
      <c r="B4" s="600"/>
      <c r="C4" s="601"/>
      <c r="D4" s="601"/>
      <c r="E4" s="601"/>
      <c r="F4" s="601"/>
      <c r="G4" s="601"/>
      <c r="H4" s="601"/>
      <c r="I4" s="601"/>
      <c r="J4" s="601"/>
      <c r="K4" s="601"/>
      <c r="L4" s="601"/>
      <c r="M4" s="601"/>
      <c r="N4" s="601"/>
      <c r="O4" s="601"/>
      <c r="P4" s="601"/>
      <c r="Q4" s="601"/>
      <c r="R4" s="601"/>
      <c r="S4" s="601"/>
      <c r="T4" s="601"/>
      <c r="U4" s="601"/>
      <c r="V4" s="601"/>
      <c r="W4" s="601"/>
      <c r="X4" s="601"/>
      <c r="Y4" s="602"/>
      <c r="Z4" s="591" t="s">
        <v>175</v>
      </c>
      <c r="AA4" s="592"/>
      <c r="AB4" s="593"/>
    </row>
    <row r="5" spans="1:28"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3">
      <c r="A7" s="513" t="s">
        <v>0</v>
      </c>
      <c r="B7" s="514"/>
      <c r="C7" s="603"/>
      <c r="D7" s="604"/>
      <c r="E7" s="604"/>
      <c r="F7" s="604"/>
      <c r="G7" s="604"/>
      <c r="H7" s="604"/>
      <c r="I7" s="604"/>
      <c r="J7" s="604"/>
      <c r="K7" s="605"/>
      <c r="L7" s="62"/>
      <c r="M7" s="63"/>
      <c r="N7" s="63"/>
      <c r="O7" s="63"/>
      <c r="P7" s="63"/>
      <c r="Q7" s="64"/>
      <c r="R7" s="594" t="s">
        <v>71</v>
      </c>
      <c r="S7" s="595"/>
      <c r="T7" s="596"/>
      <c r="U7" s="659" t="s">
        <v>74</v>
      </c>
      <c r="V7" s="660"/>
      <c r="W7" s="594" t="s">
        <v>67</v>
      </c>
      <c r="X7" s="596"/>
      <c r="Y7" s="540" t="s">
        <v>70</v>
      </c>
      <c r="Z7" s="541"/>
      <c r="AA7" s="503"/>
      <c r="AB7" s="504"/>
    </row>
    <row r="8" spans="1:28" ht="15" customHeight="1" x14ac:dyDescent="0.3">
      <c r="A8" s="515"/>
      <c r="B8" s="516"/>
      <c r="C8" s="597"/>
      <c r="D8" s="598"/>
      <c r="E8" s="598"/>
      <c r="F8" s="598"/>
      <c r="G8" s="598"/>
      <c r="H8" s="598"/>
      <c r="I8" s="598"/>
      <c r="J8" s="598"/>
      <c r="K8" s="599"/>
      <c r="L8" s="62"/>
      <c r="M8" s="63"/>
      <c r="N8" s="63"/>
      <c r="O8" s="63"/>
      <c r="P8" s="63"/>
      <c r="Q8" s="64"/>
      <c r="R8" s="485"/>
      <c r="S8" s="486"/>
      <c r="T8" s="487"/>
      <c r="U8" s="661"/>
      <c r="V8" s="662"/>
      <c r="W8" s="485"/>
      <c r="X8" s="487"/>
      <c r="Y8" s="505" t="s">
        <v>68</v>
      </c>
      <c r="Z8" s="506"/>
      <c r="AA8" s="507"/>
      <c r="AB8" s="508"/>
    </row>
    <row r="9" spans="1:28" ht="15" customHeight="1" thickBot="1" x14ac:dyDescent="0.35">
      <c r="A9" s="517"/>
      <c r="B9" s="518"/>
      <c r="C9" s="600"/>
      <c r="D9" s="601"/>
      <c r="E9" s="601"/>
      <c r="F9" s="601"/>
      <c r="G9" s="601"/>
      <c r="H9" s="601"/>
      <c r="I9" s="601"/>
      <c r="J9" s="601"/>
      <c r="K9" s="602"/>
      <c r="L9" s="62"/>
      <c r="M9" s="63"/>
      <c r="N9" s="63"/>
      <c r="O9" s="63"/>
      <c r="P9" s="63"/>
      <c r="Q9" s="64"/>
      <c r="R9" s="482"/>
      <c r="S9" s="483"/>
      <c r="T9" s="484"/>
      <c r="U9" s="663"/>
      <c r="V9" s="664"/>
      <c r="W9" s="482"/>
      <c r="X9" s="484"/>
      <c r="Y9" s="509" t="s">
        <v>69</v>
      </c>
      <c r="Z9" s="510"/>
      <c r="AA9" s="511"/>
      <c r="AB9" s="512"/>
    </row>
    <row r="10" spans="1:28" ht="9" customHeight="1" thickBot="1" x14ac:dyDescent="0.3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5">
      <c r="A11" s="490" t="s">
        <v>77</v>
      </c>
      <c r="B11" s="491"/>
      <c r="C11" s="665"/>
      <c r="D11" s="666"/>
      <c r="E11" s="666"/>
      <c r="F11" s="666"/>
      <c r="G11" s="666"/>
      <c r="H11" s="666"/>
      <c r="I11" s="666"/>
      <c r="J11" s="666"/>
      <c r="K11" s="667"/>
      <c r="L11" s="72"/>
      <c r="M11" s="479" t="s">
        <v>73</v>
      </c>
      <c r="N11" s="480"/>
      <c r="O11" s="480"/>
      <c r="P11" s="480"/>
      <c r="Q11" s="481"/>
      <c r="R11" s="497"/>
      <c r="S11" s="498"/>
      <c r="T11" s="498"/>
      <c r="U11" s="498"/>
      <c r="V11" s="499"/>
      <c r="W11" s="479" t="s">
        <v>72</v>
      </c>
      <c r="X11" s="481"/>
      <c r="Y11" s="500"/>
      <c r="Z11" s="501"/>
      <c r="AA11" s="501"/>
      <c r="AB11" s="502"/>
    </row>
    <row r="12" spans="1:28" ht="9" customHeight="1" thickBot="1" x14ac:dyDescent="0.35">
      <c r="A12" s="59"/>
      <c r="B12" s="54"/>
      <c r="C12" s="489"/>
      <c r="D12" s="489"/>
      <c r="E12" s="489"/>
      <c r="F12" s="489"/>
      <c r="G12" s="489"/>
      <c r="H12" s="489"/>
      <c r="I12" s="489"/>
      <c r="J12" s="489"/>
      <c r="K12" s="489"/>
      <c r="L12" s="489"/>
      <c r="M12" s="489"/>
      <c r="N12" s="489"/>
      <c r="O12" s="489"/>
      <c r="P12" s="489"/>
      <c r="Q12" s="489"/>
      <c r="R12" s="489"/>
      <c r="S12" s="489"/>
      <c r="T12" s="489"/>
      <c r="U12" s="489"/>
      <c r="V12" s="489"/>
      <c r="W12" s="489"/>
      <c r="X12" s="489"/>
      <c r="Y12" s="489"/>
      <c r="Z12" s="489"/>
      <c r="AA12" s="73"/>
      <c r="AB12" s="74"/>
    </row>
    <row r="13" spans="1:28" s="76" customFormat="1" ht="37.5" customHeight="1" thickBot="1" x14ac:dyDescent="0.35">
      <c r="A13" s="490" t="s">
        <v>79</v>
      </c>
      <c r="B13" s="491"/>
      <c r="C13" s="633"/>
      <c r="D13" s="634"/>
      <c r="E13" s="634"/>
      <c r="F13" s="634"/>
      <c r="G13" s="634"/>
      <c r="H13" s="634"/>
      <c r="I13" s="634"/>
      <c r="J13" s="634"/>
      <c r="K13" s="634"/>
      <c r="L13" s="634"/>
      <c r="M13" s="634"/>
      <c r="N13" s="634"/>
      <c r="O13" s="634"/>
      <c r="P13" s="634"/>
      <c r="Q13" s="635"/>
      <c r="R13" s="54"/>
      <c r="S13" s="612" t="s">
        <v>14</v>
      </c>
      <c r="T13" s="612"/>
      <c r="U13" s="75"/>
      <c r="V13" s="611" t="s">
        <v>15</v>
      </c>
      <c r="W13" s="612"/>
      <c r="X13" s="612"/>
      <c r="Y13" s="612"/>
      <c r="Z13" s="54"/>
      <c r="AA13" s="616"/>
      <c r="AB13" s="617"/>
    </row>
    <row r="14" spans="1:28" ht="16.5" customHeight="1" thickBot="1" x14ac:dyDescent="0.3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5">
      <c r="A15" s="513" t="s">
        <v>292</v>
      </c>
      <c r="B15" s="514"/>
      <c r="C15" s="630" t="s">
        <v>318</v>
      </c>
      <c r="D15" s="80"/>
      <c r="E15" s="80"/>
      <c r="F15" s="80"/>
      <c r="G15" s="80"/>
      <c r="H15" s="80"/>
      <c r="I15" s="80"/>
      <c r="J15" s="70"/>
      <c r="K15" s="81"/>
      <c r="L15" s="70"/>
      <c r="M15" s="60"/>
      <c r="N15" s="60"/>
      <c r="O15" s="60"/>
      <c r="P15" s="60"/>
      <c r="Q15" s="613" t="s">
        <v>1</v>
      </c>
      <c r="R15" s="614"/>
      <c r="S15" s="614"/>
      <c r="T15" s="614"/>
      <c r="U15" s="614"/>
      <c r="V15" s="614"/>
      <c r="W15" s="614"/>
      <c r="X15" s="614"/>
      <c r="Y15" s="614"/>
      <c r="Z15" s="614"/>
      <c r="AA15" s="614"/>
      <c r="AB15" s="615"/>
    </row>
    <row r="16" spans="1:28" ht="35.25" customHeight="1" thickBot="1" x14ac:dyDescent="0.35">
      <c r="A16" s="517"/>
      <c r="B16" s="518"/>
      <c r="C16" s="631"/>
      <c r="D16" s="80"/>
      <c r="E16" s="80"/>
      <c r="F16" s="80"/>
      <c r="G16" s="80"/>
      <c r="H16" s="80"/>
      <c r="I16" s="80"/>
      <c r="J16" s="70"/>
      <c r="K16" s="70"/>
      <c r="L16" s="70"/>
      <c r="M16" s="60"/>
      <c r="N16" s="60"/>
      <c r="O16" s="60"/>
      <c r="P16" s="60"/>
      <c r="Q16" s="653" t="s">
        <v>2</v>
      </c>
      <c r="R16" s="654"/>
      <c r="S16" s="654"/>
      <c r="T16" s="654"/>
      <c r="U16" s="654"/>
      <c r="V16" s="655"/>
      <c r="W16" s="657" t="s">
        <v>3</v>
      </c>
      <c r="X16" s="654"/>
      <c r="Y16" s="654"/>
      <c r="Z16" s="654"/>
      <c r="AA16" s="654"/>
      <c r="AB16" s="658"/>
    </row>
    <row r="17" spans="1:39" ht="27" customHeight="1" x14ac:dyDescent="0.3">
      <c r="A17" s="82"/>
      <c r="B17" s="60"/>
      <c r="C17" s="60"/>
      <c r="D17" s="80"/>
      <c r="E17" s="80"/>
      <c r="F17" s="80"/>
      <c r="G17" s="80"/>
      <c r="H17" s="80"/>
      <c r="I17" s="80"/>
      <c r="J17" s="80"/>
      <c r="K17" s="80"/>
      <c r="L17" s="80"/>
      <c r="M17" s="60"/>
      <c r="N17" s="60"/>
      <c r="O17" s="60"/>
      <c r="P17" s="60"/>
      <c r="Q17" s="671" t="s">
        <v>4</v>
      </c>
      <c r="R17" s="672"/>
      <c r="S17" s="581"/>
      <c r="T17" s="463" t="s">
        <v>188</v>
      </c>
      <c r="U17" s="651"/>
      <c r="V17" s="652"/>
      <c r="W17" s="580" t="s">
        <v>4</v>
      </c>
      <c r="X17" s="581"/>
      <c r="Y17" s="580" t="s">
        <v>5</v>
      </c>
      <c r="Z17" s="581"/>
      <c r="AA17" s="463" t="s">
        <v>89</v>
      </c>
      <c r="AB17" s="582"/>
      <c r="AC17" s="83"/>
      <c r="AD17" s="83"/>
    </row>
    <row r="18" spans="1:39" ht="27" customHeight="1" x14ac:dyDescent="0.3">
      <c r="A18" s="82"/>
      <c r="B18" s="60"/>
      <c r="C18" s="60"/>
      <c r="D18" s="80"/>
      <c r="E18" s="80"/>
      <c r="F18" s="80"/>
      <c r="G18" s="80"/>
      <c r="H18" s="80"/>
      <c r="I18" s="80"/>
      <c r="J18" s="80"/>
      <c r="K18" s="80"/>
      <c r="L18" s="80"/>
      <c r="M18" s="60"/>
      <c r="N18" s="60"/>
      <c r="O18" s="60"/>
      <c r="P18" s="60"/>
      <c r="Q18" s="149"/>
      <c r="R18" s="150"/>
      <c r="S18" s="151"/>
      <c r="T18" s="463"/>
      <c r="U18" s="651"/>
      <c r="V18" s="652"/>
      <c r="W18" s="128"/>
      <c r="X18" s="129"/>
      <c r="Y18" s="128"/>
      <c r="Z18" s="129"/>
      <c r="AA18" s="130"/>
      <c r="AB18" s="131"/>
      <c r="AC18" s="83"/>
      <c r="AD18" s="83"/>
    </row>
    <row r="19" spans="1:39" ht="18" customHeight="1" thickBot="1" x14ac:dyDescent="0.35">
      <c r="A19" s="59"/>
      <c r="B19" s="54"/>
      <c r="C19" s="80"/>
      <c r="D19" s="80"/>
      <c r="E19" s="80"/>
      <c r="F19" s="80"/>
      <c r="G19" s="84"/>
      <c r="H19" s="84"/>
      <c r="I19" s="84"/>
      <c r="J19" s="84"/>
      <c r="K19" s="84"/>
      <c r="L19" s="84"/>
      <c r="M19" s="80"/>
      <c r="N19" s="80"/>
      <c r="O19" s="80"/>
      <c r="P19" s="80"/>
      <c r="Q19" s="668"/>
      <c r="R19" s="669"/>
      <c r="S19" s="670"/>
      <c r="T19" s="675"/>
      <c r="U19" s="669"/>
      <c r="V19" s="670"/>
      <c r="W19" s="618"/>
      <c r="X19" s="619"/>
      <c r="Y19" s="583"/>
      <c r="Z19" s="584"/>
      <c r="AA19" s="673"/>
      <c r="AB19" s="674"/>
      <c r="AC19" s="3"/>
      <c r="AD19" s="3"/>
    </row>
    <row r="20" spans="1:39" ht="7.5" customHeight="1" thickBot="1" x14ac:dyDescent="0.3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3">
      <c r="A21" s="466" t="s">
        <v>76</v>
      </c>
      <c r="B21" s="467"/>
      <c r="C21" s="468"/>
      <c r="D21" s="468"/>
      <c r="E21" s="468"/>
      <c r="F21" s="468"/>
      <c r="G21" s="468"/>
      <c r="H21" s="468"/>
      <c r="I21" s="468"/>
      <c r="J21" s="468"/>
      <c r="K21" s="468"/>
      <c r="L21" s="468"/>
      <c r="M21" s="468"/>
      <c r="N21" s="468"/>
      <c r="O21" s="468"/>
      <c r="P21" s="468"/>
      <c r="Q21" s="468"/>
      <c r="R21" s="468"/>
      <c r="S21" s="468"/>
      <c r="T21" s="468"/>
      <c r="U21" s="468"/>
      <c r="V21" s="468"/>
      <c r="W21" s="468"/>
      <c r="X21" s="468"/>
      <c r="Y21" s="468"/>
      <c r="Z21" s="468"/>
      <c r="AA21" s="468"/>
      <c r="AB21" s="469"/>
    </row>
    <row r="22" spans="1:39" ht="15" customHeight="1" x14ac:dyDescent="0.3">
      <c r="A22" s="470" t="s">
        <v>189</v>
      </c>
      <c r="B22" s="472" t="s">
        <v>6</v>
      </c>
      <c r="C22" s="473"/>
      <c r="D22" s="474" t="s">
        <v>7</v>
      </c>
      <c r="E22" s="475"/>
      <c r="F22" s="475"/>
      <c r="G22" s="475"/>
      <c r="H22" s="475"/>
      <c r="I22" s="475"/>
      <c r="J22" s="475"/>
      <c r="K22" s="475"/>
      <c r="L22" s="475"/>
      <c r="M22" s="475"/>
      <c r="N22" s="475"/>
      <c r="O22" s="476"/>
      <c r="P22" s="451" t="s">
        <v>8</v>
      </c>
      <c r="Q22" s="451" t="s">
        <v>84</v>
      </c>
      <c r="R22" s="451"/>
      <c r="S22" s="451"/>
      <c r="T22" s="451"/>
      <c r="U22" s="451"/>
      <c r="V22" s="451"/>
      <c r="W22" s="451"/>
      <c r="X22" s="451"/>
      <c r="Y22" s="451"/>
      <c r="Z22" s="451"/>
      <c r="AA22" s="451"/>
      <c r="AB22" s="453"/>
    </row>
    <row r="23" spans="1:39" ht="27" customHeight="1" x14ac:dyDescent="0.3">
      <c r="A23" s="471"/>
      <c r="B23" s="418"/>
      <c r="C23" s="420"/>
      <c r="D23" s="88" t="s">
        <v>39</v>
      </c>
      <c r="E23" s="88" t="s">
        <v>40</v>
      </c>
      <c r="F23" s="88" t="s">
        <v>41</v>
      </c>
      <c r="G23" s="88" t="s">
        <v>42</v>
      </c>
      <c r="H23" s="88" t="s">
        <v>43</v>
      </c>
      <c r="I23" s="88" t="s">
        <v>44</v>
      </c>
      <c r="J23" s="88" t="s">
        <v>45</v>
      </c>
      <c r="K23" s="88" t="s">
        <v>46</v>
      </c>
      <c r="L23" s="88" t="s">
        <v>47</v>
      </c>
      <c r="M23" s="88" t="s">
        <v>48</v>
      </c>
      <c r="N23" s="88" t="s">
        <v>49</v>
      </c>
      <c r="O23" s="88" t="s">
        <v>50</v>
      </c>
      <c r="P23" s="476"/>
      <c r="Q23" s="451"/>
      <c r="R23" s="451"/>
      <c r="S23" s="451"/>
      <c r="T23" s="451"/>
      <c r="U23" s="451"/>
      <c r="V23" s="451"/>
      <c r="W23" s="451"/>
      <c r="X23" s="451"/>
      <c r="Y23" s="451"/>
      <c r="Z23" s="451"/>
      <c r="AA23" s="451"/>
      <c r="AB23" s="453"/>
    </row>
    <row r="24" spans="1:39" ht="42" customHeight="1" thickBot="1" x14ac:dyDescent="0.35">
      <c r="A24" s="85"/>
      <c r="B24" s="454"/>
      <c r="C24" s="455"/>
      <c r="D24" s="89"/>
      <c r="E24" s="89"/>
      <c r="F24" s="89"/>
      <c r="G24" s="89"/>
      <c r="H24" s="89"/>
      <c r="I24" s="89"/>
      <c r="J24" s="89"/>
      <c r="K24" s="89"/>
      <c r="L24" s="89"/>
      <c r="M24" s="89"/>
      <c r="N24" s="89"/>
      <c r="O24" s="89"/>
      <c r="P24" s="86">
        <f>SUM(D24:O24)</f>
        <v>0</v>
      </c>
      <c r="Q24" s="456" t="s">
        <v>295</v>
      </c>
      <c r="R24" s="456"/>
      <c r="S24" s="456"/>
      <c r="T24" s="456"/>
      <c r="U24" s="456"/>
      <c r="V24" s="456"/>
      <c r="W24" s="456"/>
      <c r="X24" s="456"/>
      <c r="Y24" s="456"/>
      <c r="Z24" s="456"/>
      <c r="AA24" s="456"/>
      <c r="AB24" s="457"/>
    </row>
    <row r="25" spans="1:39" ht="22.2" customHeight="1" x14ac:dyDescent="0.3">
      <c r="A25" s="458" t="s">
        <v>291</v>
      </c>
      <c r="B25" s="459"/>
      <c r="C25" s="459"/>
      <c r="D25" s="459"/>
      <c r="E25" s="459"/>
      <c r="F25" s="459"/>
      <c r="G25" s="459"/>
      <c r="H25" s="459"/>
      <c r="I25" s="459"/>
      <c r="J25" s="459"/>
      <c r="K25" s="459"/>
      <c r="L25" s="459"/>
      <c r="M25" s="459"/>
      <c r="N25" s="459"/>
      <c r="O25" s="459"/>
      <c r="P25" s="459"/>
      <c r="Q25" s="459"/>
      <c r="R25" s="459"/>
      <c r="S25" s="459"/>
      <c r="T25" s="459"/>
      <c r="U25" s="459"/>
      <c r="V25" s="459"/>
      <c r="W25" s="459"/>
      <c r="X25" s="459"/>
      <c r="Y25" s="459"/>
      <c r="Z25" s="459"/>
      <c r="AA25" s="459"/>
      <c r="AB25" s="460"/>
    </row>
    <row r="26" spans="1:39" ht="22.95" customHeight="1" x14ac:dyDescent="0.3">
      <c r="A26" s="449" t="s">
        <v>190</v>
      </c>
      <c r="B26" s="451" t="s">
        <v>62</v>
      </c>
      <c r="C26" s="451" t="s">
        <v>6</v>
      </c>
      <c r="D26" s="451" t="s">
        <v>60</v>
      </c>
      <c r="E26" s="451"/>
      <c r="F26" s="451"/>
      <c r="G26" s="451"/>
      <c r="H26" s="451"/>
      <c r="I26" s="451"/>
      <c r="J26" s="451"/>
      <c r="K26" s="451"/>
      <c r="L26" s="451"/>
      <c r="M26" s="451"/>
      <c r="N26" s="451"/>
      <c r="O26" s="451"/>
      <c r="P26" s="451"/>
      <c r="Q26" s="451" t="s">
        <v>85</v>
      </c>
      <c r="R26" s="451"/>
      <c r="S26" s="451"/>
      <c r="T26" s="451"/>
      <c r="U26" s="451"/>
      <c r="V26" s="451"/>
      <c r="W26" s="451"/>
      <c r="X26" s="451"/>
      <c r="Y26" s="451"/>
      <c r="Z26" s="451"/>
      <c r="AA26" s="451"/>
      <c r="AB26" s="453"/>
      <c r="AE26" s="87"/>
      <c r="AF26" s="87"/>
      <c r="AG26" s="87"/>
      <c r="AH26" s="87"/>
      <c r="AI26" s="87"/>
      <c r="AJ26" s="87"/>
      <c r="AK26" s="87"/>
      <c r="AL26" s="87"/>
      <c r="AM26" s="87"/>
    </row>
    <row r="27" spans="1:39" ht="22.95" customHeight="1" x14ac:dyDescent="0.3">
      <c r="A27" s="449"/>
      <c r="B27" s="451"/>
      <c r="C27" s="461"/>
      <c r="D27" s="88" t="s">
        <v>39</v>
      </c>
      <c r="E27" s="88" t="s">
        <v>40</v>
      </c>
      <c r="F27" s="88" t="s">
        <v>41</v>
      </c>
      <c r="G27" s="88" t="s">
        <v>42</v>
      </c>
      <c r="H27" s="88" t="s">
        <v>43</v>
      </c>
      <c r="I27" s="88" t="s">
        <v>44</v>
      </c>
      <c r="J27" s="88" t="s">
        <v>45</v>
      </c>
      <c r="K27" s="88" t="s">
        <v>46</v>
      </c>
      <c r="L27" s="88" t="s">
        <v>47</v>
      </c>
      <c r="M27" s="88" t="s">
        <v>48</v>
      </c>
      <c r="N27" s="88" t="s">
        <v>49</v>
      </c>
      <c r="O27" s="88" t="s">
        <v>50</v>
      </c>
      <c r="P27" s="88" t="s">
        <v>8</v>
      </c>
      <c r="Q27" s="418" t="s">
        <v>80</v>
      </c>
      <c r="R27" s="419"/>
      <c r="S27" s="419"/>
      <c r="T27" s="420"/>
      <c r="U27" s="418" t="s">
        <v>81</v>
      </c>
      <c r="V27" s="419"/>
      <c r="W27" s="419"/>
      <c r="X27" s="420"/>
      <c r="Y27" s="418" t="s">
        <v>82</v>
      </c>
      <c r="Z27" s="419"/>
      <c r="AA27" s="419"/>
      <c r="AB27" s="421"/>
      <c r="AE27" s="87"/>
      <c r="AF27" s="87"/>
      <c r="AG27" s="87"/>
      <c r="AH27" s="87"/>
      <c r="AI27" s="87"/>
      <c r="AJ27" s="87"/>
      <c r="AK27" s="87"/>
      <c r="AL27" s="87"/>
      <c r="AM27" s="87"/>
    </row>
    <row r="28" spans="1:39" ht="33" customHeight="1" x14ac:dyDescent="0.3">
      <c r="A28" s="422"/>
      <c r="B28" s="656"/>
      <c r="C28" s="90" t="s">
        <v>9</v>
      </c>
      <c r="D28" s="89"/>
      <c r="E28" s="89"/>
      <c r="F28" s="89"/>
      <c r="G28" s="89"/>
      <c r="H28" s="89"/>
      <c r="I28" s="89"/>
      <c r="J28" s="89"/>
      <c r="K28" s="89"/>
      <c r="L28" s="89"/>
      <c r="M28" s="89"/>
      <c r="N28" s="89"/>
      <c r="O28" s="89"/>
      <c r="P28" s="147">
        <f>SUM(D28:O28)</f>
        <v>0</v>
      </c>
      <c r="Q28" s="442" t="s">
        <v>192</v>
      </c>
      <c r="R28" s="443"/>
      <c r="S28" s="443"/>
      <c r="T28" s="578"/>
      <c r="U28" s="442" t="s">
        <v>193</v>
      </c>
      <c r="V28" s="443"/>
      <c r="W28" s="443"/>
      <c r="X28" s="578"/>
      <c r="Y28" s="442" t="s">
        <v>194</v>
      </c>
      <c r="Z28" s="443"/>
      <c r="AA28" s="443"/>
      <c r="AB28" s="444"/>
      <c r="AE28" s="87"/>
      <c r="AF28" s="87"/>
      <c r="AG28" s="87"/>
      <c r="AH28" s="87"/>
      <c r="AI28" s="87"/>
      <c r="AJ28" s="87"/>
      <c r="AK28" s="87"/>
      <c r="AL28" s="87"/>
      <c r="AM28" s="87"/>
    </row>
    <row r="29" spans="1:39" ht="34.200000000000003" customHeight="1" thickBot="1" x14ac:dyDescent="0.35">
      <c r="A29" s="423"/>
      <c r="B29" s="425"/>
      <c r="C29" s="91" t="s">
        <v>10</v>
      </c>
      <c r="D29" s="92"/>
      <c r="E29" s="92"/>
      <c r="F29" s="92"/>
      <c r="G29" s="93"/>
      <c r="H29" s="93"/>
      <c r="I29" s="93"/>
      <c r="J29" s="93"/>
      <c r="K29" s="93"/>
      <c r="L29" s="93"/>
      <c r="M29" s="93"/>
      <c r="N29" s="93"/>
      <c r="O29" s="93"/>
      <c r="P29" s="148">
        <f>SUM(D29:O29)</f>
        <v>0</v>
      </c>
      <c r="Q29" s="445"/>
      <c r="R29" s="446"/>
      <c r="S29" s="446"/>
      <c r="T29" s="579"/>
      <c r="U29" s="445"/>
      <c r="V29" s="446"/>
      <c r="W29" s="446"/>
      <c r="X29" s="579"/>
      <c r="Y29" s="445"/>
      <c r="Z29" s="446"/>
      <c r="AA29" s="446"/>
      <c r="AB29" s="447"/>
      <c r="AC29" s="49"/>
      <c r="AE29" s="87"/>
      <c r="AF29" s="87"/>
      <c r="AG29" s="87"/>
      <c r="AH29" s="87"/>
      <c r="AI29" s="87"/>
      <c r="AJ29" s="87"/>
      <c r="AK29" s="87"/>
      <c r="AL29" s="87"/>
      <c r="AM29" s="87"/>
    </row>
    <row r="30" spans="1:39" ht="25.95" customHeight="1" x14ac:dyDescent="0.3">
      <c r="A30" s="448" t="s">
        <v>191</v>
      </c>
      <c r="B30" s="573" t="s">
        <v>61</v>
      </c>
      <c r="C30" s="450" t="s">
        <v>11</v>
      </c>
      <c r="D30" s="450"/>
      <c r="E30" s="450"/>
      <c r="F30" s="450"/>
      <c r="G30" s="450"/>
      <c r="H30" s="450"/>
      <c r="I30" s="450"/>
      <c r="J30" s="450"/>
      <c r="K30" s="450"/>
      <c r="L30" s="450"/>
      <c r="M30" s="450"/>
      <c r="N30" s="450"/>
      <c r="O30" s="450"/>
      <c r="P30" s="450"/>
      <c r="Q30" s="627" t="s">
        <v>78</v>
      </c>
      <c r="R30" s="628"/>
      <c r="S30" s="628"/>
      <c r="T30" s="628"/>
      <c r="U30" s="628"/>
      <c r="V30" s="628"/>
      <c r="W30" s="628"/>
      <c r="X30" s="628"/>
      <c r="Y30" s="628"/>
      <c r="Z30" s="628"/>
      <c r="AA30" s="628"/>
      <c r="AB30" s="629"/>
      <c r="AE30" s="87"/>
      <c r="AF30" s="87"/>
      <c r="AG30" s="87"/>
      <c r="AH30" s="87"/>
      <c r="AI30" s="87"/>
      <c r="AJ30" s="87"/>
      <c r="AK30" s="87"/>
      <c r="AL30" s="87"/>
      <c r="AM30" s="87"/>
    </row>
    <row r="31" spans="1:39" ht="25.95" customHeight="1" x14ac:dyDescent="0.3">
      <c r="A31" s="449"/>
      <c r="B31" s="574"/>
      <c r="C31" s="88" t="s">
        <v>12</v>
      </c>
      <c r="D31" s="88" t="s">
        <v>36</v>
      </c>
      <c r="E31" s="88" t="s">
        <v>37</v>
      </c>
      <c r="F31" s="88" t="s">
        <v>38</v>
      </c>
      <c r="G31" s="88" t="s">
        <v>51</v>
      </c>
      <c r="H31" s="88" t="s">
        <v>52</v>
      </c>
      <c r="I31" s="88" t="s">
        <v>53</v>
      </c>
      <c r="J31" s="88" t="s">
        <v>54</v>
      </c>
      <c r="K31" s="88" t="s">
        <v>55</v>
      </c>
      <c r="L31" s="88" t="s">
        <v>56</v>
      </c>
      <c r="M31" s="88" t="s">
        <v>57</v>
      </c>
      <c r="N31" s="88" t="s">
        <v>58</v>
      </c>
      <c r="O31" s="88" t="s">
        <v>59</v>
      </c>
      <c r="P31" s="88" t="s">
        <v>63</v>
      </c>
      <c r="Q31" s="474" t="s">
        <v>83</v>
      </c>
      <c r="R31" s="475"/>
      <c r="S31" s="475"/>
      <c r="T31" s="475"/>
      <c r="U31" s="475"/>
      <c r="V31" s="475"/>
      <c r="W31" s="475"/>
      <c r="X31" s="475"/>
      <c r="Y31" s="475"/>
      <c r="Z31" s="475"/>
      <c r="AA31" s="475"/>
      <c r="AB31" s="620"/>
      <c r="AE31" s="94"/>
      <c r="AF31" s="94"/>
      <c r="AG31" s="94"/>
      <c r="AH31" s="94"/>
      <c r="AI31" s="94"/>
      <c r="AJ31" s="94"/>
      <c r="AK31" s="94"/>
      <c r="AL31" s="94"/>
      <c r="AM31" s="94"/>
    </row>
    <row r="32" spans="1:39" ht="28.5" customHeight="1" x14ac:dyDescent="0.3">
      <c r="A32" s="576"/>
      <c r="B32" s="571"/>
      <c r="C32" s="90" t="s">
        <v>9</v>
      </c>
      <c r="D32" s="95"/>
      <c r="E32" s="95"/>
      <c r="F32" s="95"/>
      <c r="G32" s="95"/>
      <c r="H32" s="95"/>
      <c r="I32" s="95"/>
      <c r="J32" s="95"/>
      <c r="K32" s="95"/>
      <c r="L32" s="95"/>
      <c r="M32" s="95"/>
      <c r="N32" s="95"/>
      <c r="O32" s="95"/>
      <c r="P32" s="96">
        <f t="shared" ref="P32:P39" si="0">SUM(D32:O32)</f>
        <v>0</v>
      </c>
      <c r="Q32" s="621" t="s">
        <v>286</v>
      </c>
      <c r="R32" s="622"/>
      <c r="S32" s="622"/>
      <c r="T32" s="622"/>
      <c r="U32" s="622"/>
      <c r="V32" s="622"/>
      <c r="W32" s="622"/>
      <c r="X32" s="622"/>
      <c r="Y32" s="622"/>
      <c r="Z32" s="622"/>
      <c r="AA32" s="622"/>
      <c r="AB32" s="623"/>
      <c r="AC32" s="97"/>
      <c r="AE32" s="98"/>
      <c r="AF32" s="98"/>
      <c r="AG32" s="98"/>
      <c r="AH32" s="98"/>
      <c r="AI32" s="98"/>
      <c r="AJ32" s="98"/>
      <c r="AK32" s="98"/>
      <c r="AL32" s="98"/>
      <c r="AM32" s="98"/>
    </row>
    <row r="33" spans="1:29" ht="28.5" customHeight="1" x14ac:dyDescent="0.3">
      <c r="A33" s="577"/>
      <c r="B33" s="572"/>
      <c r="C33" s="99" t="s">
        <v>10</v>
      </c>
      <c r="D33" s="100"/>
      <c r="E33" s="100"/>
      <c r="F33" s="100"/>
      <c r="G33" s="100"/>
      <c r="H33" s="100"/>
      <c r="I33" s="100"/>
      <c r="J33" s="100"/>
      <c r="K33" s="100"/>
      <c r="L33" s="100"/>
      <c r="M33" s="100"/>
      <c r="N33" s="100"/>
      <c r="O33" s="100"/>
      <c r="P33" s="101">
        <f t="shared" si="0"/>
        <v>0</v>
      </c>
      <c r="Q33" s="624"/>
      <c r="R33" s="625"/>
      <c r="S33" s="625"/>
      <c r="T33" s="625"/>
      <c r="U33" s="625"/>
      <c r="V33" s="625"/>
      <c r="W33" s="625"/>
      <c r="X33" s="625"/>
      <c r="Y33" s="625"/>
      <c r="Z33" s="625"/>
      <c r="AA33" s="625"/>
      <c r="AB33" s="626"/>
      <c r="AC33" s="97"/>
    </row>
    <row r="34" spans="1:29" ht="28.5" customHeight="1" x14ac:dyDescent="0.3">
      <c r="A34" s="577"/>
      <c r="B34" s="575"/>
      <c r="C34" s="102" t="s">
        <v>9</v>
      </c>
      <c r="D34" s="103"/>
      <c r="E34" s="103"/>
      <c r="F34" s="103"/>
      <c r="G34" s="103"/>
      <c r="H34" s="103"/>
      <c r="I34" s="103"/>
      <c r="J34" s="103"/>
      <c r="K34" s="103"/>
      <c r="L34" s="103"/>
      <c r="M34" s="103"/>
      <c r="N34" s="103"/>
      <c r="O34" s="103"/>
      <c r="P34" s="101">
        <f t="shared" si="0"/>
        <v>0</v>
      </c>
      <c r="Q34" s="636"/>
      <c r="R34" s="637"/>
      <c r="S34" s="637"/>
      <c r="T34" s="637"/>
      <c r="U34" s="637"/>
      <c r="V34" s="637"/>
      <c r="W34" s="637"/>
      <c r="X34" s="637"/>
      <c r="Y34" s="637"/>
      <c r="Z34" s="637"/>
      <c r="AA34" s="637"/>
      <c r="AB34" s="638"/>
      <c r="AC34" s="97"/>
    </row>
    <row r="35" spans="1:29" ht="28.5" customHeight="1" x14ac:dyDescent="0.3">
      <c r="A35" s="577"/>
      <c r="B35" s="572"/>
      <c r="C35" s="99" t="s">
        <v>10</v>
      </c>
      <c r="D35" s="100"/>
      <c r="E35" s="100"/>
      <c r="F35" s="100"/>
      <c r="G35" s="100"/>
      <c r="H35" s="100"/>
      <c r="I35" s="100"/>
      <c r="J35" s="100"/>
      <c r="K35" s="100"/>
      <c r="L35" s="104"/>
      <c r="M35" s="104"/>
      <c r="N35" s="104"/>
      <c r="O35" s="104"/>
      <c r="P35" s="101">
        <f t="shared" si="0"/>
        <v>0</v>
      </c>
      <c r="Q35" s="642"/>
      <c r="R35" s="643"/>
      <c r="S35" s="643"/>
      <c r="T35" s="643"/>
      <c r="U35" s="643"/>
      <c r="V35" s="643"/>
      <c r="W35" s="643"/>
      <c r="X35" s="643"/>
      <c r="Y35" s="643"/>
      <c r="Z35" s="643"/>
      <c r="AA35" s="643"/>
      <c r="AB35" s="644"/>
      <c r="AC35" s="97"/>
    </row>
    <row r="36" spans="1:29" ht="28.5" customHeight="1" x14ac:dyDescent="0.3">
      <c r="A36" s="569"/>
      <c r="B36" s="575"/>
      <c r="C36" s="102" t="s">
        <v>9</v>
      </c>
      <c r="D36" s="103"/>
      <c r="E36" s="103"/>
      <c r="F36" s="103"/>
      <c r="G36" s="103"/>
      <c r="H36" s="103"/>
      <c r="I36" s="103"/>
      <c r="J36" s="103"/>
      <c r="K36" s="103"/>
      <c r="L36" s="103"/>
      <c r="M36" s="103"/>
      <c r="N36" s="103"/>
      <c r="O36" s="103"/>
      <c r="P36" s="101">
        <f t="shared" si="0"/>
        <v>0</v>
      </c>
      <c r="Q36" s="636"/>
      <c r="R36" s="637"/>
      <c r="S36" s="637"/>
      <c r="T36" s="637"/>
      <c r="U36" s="637"/>
      <c r="V36" s="637"/>
      <c r="W36" s="637"/>
      <c r="X36" s="637"/>
      <c r="Y36" s="637"/>
      <c r="Z36" s="637"/>
      <c r="AA36" s="637"/>
      <c r="AB36" s="638"/>
      <c r="AC36" s="97"/>
    </row>
    <row r="37" spans="1:29" ht="28.5" customHeight="1" x14ac:dyDescent="0.3">
      <c r="A37" s="570"/>
      <c r="B37" s="572"/>
      <c r="C37" s="99" t="s">
        <v>10</v>
      </c>
      <c r="D37" s="100"/>
      <c r="E37" s="100"/>
      <c r="F37" s="100"/>
      <c r="G37" s="100"/>
      <c r="H37" s="100"/>
      <c r="I37" s="100"/>
      <c r="J37" s="100"/>
      <c r="K37" s="100"/>
      <c r="L37" s="104"/>
      <c r="M37" s="104"/>
      <c r="N37" s="104"/>
      <c r="O37" s="104"/>
      <c r="P37" s="101">
        <f t="shared" si="0"/>
        <v>0</v>
      </c>
      <c r="Q37" s="642"/>
      <c r="R37" s="643"/>
      <c r="S37" s="643"/>
      <c r="T37" s="643"/>
      <c r="U37" s="643"/>
      <c r="V37" s="643"/>
      <c r="W37" s="643"/>
      <c r="X37" s="643"/>
      <c r="Y37" s="643"/>
      <c r="Z37" s="643"/>
      <c r="AA37" s="643"/>
      <c r="AB37" s="644"/>
      <c r="AC37" s="97"/>
    </row>
    <row r="38" spans="1:29" ht="28.5" customHeight="1" x14ac:dyDescent="0.3">
      <c r="A38" s="609"/>
      <c r="B38" s="575"/>
      <c r="C38" s="102" t="s">
        <v>9</v>
      </c>
      <c r="D38" s="103"/>
      <c r="E38" s="103"/>
      <c r="F38" s="103"/>
      <c r="G38" s="103"/>
      <c r="H38" s="103"/>
      <c r="I38" s="103"/>
      <c r="J38" s="103"/>
      <c r="K38" s="103"/>
      <c r="L38" s="103"/>
      <c r="M38" s="103"/>
      <c r="N38" s="103"/>
      <c r="O38" s="103"/>
      <c r="P38" s="101">
        <f t="shared" si="0"/>
        <v>0</v>
      </c>
      <c r="Q38" s="636"/>
      <c r="R38" s="637"/>
      <c r="S38" s="637"/>
      <c r="T38" s="637"/>
      <c r="U38" s="637"/>
      <c r="V38" s="637"/>
      <c r="W38" s="637"/>
      <c r="X38" s="637"/>
      <c r="Y38" s="637"/>
      <c r="Z38" s="637"/>
      <c r="AA38" s="637"/>
      <c r="AB38" s="638"/>
      <c r="AC38" s="97"/>
    </row>
    <row r="39" spans="1:29" ht="28.5" customHeight="1" thickBot="1" x14ac:dyDescent="0.35">
      <c r="A39" s="610"/>
      <c r="B39" s="632"/>
      <c r="C39" s="91" t="s">
        <v>10</v>
      </c>
      <c r="D39" s="105"/>
      <c r="E39" s="105"/>
      <c r="F39" s="105"/>
      <c r="G39" s="105"/>
      <c r="H39" s="105"/>
      <c r="I39" s="105"/>
      <c r="J39" s="105"/>
      <c r="K39" s="105"/>
      <c r="L39" s="106"/>
      <c r="M39" s="106"/>
      <c r="N39" s="106"/>
      <c r="O39" s="106"/>
      <c r="P39" s="107">
        <f t="shared" si="0"/>
        <v>0</v>
      </c>
      <c r="Q39" s="639"/>
      <c r="R39" s="640"/>
      <c r="S39" s="640"/>
      <c r="T39" s="640"/>
      <c r="U39" s="640"/>
      <c r="V39" s="640"/>
      <c r="W39" s="640"/>
      <c r="X39" s="640"/>
      <c r="Y39" s="640"/>
      <c r="Z39" s="640"/>
      <c r="AA39" s="640"/>
      <c r="AB39" s="641"/>
      <c r="AC39" s="97"/>
    </row>
    <row r="40" spans="1:29" x14ac:dyDescent="0.3">
      <c r="A40" s="50" t="s">
        <v>293</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200-000000000000}">
      <formula1>2000</formula1>
    </dataValidation>
    <dataValidation type="textLength" operator="lessThanOrEqual" allowBlank="1" showInputMessage="1" showErrorMessage="1" errorTitle="Máximo 2.000 caracteres" error="Máximo 2.000 caracteres" sqref="Q32:AB39 Q28 U28 Y28" xr:uid="{00000000-0002-0000-02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Y37"/>
  <sheetViews>
    <sheetView topLeftCell="A23" zoomScale="69" zoomScaleNormal="69" workbookViewId="0">
      <selection activeCell="L25" sqref="L25:L33"/>
    </sheetView>
  </sheetViews>
  <sheetFormatPr baseColWidth="10" defaultColWidth="10.6640625" defaultRowHeight="13.8" x14ac:dyDescent="0.3"/>
  <cols>
    <col min="1" max="1" width="10.33203125" style="108" bestFit="1" customWidth="1"/>
    <col min="2" max="2" width="10" style="108" customWidth="1"/>
    <col min="3" max="3" width="17.33203125" style="108" customWidth="1"/>
    <col min="4" max="4" width="8.33203125" style="108" customWidth="1"/>
    <col min="5" max="5" width="11.6640625" style="108" customWidth="1"/>
    <col min="6" max="6" width="8.33203125" style="108" customWidth="1"/>
    <col min="7" max="7" width="22.6640625" style="189" customWidth="1"/>
    <col min="8" max="8" width="14.6640625" style="108" customWidth="1"/>
    <col min="9" max="10" width="29.33203125" style="108" customWidth="1"/>
    <col min="11" max="11" width="16.6640625" style="108" customWidth="1"/>
    <col min="12" max="12" width="28.6640625" style="108" customWidth="1"/>
    <col min="13" max="13" width="15.33203125" style="108" customWidth="1"/>
    <col min="14" max="14" width="21.109375" style="108" customWidth="1"/>
    <col min="15" max="15" width="8.6640625" style="108" customWidth="1"/>
    <col min="16" max="17" width="15" style="108" customWidth="1"/>
    <col min="18" max="18" width="20.88671875" style="273" customWidth="1"/>
    <col min="19" max="19" width="14" style="108" customWidth="1"/>
    <col min="20" max="20" width="22.33203125" style="108" customWidth="1"/>
    <col min="21" max="21" width="17" style="108" customWidth="1"/>
    <col min="22" max="22" width="6.33203125" style="108" customWidth="1"/>
    <col min="23" max="23" width="5.6640625" style="108" customWidth="1"/>
    <col min="24" max="24" width="12.33203125" style="398" customWidth="1"/>
    <col min="25" max="26" width="5.6640625" style="108" customWidth="1"/>
    <col min="27" max="27" width="9.33203125" style="398" customWidth="1"/>
    <col min="28" max="29" width="5.6640625" style="108" customWidth="1"/>
    <col min="30" max="30" width="9.33203125" style="398" customWidth="1"/>
    <col min="31" max="31" width="6.5546875" style="108" customWidth="1"/>
    <col min="32" max="32" width="5.6640625" style="108" customWidth="1"/>
    <col min="33" max="33" width="11.33203125" style="398" customWidth="1"/>
    <col min="34" max="35" width="5.6640625" style="108" customWidth="1"/>
    <col min="36" max="36" width="12.33203125" style="108" customWidth="1"/>
    <col min="37" max="38" width="5.6640625" style="108" customWidth="1"/>
    <col min="39" max="39" width="7.33203125" style="273" customWidth="1"/>
    <col min="40" max="41" width="5.6640625" style="108" customWidth="1"/>
    <col min="42" max="42" width="5.6640625" style="273" customWidth="1"/>
    <col min="43" max="44" width="5.6640625" style="108" customWidth="1"/>
    <col min="45" max="45" width="5.6640625" style="273" customWidth="1"/>
    <col min="46" max="46" width="17.109375" style="108" customWidth="1"/>
    <col min="47" max="47" width="15.6640625" style="169" customWidth="1"/>
    <col min="48" max="48" width="67.44140625" style="108" customWidth="1"/>
    <col min="49" max="49" width="69.33203125" style="108" customWidth="1"/>
    <col min="50" max="50" width="39.109375" style="108" customWidth="1"/>
    <col min="51" max="51" width="24.44140625" style="108" customWidth="1"/>
    <col min="52" max="16384" width="10.6640625" style="108"/>
  </cols>
  <sheetData>
    <row r="1" spans="1:51" ht="16.2" customHeight="1" x14ac:dyDescent="0.3">
      <c r="A1" s="721" t="s">
        <v>16</v>
      </c>
      <c r="B1" s="722"/>
      <c r="C1" s="722"/>
      <c r="D1" s="722"/>
      <c r="E1" s="722"/>
      <c r="F1" s="722"/>
      <c r="G1" s="722"/>
      <c r="H1" s="722"/>
      <c r="I1" s="722"/>
      <c r="J1" s="722"/>
      <c r="K1" s="722"/>
      <c r="L1" s="722"/>
      <c r="M1" s="722"/>
      <c r="N1" s="722"/>
      <c r="O1" s="722"/>
      <c r="P1" s="722"/>
      <c r="Q1" s="722"/>
      <c r="R1" s="722"/>
      <c r="S1" s="722"/>
      <c r="T1" s="722"/>
      <c r="U1" s="722"/>
      <c r="V1" s="722"/>
      <c r="W1" s="722"/>
      <c r="X1" s="722"/>
      <c r="Y1" s="722"/>
      <c r="Z1" s="722"/>
      <c r="AA1" s="722"/>
      <c r="AB1" s="722"/>
      <c r="AC1" s="722"/>
      <c r="AD1" s="722"/>
      <c r="AE1" s="722"/>
      <c r="AF1" s="722"/>
      <c r="AG1" s="722"/>
      <c r="AH1" s="722"/>
      <c r="AI1" s="722"/>
      <c r="AJ1" s="722"/>
      <c r="AK1" s="722"/>
      <c r="AL1" s="722"/>
      <c r="AM1" s="722"/>
      <c r="AN1" s="722"/>
      <c r="AO1" s="722"/>
      <c r="AP1" s="722"/>
      <c r="AQ1" s="722"/>
      <c r="AR1" s="722"/>
      <c r="AS1" s="722"/>
      <c r="AT1" s="722"/>
      <c r="AU1" s="722"/>
      <c r="AV1" s="722"/>
      <c r="AW1" s="723"/>
      <c r="AX1" s="606" t="s">
        <v>415</v>
      </c>
      <c r="AY1" s="607"/>
    </row>
    <row r="2" spans="1:51" ht="16.2" customHeight="1" x14ac:dyDescent="0.3">
      <c r="A2" s="715" t="s">
        <v>494</v>
      </c>
      <c r="B2" s="716"/>
      <c r="C2" s="716"/>
      <c r="D2" s="716"/>
      <c r="E2" s="716"/>
      <c r="F2" s="716"/>
      <c r="G2" s="716"/>
      <c r="H2" s="716"/>
      <c r="I2" s="716"/>
      <c r="J2" s="716"/>
      <c r="K2" s="716"/>
      <c r="L2" s="716"/>
      <c r="M2" s="716"/>
      <c r="N2" s="716"/>
      <c r="O2" s="716"/>
      <c r="P2" s="716"/>
      <c r="Q2" s="716"/>
      <c r="R2" s="716"/>
      <c r="S2" s="716"/>
      <c r="T2" s="716"/>
      <c r="U2" s="716"/>
      <c r="V2" s="716"/>
      <c r="W2" s="716"/>
      <c r="X2" s="716"/>
      <c r="Y2" s="716"/>
      <c r="Z2" s="716"/>
      <c r="AA2" s="716"/>
      <c r="AB2" s="716"/>
      <c r="AC2" s="716"/>
      <c r="AD2" s="716"/>
      <c r="AE2" s="716"/>
      <c r="AF2" s="716"/>
      <c r="AG2" s="716"/>
      <c r="AH2" s="716"/>
      <c r="AI2" s="716"/>
      <c r="AJ2" s="716"/>
      <c r="AK2" s="716"/>
      <c r="AL2" s="716"/>
      <c r="AM2" s="716"/>
      <c r="AN2" s="716"/>
      <c r="AO2" s="716"/>
      <c r="AP2" s="716"/>
      <c r="AQ2" s="716"/>
      <c r="AR2" s="716"/>
      <c r="AS2" s="716"/>
      <c r="AT2" s="716"/>
      <c r="AU2" s="716"/>
      <c r="AV2" s="716"/>
      <c r="AW2" s="717"/>
      <c r="AX2" s="727" t="s">
        <v>410</v>
      </c>
      <c r="AY2" s="728"/>
    </row>
    <row r="3" spans="1:51" ht="15" customHeight="1" x14ac:dyDescent="0.3">
      <c r="A3" s="718" t="s">
        <v>195</v>
      </c>
      <c r="B3" s="719"/>
      <c r="C3" s="719"/>
      <c r="D3" s="719"/>
      <c r="E3" s="719"/>
      <c r="F3" s="719"/>
      <c r="G3" s="719"/>
      <c r="H3" s="719"/>
      <c r="I3" s="719"/>
      <c r="J3" s="719"/>
      <c r="K3" s="719"/>
      <c r="L3" s="719"/>
      <c r="M3" s="719"/>
      <c r="N3" s="719"/>
      <c r="O3" s="719"/>
      <c r="P3" s="719"/>
      <c r="Q3" s="719"/>
      <c r="R3" s="719"/>
      <c r="S3" s="719"/>
      <c r="T3" s="719"/>
      <c r="U3" s="719"/>
      <c r="V3" s="719"/>
      <c r="W3" s="719"/>
      <c r="X3" s="719"/>
      <c r="Y3" s="719"/>
      <c r="Z3" s="719"/>
      <c r="AA3" s="719"/>
      <c r="AB3" s="719"/>
      <c r="AC3" s="719"/>
      <c r="AD3" s="719"/>
      <c r="AE3" s="719"/>
      <c r="AF3" s="719"/>
      <c r="AG3" s="719"/>
      <c r="AH3" s="719"/>
      <c r="AI3" s="719"/>
      <c r="AJ3" s="719"/>
      <c r="AK3" s="719"/>
      <c r="AL3" s="719"/>
      <c r="AM3" s="719"/>
      <c r="AN3" s="719"/>
      <c r="AO3" s="719"/>
      <c r="AP3" s="719"/>
      <c r="AQ3" s="719"/>
      <c r="AR3" s="719"/>
      <c r="AS3" s="719"/>
      <c r="AT3" s="719"/>
      <c r="AU3" s="719"/>
      <c r="AV3" s="719"/>
      <c r="AW3" s="720"/>
      <c r="AX3" s="727" t="s">
        <v>416</v>
      </c>
      <c r="AY3" s="728"/>
    </row>
    <row r="4" spans="1:51" ht="16.2" customHeight="1" x14ac:dyDescent="0.3">
      <c r="A4" s="721"/>
      <c r="B4" s="722"/>
      <c r="C4" s="722"/>
      <c r="D4" s="722"/>
      <c r="E4" s="722"/>
      <c r="F4" s="722"/>
      <c r="G4" s="722"/>
      <c r="H4" s="722"/>
      <c r="I4" s="722"/>
      <c r="J4" s="722"/>
      <c r="K4" s="722"/>
      <c r="L4" s="722"/>
      <c r="M4" s="722"/>
      <c r="N4" s="722"/>
      <c r="O4" s="722"/>
      <c r="P4" s="722"/>
      <c r="Q4" s="722"/>
      <c r="R4" s="722"/>
      <c r="S4" s="722"/>
      <c r="T4" s="722"/>
      <c r="U4" s="722"/>
      <c r="V4" s="722"/>
      <c r="W4" s="722"/>
      <c r="X4" s="722"/>
      <c r="Y4" s="722"/>
      <c r="Z4" s="722"/>
      <c r="AA4" s="722"/>
      <c r="AB4" s="722"/>
      <c r="AC4" s="722"/>
      <c r="AD4" s="722"/>
      <c r="AE4" s="722"/>
      <c r="AF4" s="722"/>
      <c r="AG4" s="722"/>
      <c r="AH4" s="722"/>
      <c r="AI4" s="722"/>
      <c r="AJ4" s="722"/>
      <c r="AK4" s="722"/>
      <c r="AL4" s="722"/>
      <c r="AM4" s="722"/>
      <c r="AN4" s="722"/>
      <c r="AO4" s="722"/>
      <c r="AP4" s="722"/>
      <c r="AQ4" s="722"/>
      <c r="AR4" s="722"/>
      <c r="AS4" s="722"/>
      <c r="AT4" s="722"/>
      <c r="AU4" s="722"/>
      <c r="AV4" s="722"/>
      <c r="AW4" s="723"/>
      <c r="AX4" s="729" t="s">
        <v>176</v>
      </c>
      <c r="AY4" s="729"/>
    </row>
    <row r="5" spans="1:51" ht="15" customHeight="1" x14ac:dyDescent="0.3">
      <c r="A5" s="683" t="s">
        <v>174</v>
      </c>
      <c r="B5" s="684"/>
      <c r="C5" s="684"/>
      <c r="D5" s="684"/>
      <c r="E5" s="684"/>
      <c r="F5" s="684"/>
      <c r="G5" s="684"/>
      <c r="H5" s="684"/>
      <c r="I5" s="684"/>
      <c r="J5" s="684"/>
      <c r="K5" s="684"/>
      <c r="L5" s="684"/>
      <c r="M5" s="684"/>
      <c r="N5" s="684"/>
      <c r="O5" s="684"/>
      <c r="P5" s="684"/>
      <c r="Q5" s="684"/>
      <c r="R5" s="684"/>
      <c r="S5" s="684"/>
      <c r="T5" s="684"/>
      <c r="U5" s="684"/>
      <c r="V5" s="684"/>
      <c r="W5" s="684"/>
      <c r="X5" s="684"/>
      <c r="Y5" s="684"/>
      <c r="Z5" s="684"/>
      <c r="AA5" s="684"/>
      <c r="AB5" s="684"/>
      <c r="AC5" s="684"/>
      <c r="AD5" s="684"/>
      <c r="AE5" s="684"/>
      <c r="AF5" s="684"/>
      <c r="AG5" s="685"/>
      <c r="AH5" s="689" t="s">
        <v>69</v>
      </c>
      <c r="AI5" s="724"/>
      <c r="AJ5" s="724"/>
      <c r="AK5" s="724"/>
      <c r="AL5" s="724"/>
      <c r="AM5" s="724"/>
      <c r="AN5" s="724"/>
      <c r="AO5" s="724"/>
      <c r="AP5" s="724"/>
      <c r="AQ5" s="724"/>
      <c r="AR5" s="724"/>
      <c r="AS5" s="724"/>
      <c r="AT5" s="724"/>
      <c r="AU5" s="690"/>
      <c r="AV5" s="677" t="s">
        <v>401</v>
      </c>
      <c r="AW5" s="677" t="s">
        <v>402</v>
      </c>
      <c r="AX5" s="677" t="s">
        <v>296</v>
      </c>
      <c r="AY5" s="677" t="s">
        <v>297</v>
      </c>
    </row>
    <row r="6" spans="1:51" ht="15" customHeight="1" x14ac:dyDescent="0.3">
      <c r="A6" s="686" t="s">
        <v>71</v>
      </c>
      <c r="B6" s="686"/>
      <c r="C6" s="686"/>
      <c r="D6" s="687">
        <v>45146</v>
      </c>
      <c r="E6" s="688"/>
      <c r="F6" s="689" t="s">
        <v>67</v>
      </c>
      <c r="G6" s="690"/>
      <c r="H6" s="695" t="s">
        <v>495</v>
      </c>
      <c r="I6" s="695"/>
      <c r="J6" s="113"/>
      <c r="K6" s="689"/>
      <c r="L6" s="724"/>
      <c r="M6" s="724"/>
      <c r="N6" s="724"/>
      <c r="O6" s="724"/>
      <c r="P6" s="724"/>
      <c r="Q6" s="724"/>
      <c r="R6" s="724"/>
      <c r="S6" s="724"/>
      <c r="T6" s="724"/>
      <c r="U6" s="724"/>
      <c r="V6" s="109"/>
      <c r="W6" s="109"/>
      <c r="X6" s="392"/>
      <c r="Y6" s="109"/>
      <c r="Z6" s="109"/>
      <c r="AA6" s="392"/>
      <c r="AB6" s="109"/>
      <c r="AC6" s="109"/>
      <c r="AD6" s="392"/>
      <c r="AE6" s="109"/>
      <c r="AF6" s="109"/>
      <c r="AG6" s="399"/>
      <c r="AH6" s="691"/>
      <c r="AI6" s="725"/>
      <c r="AJ6" s="725"/>
      <c r="AK6" s="725"/>
      <c r="AL6" s="725"/>
      <c r="AM6" s="725"/>
      <c r="AN6" s="725"/>
      <c r="AO6" s="725"/>
      <c r="AP6" s="725"/>
      <c r="AQ6" s="725"/>
      <c r="AR6" s="725"/>
      <c r="AS6" s="725"/>
      <c r="AT6" s="725"/>
      <c r="AU6" s="692"/>
      <c r="AV6" s="682"/>
      <c r="AW6" s="682"/>
      <c r="AX6" s="682"/>
      <c r="AY6" s="682"/>
    </row>
    <row r="7" spans="1:51" ht="15" customHeight="1" x14ac:dyDescent="0.3">
      <c r="A7" s="686"/>
      <c r="B7" s="686"/>
      <c r="C7" s="686"/>
      <c r="D7" s="688"/>
      <c r="E7" s="688"/>
      <c r="F7" s="691"/>
      <c r="G7" s="692"/>
      <c r="H7" s="695" t="s">
        <v>496</v>
      </c>
      <c r="I7" s="695"/>
      <c r="J7" s="113"/>
      <c r="K7" s="691"/>
      <c r="L7" s="725"/>
      <c r="M7" s="725"/>
      <c r="N7" s="725"/>
      <c r="O7" s="725"/>
      <c r="P7" s="725"/>
      <c r="Q7" s="725"/>
      <c r="R7" s="725"/>
      <c r="S7" s="725"/>
      <c r="T7" s="725"/>
      <c r="U7" s="725"/>
      <c r="V7" s="110"/>
      <c r="W7" s="110"/>
      <c r="X7" s="393"/>
      <c r="Y7" s="110"/>
      <c r="Z7" s="110"/>
      <c r="AA7" s="393"/>
      <c r="AB7" s="110"/>
      <c r="AC7" s="110"/>
      <c r="AD7" s="393"/>
      <c r="AE7" s="110"/>
      <c r="AF7" s="110"/>
      <c r="AG7" s="400"/>
      <c r="AH7" s="691"/>
      <c r="AI7" s="725"/>
      <c r="AJ7" s="725"/>
      <c r="AK7" s="725"/>
      <c r="AL7" s="725"/>
      <c r="AM7" s="725"/>
      <c r="AN7" s="725"/>
      <c r="AO7" s="725"/>
      <c r="AP7" s="725"/>
      <c r="AQ7" s="725"/>
      <c r="AR7" s="725"/>
      <c r="AS7" s="725"/>
      <c r="AT7" s="725"/>
      <c r="AU7" s="692"/>
      <c r="AV7" s="682"/>
      <c r="AW7" s="682"/>
      <c r="AX7" s="682"/>
      <c r="AY7" s="682"/>
    </row>
    <row r="8" spans="1:51" ht="15" customHeight="1" x14ac:dyDescent="0.3">
      <c r="A8" s="686"/>
      <c r="B8" s="686"/>
      <c r="C8" s="686"/>
      <c r="D8" s="688"/>
      <c r="E8" s="688"/>
      <c r="F8" s="693"/>
      <c r="G8" s="694"/>
      <c r="H8" s="695" t="s">
        <v>69</v>
      </c>
      <c r="I8" s="695"/>
      <c r="J8" s="113" t="s">
        <v>536</v>
      </c>
      <c r="K8" s="693"/>
      <c r="L8" s="726"/>
      <c r="M8" s="726"/>
      <c r="N8" s="726"/>
      <c r="O8" s="726"/>
      <c r="P8" s="726"/>
      <c r="Q8" s="726"/>
      <c r="R8" s="726"/>
      <c r="S8" s="726"/>
      <c r="T8" s="726"/>
      <c r="U8" s="726"/>
      <c r="V8" s="111"/>
      <c r="W8" s="111"/>
      <c r="X8" s="394"/>
      <c r="Y8" s="111"/>
      <c r="Z8" s="111"/>
      <c r="AA8" s="394"/>
      <c r="AB8" s="111"/>
      <c r="AC8" s="111"/>
      <c r="AD8" s="394"/>
      <c r="AE8" s="111"/>
      <c r="AF8" s="111"/>
      <c r="AG8" s="401"/>
      <c r="AH8" s="691"/>
      <c r="AI8" s="725"/>
      <c r="AJ8" s="725"/>
      <c r="AK8" s="725"/>
      <c r="AL8" s="725"/>
      <c r="AM8" s="725"/>
      <c r="AN8" s="725"/>
      <c r="AO8" s="725"/>
      <c r="AP8" s="725"/>
      <c r="AQ8" s="725"/>
      <c r="AR8" s="725"/>
      <c r="AS8" s="725"/>
      <c r="AT8" s="725"/>
      <c r="AU8" s="692"/>
      <c r="AV8" s="682"/>
      <c r="AW8" s="682"/>
      <c r="AX8" s="682"/>
      <c r="AY8" s="682"/>
    </row>
    <row r="9" spans="1:51" ht="30" customHeight="1" x14ac:dyDescent="0.3">
      <c r="A9" s="730" t="s">
        <v>396</v>
      </c>
      <c r="B9" s="731"/>
      <c r="C9" s="732"/>
      <c r="D9" s="699" t="s">
        <v>117</v>
      </c>
      <c r="E9" s="700"/>
      <c r="F9" s="700"/>
      <c r="G9" s="700"/>
      <c r="H9" s="700"/>
      <c r="I9" s="700"/>
      <c r="J9" s="700"/>
      <c r="K9" s="701"/>
      <c r="L9" s="701"/>
      <c r="M9" s="701"/>
      <c r="N9" s="701"/>
      <c r="O9" s="701"/>
      <c r="P9" s="701"/>
      <c r="Q9" s="701"/>
      <c r="R9" s="701"/>
      <c r="S9" s="701"/>
      <c r="T9" s="701"/>
      <c r="U9" s="701"/>
      <c r="V9" s="701"/>
      <c r="W9" s="701"/>
      <c r="X9" s="701"/>
      <c r="Y9" s="701"/>
      <c r="Z9" s="701"/>
      <c r="AA9" s="701"/>
      <c r="AB9" s="701"/>
      <c r="AC9" s="701"/>
      <c r="AD9" s="701"/>
      <c r="AE9" s="701"/>
      <c r="AF9" s="701"/>
      <c r="AG9" s="702"/>
      <c r="AH9" s="691"/>
      <c r="AI9" s="725"/>
      <c r="AJ9" s="725"/>
      <c r="AK9" s="725"/>
      <c r="AL9" s="725"/>
      <c r="AM9" s="725"/>
      <c r="AN9" s="725"/>
      <c r="AO9" s="725"/>
      <c r="AP9" s="725"/>
      <c r="AQ9" s="725"/>
      <c r="AR9" s="725"/>
      <c r="AS9" s="725"/>
      <c r="AT9" s="725"/>
      <c r="AU9" s="692"/>
      <c r="AV9" s="682"/>
      <c r="AW9" s="682"/>
      <c r="AX9" s="682"/>
      <c r="AY9" s="682"/>
    </row>
    <row r="10" spans="1:51" ht="48" customHeight="1" x14ac:dyDescent="0.3">
      <c r="A10" s="696" t="s">
        <v>497</v>
      </c>
      <c r="B10" s="697"/>
      <c r="C10" s="698"/>
      <c r="D10" s="703" t="s">
        <v>441</v>
      </c>
      <c r="E10" s="701"/>
      <c r="F10" s="701"/>
      <c r="G10" s="701"/>
      <c r="H10" s="701"/>
      <c r="I10" s="701"/>
      <c r="J10" s="701"/>
      <c r="K10" s="701"/>
      <c r="L10" s="701"/>
      <c r="M10" s="701"/>
      <c r="N10" s="701"/>
      <c r="O10" s="701"/>
      <c r="P10" s="701"/>
      <c r="Q10" s="701"/>
      <c r="R10" s="701"/>
      <c r="S10" s="701"/>
      <c r="T10" s="701"/>
      <c r="U10" s="701"/>
      <c r="V10" s="701"/>
      <c r="W10" s="701"/>
      <c r="X10" s="701"/>
      <c r="Y10" s="701"/>
      <c r="Z10" s="701"/>
      <c r="AA10" s="701"/>
      <c r="AB10" s="701"/>
      <c r="AC10" s="701"/>
      <c r="AD10" s="701"/>
      <c r="AE10" s="701"/>
      <c r="AF10" s="701"/>
      <c r="AG10" s="702"/>
      <c r="AH10" s="693"/>
      <c r="AI10" s="726"/>
      <c r="AJ10" s="726"/>
      <c r="AK10" s="726"/>
      <c r="AL10" s="726"/>
      <c r="AM10" s="726"/>
      <c r="AN10" s="726"/>
      <c r="AO10" s="726"/>
      <c r="AP10" s="726"/>
      <c r="AQ10" s="726"/>
      <c r="AR10" s="726"/>
      <c r="AS10" s="726"/>
      <c r="AT10" s="726"/>
      <c r="AU10" s="694"/>
      <c r="AV10" s="682"/>
      <c r="AW10" s="682"/>
      <c r="AX10" s="682"/>
      <c r="AY10" s="682"/>
    </row>
    <row r="11" spans="1:51" ht="40.200000000000003" customHeight="1" x14ac:dyDescent="0.3">
      <c r="A11" s="679" t="s">
        <v>168</v>
      </c>
      <c r="B11" s="680"/>
      <c r="C11" s="680"/>
      <c r="D11" s="680"/>
      <c r="E11" s="680"/>
      <c r="F11" s="681"/>
      <c r="G11" s="679" t="s">
        <v>278</v>
      </c>
      <c r="H11" s="681"/>
      <c r="I11" s="677" t="s">
        <v>179</v>
      </c>
      <c r="J11" s="677" t="s">
        <v>279</v>
      </c>
      <c r="K11" s="677" t="s">
        <v>320</v>
      </c>
      <c r="L11" s="677" t="s">
        <v>360</v>
      </c>
      <c r="M11" s="677" t="s">
        <v>167</v>
      </c>
      <c r="N11" s="677" t="s">
        <v>182</v>
      </c>
      <c r="O11" s="679" t="s">
        <v>284</v>
      </c>
      <c r="P11" s="680"/>
      <c r="Q11" s="680"/>
      <c r="R11" s="680"/>
      <c r="S11" s="681"/>
      <c r="T11" s="677" t="s">
        <v>173</v>
      </c>
      <c r="U11" s="677" t="s">
        <v>285</v>
      </c>
      <c r="V11" s="683" t="s">
        <v>367</v>
      </c>
      <c r="W11" s="684"/>
      <c r="X11" s="684"/>
      <c r="Y11" s="684"/>
      <c r="Z11" s="684"/>
      <c r="AA11" s="684"/>
      <c r="AB11" s="684"/>
      <c r="AC11" s="684"/>
      <c r="AD11" s="684"/>
      <c r="AE11" s="684"/>
      <c r="AF11" s="684"/>
      <c r="AG11" s="685"/>
      <c r="AH11" s="683" t="s">
        <v>87</v>
      </c>
      <c r="AI11" s="684"/>
      <c r="AJ11" s="684"/>
      <c r="AK11" s="684"/>
      <c r="AL11" s="684"/>
      <c r="AM11" s="684"/>
      <c r="AN11" s="684"/>
      <c r="AO11" s="684"/>
      <c r="AP11" s="684"/>
      <c r="AQ11" s="684"/>
      <c r="AR11" s="684"/>
      <c r="AS11" s="685"/>
      <c r="AT11" s="679" t="s">
        <v>8</v>
      </c>
      <c r="AU11" s="681"/>
      <c r="AV11" s="682"/>
      <c r="AW11" s="682"/>
      <c r="AX11" s="682"/>
      <c r="AY11" s="682"/>
    </row>
    <row r="12" spans="1:51" ht="27.6" x14ac:dyDescent="0.3">
      <c r="A12" s="112" t="s">
        <v>169</v>
      </c>
      <c r="B12" s="112" t="s">
        <v>170</v>
      </c>
      <c r="C12" s="112" t="s">
        <v>171</v>
      </c>
      <c r="D12" s="112" t="s">
        <v>178</v>
      </c>
      <c r="E12" s="112" t="s">
        <v>185</v>
      </c>
      <c r="F12" s="112" t="s">
        <v>186</v>
      </c>
      <c r="G12" s="112" t="s">
        <v>277</v>
      </c>
      <c r="H12" s="112" t="s">
        <v>184</v>
      </c>
      <c r="I12" s="678"/>
      <c r="J12" s="678"/>
      <c r="K12" s="678"/>
      <c r="L12" s="678"/>
      <c r="M12" s="678"/>
      <c r="N12" s="678"/>
      <c r="O12" s="112">
        <v>2020</v>
      </c>
      <c r="P12" s="112">
        <v>2021</v>
      </c>
      <c r="Q12" s="112">
        <v>2022</v>
      </c>
      <c r="R12" s="112">
        <v>2023</v>
      </c>
      <c r="S12" s="112">
        <v>2024</v>
      </c>
      <c r="T12" s="678"/>
      <c r="U12" s="678"/>
      <c r="V12" s="117" t="s">
        <v>39</v>
      </c>
      <c r="W12" s="117" t="s">
        <v>40</v>
      </c>
      <c r="X12" s="395" t="s">
        <v>41</v>
      </c>
      <c r="Y12" s="117" t="s">
        <v>42</v>
      </c>
      <c r="Z12" s="117" t="s">
        <v>43</v>
      </c>
      <c r="AA12" s="395" t="s">
        <v>44</v>
      </c>
      <c r="AB12" s="117" t="s">
        <v>45</v>
      </c>
      <c r="AC12" s="117" t="s">
        <v>46</v>
      </c>
      <c r="AD12" s="395" t="s">
        <v>47</v>
      </c>
      <c r="AE12" s="117" t="s">
        <v>48</v>
      </c>
      <c r="AF12" s="117" t="s">
        <v>49</v>
      </c>
      <c r="AG12" s="395" t="s">
        <v>50</v>
      </c>
      <c r="AH12" s="117" t="s">
        <v>39</v>
      </c>
      <c r="AI12" s="117" t="s">
        <v>40</v>
      </c>
      <c r="AJ12" s="117" t="s">
        <v>41</v>
      </c>
      <c r="AK12" s="117" t="s">
        <v>42</v>
      </c>
      <c r="AL12" s="117" t="s">
        <v>43</v>
      </c>
      <c r="AM12" s="390" t="s">
        <v>44</v>
      </c>
      <c r="AN12" s="117" t="s">
        <v>45</v>
      </c>
      <c r="AO12" s="117" t="s">
        <v>46</v>
      </c>
      <c r="AP12" s="390" t="s">
        <v>47</v>
      </c>
      <c r="AQ12" s="117" t="s">
        <v>48</v>
      </c>
      <c r="AR12" s="117" t="s">
        <v>49</v>
      </c>
      <c r="AS12" s="390" t="s">
        <v>50</v>
      </c>
      <c r="AT12" s="112" t="s">
        <v>405</v>
      </c>
      <c r="AU12" s="168" t="s">
        <v>88</v>
      </c>
      <c r="AV12" s="678"/>
      <c r="AW12" s="678"/>
      <c r="AX12" s="678"/>
      <c r="AY12" s="678"/>
    </row>
    <row r="13" spans="1:51" s="189" customFormat="1" ht="159" customHeight="1" x14ac:dyDescent="0.3">
      <c r="A13" s="114">
        <v>306</v>
      </c>
      <c r="B13" s="114"/>
      <c r="C13" s="114"/>
      <c r="D13" s="114"/>
      <c r="E13" s="114"/>
      <c r="F13" s="114"/>
      <c r="G13" s="122"/>
      <c r="H13" s="114"/>
      <c r="I13" s="114" t="s">
        <v>471</v>
      </c>
      <c r="J13" s="114" t="s">
        <v>242</v>
      </c>
      <c r="K13" s="114" t="s">
        <v>472</v>
      </c>
      <c r="L13" s="268">
        <v>4</v>
      </c>
      <c r="M13" s="114" t="s">
        <v>474</v>
      </c>
      <c r="N13" s="114" t="s">
        <v>475</v>
      </c>
      <c r="O13" s="268">
        <v>0.5</v>
      </c>
      <c r="P13" s="268">
        <v>1</v>
      </c>
      <c r="Q13" s="268">
        <v>1</v>
      </c>
      <c r="R13" s="268">
        <v>1</v>
      </c>
      <c r="S13" s="268">
        <v>0.5</v>
      </c>
      <c r="T13" s="115" t="s">
        <v>477</v>
      </c>
      <c r="U13" s="115" t="s">
        <v>478</v>
      </c>
      <c r="V13" s="271">
        <f>+'Metas PA proyecto (1)'!D34</f>
        <v>0.05</v>
      </c>
      <c r="W13" s="271">
        <f>+'Metas PA proyecto (1)'!E34</f>
        <v>0.05</v>
      </c>
      <c r="X13" s="270">
        <f>+'Metas PA proyecto (1)'!F34</f>
        <v>0.15</v>
      </c>
      <c r="Y13" s="271">
        <f>+'Metas PA proyecto (1)'!G34</f>
        <v>0.05</v>
      </c>
      <c r="Z13" s="271">
        <f>+'Metas PA proyecto (1)'!H34</f>
        <v>0.1</v>
      </c>
      <c r="AA13" s="270">
        <f>+'Metas PA proyecto (1)'!I34</f>
        <v>0.05</v>
      </c>
      <c r="AB13" s="271">
        <f>+'Metas PA proyecto (1)'!J34</f>
        <v>0.05</v>
      </c>
      <c r="AC13" s="271">
        <f>+'Metas PA proyecto (1)'!K34</f>
        <v>0.05</v>
      </c>
      <c r="AD13" s="270">
        <f>+'Metas PA proyecto (1)'!L34</f>
        <v>0.05</v>
      </c>
      <c r="AE13" s="271">
        <f>+'Metas PA proyecto (1)'!M34</f>
        <v>0.05</v>
      </c>
      <c r="AF13" s="271">
        <f>+'Metas PA proyecto (1)'!N34</f>
        <v>0.2</v>
      </c>
      <c r="AG13" s="270">
        <f>+'Metas PA proyecto (1)'!O34</f>
        <v>0.15</v>
      </c>
      <c r="AH13" s="271">
        <f>+'Metas PA proyecto (1)'!D35</f>
        <v>8.6077941176470593E-2</v>
      </c>
      <c r="AI13" s="271">
        <f>+'Metas PA proyecto (1)'!E35</f>
        <v>3.1359558823529414E-2</v>
      </c>
      <c r="AJ13" s="271">
        <f>+'Metas PA proyecto (1)'!F35</f>
        <v>1.84525E-2</v>
      </c>
      <c r="AK13" s="271">
        <f>+'Metas PA proyecto (1)'!G35</f>
        <v>1.5924999999999998E-2</v>
      </c>
      <c r="AL13" s="271">
        <f>+'Metas PA proyecto (1)'!H35</f>
        <v>0.13</v>
      </c>
      <c r="AM13" s="269">
        <f>+'Metas PA proyecto (1)'!I35</f>
        <v>0.22</v>
      </c>
      <c r="AN13" s="271">
        <f>+'Metas PA proyecto (1)'!J35</f>
        <v>0.05</v>
      </c>
      <c r="AO13" s="271">
        <f>+'Metas PA proyecto (1)'!K35</f>
        <v>0</v>
      </c>
      <c r="AP13" s="269">
        <f>+'Metas PA proyecto (1)'!L35</f>
        <v>0</v>
      </c>
      <c r="AQ13" s="271">
        <f>+'Metas PA proyecto (1)'!M35</f>
        <v>0</v>
      </c>
      <c r="AR13" s="271">
        <f>+'Metas PA proyecto (1)'!N35</f>
        <v>0</v>
      </c>
      <c r="AS13" s="269">
        <f>+'Metas PA proyecto (1)'!O35</f>
        <v>0</v>
      </c>
      <c r="AT13" s="269">
        <f>+'Metas PA proyecto (1)'!P36</f>
        <v>0.55181500000000006</v>
      </c>
      <c r="AU13" s="266">
        <f>+AT13/R13</f>
        <v>0.55181500000000006</v>
      </c>
      <c r="AV13" s="267" t="s">
        <v>561</v>
      </c>
      <c r="AW13" s="359" t="s">
        <v>562</v>
      </c>
      <c r="AX13" s="267"/>
      <c r="AY13" s="116"/>
    </row>
    <row r="14" spans="1:51" s="189" customFormat="1" ht="110.4" x14ac:dyDescent="0.3">
      <c r="A14" s="114"/>
      <c r="B14" s="114"/>
      <c r="C14" s="114"/>
      <c r="D14" s="114">
        <v>38</v>
      </c>
      <c r="E14" s="114"/>
      <c r="F14" s="114"/>
      <c r="G14" s="122"/>
      <c r="H14" s="114"/>
      <c r="I14" s="123" t="s">
        <v>426</v>
      </c>
      <c r="J14" s="123" t="s">
        <v>141</v>
      </c>
      <c r="K14" s="123" t="s">
        <v>473</v>
      </c>
      <c r="L14" s="269">
        <v>80000000</v>
      </c>
      <c r="M14" s="123" t="s">
        <v>474</v>
      </c>
      <c r="N14" s="123" t="s">
        <v>476</v>
      </c>
      <c r="O14" s="269"/>
      <c r="P14" s="270">
        <v>25000000</v>
      </c>
      <c r="Q14" s="270">
        <v>30000000</v>
      </c>
      <c r="R14" s="277">
        <v>20000000</v>
      </c>
      <c r="S14" s="270">
        <v>5000000</v>
      </c>
      <c r="T14" s="114" t="s">
        <v>477</v>
      </c>
      <c r="U14" s="114" t="s">
        <v>490</v>
      </c>
      <c r="V14" s="271">
        <f>+'Metas PA proyecto (2)'!D34</f>
        <v>0.05</v>
      </c>
      <c r="W14" s="271">
        <f>+'Metas PA proyecto (2)'!E34</f>
        <v>0.05</v>
      </c>
      <c r="X14" s="270">
        <f>+'Metas PA proyecto (2)'!F34</f>
        <v>0.15</v>
      </c>
      <c r="Y14" s="271">
        <f>+'Metas PA proyecto (2)'!G34</f>
        <v>0.05</v>
      </c>
      <c r="Z14" s="271">
        <f>+'Metas PA proyecto (2)'!H34</f>
        <v>0.1</v>
      </c>
      <c r="AA14" s="270">
        <f>+'Metas PA proyecto (2)'!I34</f>
        <v>0.05</v>
      </c>
      <c r="AB14" s="271">
        <f>+'Metas PA proyecto (2)'!J34</f>
        <v>0.05</v>
      </c>
      <c r="AC14" s="271">
        <f>+'Metas PA proyecto (2)'!K34</f>
        <v>0.05</v>
      </c>
      <c r="AD14" s="270">
        <f>+'Metas PA proyecto (2)'!L34</f>
        <v>0.05</v>
      </c>
      <c r="AE14" s="271">
        <f>+'Metas PA proyecto (2)'!M34</f>
        <v>0.05</v>
      </c>
      <c r="AF14" s="271">
        <f>+'Metas PA proyecto (2)'!N34</f>
        <v>0.2</v>
      </c>
      <c r="AG14" s="270">
        <f>+'Metas PA proyecto (2)'!O34</f>
        <v>0.15</v>
      </c>
      <c r="AH14" s="271">
        <f>+'Metas PA proyecto (2)'!D35</f>
        <v>4.31881E-2</v>
      </c>
      <c r="AI14" s="271">
        <f>+'Metas PA proyecto (2)'!E35</f>
        <v>2.4050999999999999E-2</v>
      </c>
      <c r="AJ14" s="271">
        <f>+'Metas PA proyecto (2)'!F35</f>
        <v>5.4993899999999998E-2</v>
      </c>
      <c r="AK14" s="271">
        <f>+'Metas PA proyecto (2)'!G35</f>
        <v>3.4717049999999999E-2</v>
      </c>
      <c r="AL14" s="271">
        <f>+'Metas PA proyecto (2)'!H35</f>
        <v>8.9444549999999998E-2</v>
      </c>
      <c r="AM14" s="269">
        <f>+'Metas PA proyecto (2)'!I35</f>
        <v>7.0235549999999994E-2</v>
      </c>
      <c r="AN14" s="271">
        <f>+'Metas PA proyecto (2)'!J35</f>
        <v>2.4635299999999999E-2</v>
      </c>
      <c r="AO14" s="271">
        <f>+'Metas PA proyecto (2)'!K35</f>
        <v>0</v>
      </c>
      <c r="AP14" s="269">
        <f>+'Metas PA proyecto (2)'!L35</f>
        <v>0</v>
      </c>
      <c r="AQ14" s="271">
        <f>+'Metas PA proyecto (2)'!M35</f>
        <v>0</v>
      </c>
      <c r="AR14" s="271">
        <f>+'Metas PA proyecto (2)'!N35</f>
        <v>0</v>
      </c>
      <c r="AS14" s="269">
        <f>+'Metas PA proyecto (2)'!O35</f>
        <v>0</v>
      </c>
      <c r="AT14" s="269">
        <f>+'Metas PA proyecto (2)'!P36</f>
        <v>6825309</v>
      </c>
      <c r="AU14" s="266">
        <f t="shared" ref="AU14:AU24" si="0">+AT14/R14</f>
        <v>0.34126545000000003</v>
      </c>
      <c r="AV14" s="266" t="s">
        <v>567</v>
      </c>
      <c r="AW14" s="266" t="s">
        <v>568</v>
      </c>
      <c r="AX14" s="266"/>
      <c r="AY14" s="123"/>
    </row>
    <row r="15" spans="1:51" s="189" customFormat="1" ht="124.2" x14ac:dyDescent="0.3">
      <c r="A15" s="114"/>
      <c r="B15" s="114"/>
      <c r="C15" s="114"/>
      <c r="E15" s="114">
        <v>1.1000000000000001</v>
      </c>
      <c r="F15" s="114"/>
      <c r="G15" s="122"/>
      <c r="H15" s="114"/>
      <c r="I15" s="123" t="s">
        <v>420</v>
      </c>
      <c r="J15" s="123" t="s">
        <v>427</v>
      </c>
      <c r="K15" s="123" t="s">
        <v>473</v>
      </c>
      <c r="L15" s="269">
        <v>17</v>
      </c>
      <c r="M15" s="114" t="s">
        <v>474</v>
      </c>
      <c r="N15" s="123" t="s">
        <v>481</v>
      </c>
      <c r="O15" s="123"/>
      <c r="P15" s="271"/>
      <c r="Q15" s="123"/>
      <c r="R15" s="269">
        <v>17</v>
      </c>
      <c r="S15" s="123"/>
      <c r="T15" s="114" t="s">
        <v>477</v>
      </c>
      <c r="U15" s="114"/>
      <c r="V15" s="271">
        <f>+'Metas PA proyecto (1)'!D39</f>
        <v>1</v>
      </c>
      <c r="W15" s="271">
        <f>+'Metas PA proyecto (1)'!E39</f>
        <v>0</v>
      </c>
      <c r="X15" s="270">
        <f>+'Metas PA proyecto (1)'!F39</f>
        <v>0</v>
      </c>
      <c r="Y15" s="271">
        <f>+'Metas PA proyecto (1)'!G39</f>
        <v>0</v>
      </c>
      <c r="Z15" s="271">
        <f>+'Metas PA proyecto (1)'!H39</f>
        <v>0</v>
      </c>
      <c r="AA15" s="270">
        <f>+'Metas PA proyecto (1)'!I39</f>
        <v>0</v>
      </c>
      <c r="AB15" s="271">
        <f>+'Metas PA proyecto (1)'!J39</f>
        <v>0</v>
      </c>
      <c r="AC15" s="271">
        <f>+'Metas PA proyecto (1)'!K39</f>
        <v>0</v>
      </c>
      <c r="AD15" s="270">
        <f>+'Metas PA proyecto (1)'!L39</f>
        <v>0</v>
      </c>
      <c r="AE15" s="271">
        <f>+'Metas PA proyecto (1)'!M39</f>
        <v>0</v>
      </c>
      <c r="AF15" s="271">
        <f>+'Metas PA proyecto (1)'!N39</f>
        <v>0</v>
      </c>
      <c r="AG15" s="270">
        <f>+'Metas PA proyecto (1)'!O39</f>
        <v>0</v>
      </c>
      <c r="AH15" s="271">
        <f>+'Metas PA proyecto (1)'!D40</f>
        <v>0.82352941176470584</v>
      </c>
      <c r="AI15" s="271">
        <f>+'Metas PA proyecto (1)'!E40</f>
        <v>0.17647058823529413</v>
      </c>
      <c r="AJ15" s="271">
        <f>+'Metas PA proyecto (1)'!F40</f>
        <v>0</v>
      </c>
      <c r="AK15" s="271">
        <f>+'Metas PA proyecto (1)'!G40</f>
        <v>0</v>
      </c>
      <c r="AL15" s="271">
        <f>+'Metas PA proyecto (1)'!H40</f>
        <v>0</v>
      </c>
      <c r="AM15" s="269">
        <f>+'Metas PA proyecto (1)'!I40</f>
        <v>0</v>
      </c>
      <c r="AN15" s="271">
        <f>+'Metas PA proyecto (1)'!J40</f>
        <v>0</v>
      </c>
      <c r="AO15" s="271">
        <f>+'Metas PA proyecto (1)'!K40</f>
        <v>0</v>
      </c>
      <c r="AP15" s="269">
        <f>+'Metas PA proyecto (1)'!L40</f>
        <v>0</v>
      </c>
      <c r="AQ15" s="271">
        <f>+'Metas PA proyecto (1)'!M40</f>
        <v>0</v>
      </c>
      <c r="AR15" s="271">
        <f>+'Metas PA proyecto (1)'!N40</f>
        <v>0</v>
      </c>
      <c r="AS15" s="269">
        <f>+'Metas PA proyecto (1)'!O40</f>
        <v>0</v>
      </c>
      <c r="AT15" s="269">
        <f>+'[1]Metas PA proyecto (1)'!P41</f>
        <v>17</v>
      </c>
      <c r="AU15" s="266">
        <f t="shared" si="0"/>
        <v>1</v>
      </c>
      <c r="AV15" s="266" t="s">
        <v>558</v>
      </c>
      <c r="AW15" s="266" t="s">
        <v>558</v>
      </c>
      <c r="AX15" s="266"/>
      <c r="AY15" s="123"/>
    </row>
    <row r="16" spans="1:51" s="189" customFormat="1" ht="191.4" customHeight="1" x14ac:dyDescent="0.3">
      <c r="A16" s="114"/>
      <c r="B16" s="114"/>
      <c r="C16" s="114"/>
      <c r="D16" s="114"/>
      <c r="E16" s="114">
        <v>1.2</v>
      </c>
      <c r="F16" s="114"/>
      <c r="G16" s="122"/>
      <c r="H16" s="114"/>
      <c r="I16" s="123" t="s">
        <v>421</v>
      </c>
      <c r="J16" s="123" t="s">
        <v>439</v>
      </c>
      <c r="K16" s="123" t="s">
        <v>479</v>
      </c>
      <c r="L16" s="266">
        <v>1</v>
      </c>
      <c r="M16" s="114" t="s">
        <v>480</v>
      </c>
      <c r="N16" s="123" t="s">
        <v>439</v>
      </c>
      <c r="O16" s="123"/>
      <c r="P16" s="123"/>
      <c r="Q16" s="123"/>
      <c r="R16" s="266">
        <v>1</v>
      </c>
      <c r="S16" s="123"/>
      <c r="T16" s="114" t="s">
        <v>477</v>
      </c>
      <c r="U16" s="114"/>
      <c r="V16" s="271">
        <f>+'Metas PA proyecto (1)'!D43</f>
        <v>0</v>
      </c>
      <c r="W16" s="271">
        <f>+'Metas PA proyecto (1)'!E43</f>
        <v>0.05</v>
      </c>
      <c r="X16" s="270">
        <f>+'Metas PA proyecto (1)'!F43</f>
        <v>0.25</v>
      </c>
      <c r="Y16" s="271">
        <f>+'Metas PA proyecto (1)'!G43</f>
        <v>0.05</v>
      </c>
      <c r="Z16" s="271">
        <f>+'Metas PA proyecto (1)'!H43</f>
        <v>0.05</v>
      </c>
      <c r="AA16" s="270">
        <f>+'Metas PA proyecto (1)'!I43</f>
        <v>0.05</v>
      </c>
      <c r="AB16" s="271">
        <f>+'Metas PA proyecto (1)'!J43</f>
        <v>0.05</v>
      </c>
      <c r="AC16" s="271">
        <f>+'Metas PA proyecto (1)'!K43</f>
        <v>0.05</v>
      </c>
      <c r="AD16" s="270">
        <f>+'Metas PA proyecto (1)'!L43</f>
        <v>0.05</v>
      </c>
      <c r="AE16" s="271">
        <f>+'Metas PA proyecto (1)'!M43</f>
        <v>0.05</v>
      </c>
      <c r="AF16" s="271">
        <f>+'Metas PA proyecto (1)'!N43</f>
        <v>0.25</v>
      </c>
      <c r="AG16" s="270">
        <f>+'Metas PA proyecto (1)'!O43</f>
        <v>0.1</v>
      </c>
      <c r="AH16" s="271">
        <f>+'Metas PA proyecto (1)'!D44</f>
        <v>1.4999999999999999E-2</v>
      </c>
      <c r="AI16" s="271">
        <f>+'Metas PA proyecto (1)'!E44</f>
        <v>0.12920000000000001</v>
      </c>
      <c r="AJ16" s="271">
        <f>+'Metas PA proyecto (1)'!F44</f>
        <v>0.13500000000000001</v>
      </c>
      <c r="AK16" s="271">
        <f>+'Metas PA proyecto (1)'!G44</f>
        <v>0.13079999999999992</v>
      </c>
      <c r="AL16" s="271">
        <f>+'Metas PA proyecto (1)'!H44</f>
        <v>0.27000000000000007</v>
      </c>
      <c r="AM16" s="269">
        <f>+'Metas PA proyecto (1)'!I44</f>
        <v>0.37</v>
      </c>
      <c r="AN16" s="271">
        <f>+'Metas PA proyecto (1)'!J44</f>
        <v>0.25</v>
      </c>
      <c r="AO16" s="271">
        <f>+'Metas PA proyecto (1)'!K44</f>
        <v>0</v>
      </c>
      <c r="AP16" s="269">
        <f>+'Metas PA proyecto (1)'!L44</f>
        <v>0</v>
      </c>
      <c r="AQ16" s="271">
        <f>+'Metas PA proyecto (1)'!M44</f>
        <v>0</v>
      </c>
      <c r="AR16" s="271">
        <f>+'Metas PA proyecto (1)'!N44</f>
        <v>0</v>
      </c>
      <c r="AS16" s="269">
        <f>+'Metas PA proyecto (1)'!O44</f>
        <v>0</v>
      </c>
      <c r="AT16" s="266">
        <f>+'Metas PA proyecto (1)'!P44</f>
        <v>1.2999999999999998</v>
      </c>
      <c r="AU16" s="266">
        <f t="shared" si="0"/>
        <v>1.2999999999999998</v>
      </c>
      <c r="AV16" s="266" t="s">
        <v>559</v>
      </c>
      <c r="AW16" s="266" t="s">
        <v>559</v>
      </c>
      <c r="AX16" s="266"/>
      <c r="AY16" s="123"/>
    </row>
    <row r="17" spans="1:51" s="189" customFormat="1" ht="55.2" x14ac:dyDescent="0.3">
      <c r="A17" s="114"/>
      <c r="B17" s="114"/>
      <c r="C17" s="114"/>
      <c r="D17" s="114"/>
      <c r="E17" s="114">
        <v>1.3</v>
      </c>
      <c r="F17" s="114"/>
      <c r="G17" s="122"/>
      <c r="H17" s="114"/>
      <c r="I17" s="123" t="s">
        <v>422</v>
      </c>
      <c r="J17" s="123" t="s">
        <v>438</v>
      </c>
      <c r="K17" s="123" t="s">
        <v>473</v>
      </c>
      <c r="L17" s="269">
        <v>4000</v>
      </c>
      <c r="M17" s="114" t="s">
        <v>474</v>
      </c>
      <c r="N17" s="123" t="s">
        <v>482</v>
      </c>
      <c r="O17" s="123"/>
      <c r="P17" s="123"/>
      <c r="Q17" s="123"/>
      <c r="R17" s="269">
        <v>4000</v>
      </c>
      <c r="S17" s="123"/>
      <c r="T17" s="114" t="s">
        <v>477</v>
      </c>
      <c r="U17" s="114"/>
      <c r="V17" s="271">
        <f>+'Metas PA proyecto (1)'!D47</f>
        <v>0.05</v>
      </c>
      <c r="W17" s="271">
        <f>+'Metas PA proyecto (1)'!E47</f>
        <v>0.05</v>
      </c>
      <c r="X17" s="270">
        <f>+'Metas PA proyecto (1)'!F47</f>
        <v>0.15</v>
      </c>
      <c r="Y17" s="271">
        <f>+'Metas PA proyecto (1)'!G47</f>
        <v>0.05</v>
      </c>
      <c r="Z17" s="271">
        <f>+'Metas PA proyecto (1)'!H47</f>
        <v>0.1</v>
      </c>
      <c r="AA17" s="270">
        <f>+'Metas PA proyecto (1)'!I47</f>
        <v>0.05</v>
      </c>
      <c r="AB17" s="271">
        <f>+'Metas PA proyecto (1)'!J47</f>
        <v>0.05</v>
      </c>
      <c r="AC17" s="271">
        <f>+'Metas PA proyecto (1)'!K47</f>
        <v>0.05</v>
      </c>
      <c r="AD17" s="270">
        <f>+'Metas PA proyecto (1)'!L47</f>
        <v>0.05</v>
      </c>
      <c r="AE17" s="271">
        <f>+'Metas PA proyecto (1)'!M47</f>
        <v>0.05</v>
      </c>
      <c r="AF17" s="271">
        <f>+'Metas PA proyecto (1)'!N47</f>
        <v>0.2</v>
      </c>
      <c r="AG17" s="270">
        <f>+'Metas PA proyecto (1)'!O47</f>
        <v>0.15</v>
      </c>
      <c r="AH17" s="271">
        <f>+'Metas PA proyecto (1)'!D48</f>
        <v>4.4999999999999997E-3</v>
      </c>
      <c r="AI17" s="271">
        <f>+'Metas PA proyecto (1)'!E48</f>
        <v>8.5250000000000006E-2</v>
      </c>
      <c r="AJ17" s="271">
        <f>+'Metas PA proyecto (1)'!F48</f>
        <v>0.14424999999999999</v>
      </c>
      <c r="AK17" s="271">
        <f>+'Metas PA proyecto (1)'!G48</f>
        <v>0.1045</v>
      </c>
      <c r="AL17" s="271">
        <f>+'Metas PA proyecto (1)'!H48</f>
        <v>0.20150000000000001</v>
      </c>
      <c r="AM17" s="269">
        <f>+'Metas PA proyecto (1)'!I48</f>
        <v>0.27575</v>
      </c>
      <c r="AN17" s="271">
        <f>+'Metas PA proyecto (1)'!J48</f>
        <v>0.12825</v>
      </c>
      <c r="AO17" s="271">
        <f>+'Metas PA proyecto (1)'!K48</f>
        <v>0</v>
      </c>
      <c r="AP17" s="269">
        <f>+'Metas PA proyecto (1)'!L48</f>
        <v>0</v>
      </c>
      <c r="AQ17" s="271">
        <f>+'Metas PA proyecto (1)'!M48</f>
        <v>0</v>
      </c>
      <c r="AR17" s="271">
        <f>+'Metas PA proyecto (1)'!N48</f>
        <v>0</v>
      </c>
      <c r="AS17" s="269">
        <f>+'Metas PA proyecto (1)'!O48</f>
        <v>0</v>
      </c>
      <c r="AT17" s="269">
        <f>+'Metas PA proyecto (1)'!P49</f>
        <v>3776</v>
      </c>
      <c r="AU17" s="266">
        <f t="shared" si="0"/>
        <v>0.94399999999999995</v>
      </c>
      <c r="AV17" s="266" t="s">
        <v>560</v>
      </c>
      <c r="AW17" s="266" t="s">
        <v>560</v>
      </c>
      <c r="AX17" s="266"/>
      <c r="AY17" s="123"/>
    </row>
    <row r="18" spans="1:51" s="189" customFormat="1" ht="110.4" x14ac:dyDescent="0.3">
      <c r="A18" s="114"/>
      <c r="B18" s="114"/>
      <c r="C18" s="114"/>
      <c r="D18" s="114"/>
      <c r="E18" s="114">
        <v>1.4</v>
      </c>
      <c r="F18" s="114"/>
      <c r="G18" s="122"/>
      <c r="H18" s="114"/>
      <c r="I18" s="123" t="s">
        <v>423</v>
      </c>
      <c r="J18" s="123" t="s">
        <v>440</v>
      </c>
      <c r="K18" s="123" t="s">
        <v>473</v>
      </c>
      <c r="L18" s="269">
        <v>5000</v>
      </c>
      <c r="M18" s="114" t="s">
        <v>474</v>
      </c>
      <c r="N18" s="123" t="s">
        <v>483</v>
      </c>
      <c r="O18" s="123"/>
      <c r="P18" s="123"/>
      <c r="Q18" s="123"/>
      <c r="R18" s="269">
        <v>5000</v>
      </c>
      <c r="S18" s="123"/>
      <c r="T18" s="114" t="s">
        <v>477</v>
      </c>
      <c r="U18" s="114"/>
      <c r="V18" s="271">
        <f>+'Metas PA proyecto (1)'!D51</f>
        <v>0.05</v>
      </c>
      <c r="W18" s="271">
        <f>+'Metas PA proyecto (1)'!E51</f>
        <v>0.05</v>
      </c>
      <c r="X18" s="270">
        <f>+'Metas PA proyecto (1)'!F51</f>
        <v>0.15</v>
      </c>
      <c r="Y18" s="271">
        <f>+'Metas PA proyecto (1)'!G51</f>
        <v>0.05</v>
      </c>
      <c r="Z18" s="271">
        <f>+'Metas PA proyecto (1)'!H51</f>
        <v>0.1</v>
      </c>
      <c r="AA18" s="270">
        <f>+'Metas PA proyecto (1)'!I51</f>
        <v>0.05</v>
      </c>
      <c r="AB18" s="271">
        <f>+'Metas PA proyecto (1)'!J51</f>
        <v>0.05</v>
      </c>
      <c r="AC18" s="271">
        <f>+'Metas PA proyecto (1)'!K51</f>
        <v>0.05</v>
      </c>
      <c r="AD18" s="270">
        <f>+'Metas PA proyecto (1)'!L51</f>
        <v>0.05</v>
      </c>
      <c r="AE18" s="271">
        <f>+'Metas PA proyecto (1)'!M51</f>
        <v>0.05</v>
      </c>
      <c r="AF18" s="271">
        <f>+'Metas PA proyecto (1)'!N51</f>
        <v>0.2</v>
      </c>
      <c r="AG18" s="270">
        <f>+'Metas PA proyecto (1)'!O51</f>
        <v>0.15</v>
      </c>
      <c r="AH18" s="271">
        <f>+'Metas PA proyecto (1)'!D52</f>
        <v>5.5E-2</v>
      </c>
      <c r="AI18" s="271">
        <f>+'Metas PA proyecto (1)'!E52</f>
        <v>5.9799999999999999E-2</v>
      </c>
      <c r="AJ18" s="271">
        <f>+'Metas PA proyecto (1)'!F52</f>
        <v>8.9800000000000005E-2</v>
      </c>
      <c r="AK18" s="271">
        <f>+'Metas PA proyecto (1)'!G52</f>
        <v>8.3199999999999996E-2</v>
      </c>
      <c r="AL18" s="271">
        <f>+'Metas PA proyecto (1)'!H52</f>
        <v>8.9399999999999993E-2</v>
      </c>
      <c r="AM18" s="269">
        <f>+'Metas PA proyecto (1)'!I52</f>
        <v>9.74E-2</v>
      </c>
      <c r="AN18" s="271">
        <f>+'Metas PA proyecto (1)'!J52</f>
        <v>8.2400000000000001E-2</v>
      </c>
      <c r="AO18" s="271">
        <f>+'Metas PA proyecto (1)'!K52</f>
        <v>0</v>
      </c>
      <c r="AP18" s="269">
        <f>+'Metas PA proyecto (1)'!L52</f>
        <v>0</v>
      </c>
      <c r="AQ18" s="271">
        <f>+'Metas PA proyecto (1)'!M52</f>
        <v>0</v>
      </c>
      <c r="AR18" s="271">
        <f>+'Metas PA proyecto (1)'!N52</f>
        <v>0</v>
      </c>
      <c r="AS18" s="269">
        <f>+'Metas PA proyecto (1)'!O52</f>
        <v>0</v>
      </c>
      <c r="AT18" s="269">
        <f>+'Metas PA proyecto (1)'!P53</f>
        <v>2785</v>
      </c>
      <c r="AU18" s="266">
        <f t="shared" si="0"/>
        <v>0.55700000000000005</v>
      </c>
      <c r="AV18" s="266" t="s">
        <v>569</v>
      </c>
      <c r="AW18" s="266" t="s">
        <v>569</v>
      </c>
      <c r="AX18" s="266"/>
      <c r="AY18" s="123"/>
    </row>
    <row r="19" spans="1:51" s="189" customFormat="1" ht="138" x14ac:dyDescent="0.3">
      <c r="A19" s="114"/>
      <c r="B19" s="114"/>
      <c r="C19" s="114"/>
      <c r="D19" s="114"/>
      <c r="E19" s="114">
        <v>2.1</v>
      </c>
      <c r="F19" s="114"/>
      <c r="G19" s="122"/>
      <c r="H19" s="114"/>
      <c r="I19" s="123" t="s">
        <v>424</v>
      </c>
      <c r="J19" s="123" t="s">
        <v>427</v>
      </c>
      <c r="K19" s="123" t="s">
        <v>473</v>
      </c>
      <c r="L19" s="269">
        <v>8</v>
      </c>
      <c r="M19" s="114" t="s">
        <v>474</v>
      </c>
      <c r="N19" s="123" t="s">
        <v>484</v>
      </c>
      <c r="O19" s="123"/>
      <c r="P19" s="123"/>
      <c r="Q19" s="123"/>
      <c r="R19" s="269">
        <v>8</v>
      </c>
      <c r="S19" s="123"/>
      <c r="T19" s="114" t="s">
        <v>477</v>
      </c>
      <c r="U19" s="114"/>
      <c r="V19" s="271">
        <f>+'Metas PA proyecto (2)'!D39</f>
        <v>1</v>
      </c>
      <c r="W19" s="271">
        <f>+'Metas PA proyecto (2)'!E39</f>
        <v>0</v>
      </c>
      <c r="X19" s="270">
        <f>+'Metas PA proyecto (2)'!F39</f>
        <v>0</v>
      </c>
      <c r="Y19" s="271">
        <f>+'Metas PA proyecto (2)'!G39</f>
        <v>0</v>
      </c>
      <c r="Z19" s="271">
        <f>+'Metas PA proyecto (2)'!H39</f>
        <v>0</v>
      </c>
      <c r="AA19" s="270">
        <f>+'Metas PA proyecto (2)'!I39</f>
        <v>0</v>
      </c>
      <c r="AB19" s="271">
        <f>+'Metas PA proyecto (2)'!J39</f>
        <v>0</v>
      </c>
      <c r="AC19" s="271">
        <f>+'Metas PA proyecto (2)'!K39</f>
        <v>0</v>
      </c>
      <c r="AD19" s="270">
        <f>+'Metas PA proyecto (2)'!L39</f>
        <v>0</v>
      </c>
      <c r="AE19" s="271">
        <f>+'Metas PA proyecto (2)'!M39</f>
        <v>0</v>
      </c>
      <c r="AF19" s="271">
        <f>+'Metas PA proyecto (2)'!N39</f>
        <v>0</v>
      </c>
      <c r="AG19" s="270">
        <f>+'Metas PA proyecto (2)'!O39</f>
        <v>0</v>
      </c>
      <c r="AH19" s="271">
        <f>+'Metas PA proyecto (2)'!D40</f>
        <v>0.875</v>
      </c>
      <c r="AI19" s="271">
        <f>+'Metas PA proyecto (2)'!E40</f>
        <v>0.125</v>
      </c>
      <c r="AJ19" s="271">
        <f>+'Metas PA proyecto (2)'!F40</f>
        <v>0</v>
      </c>
      <c r="AK19" s="271">
        <f>+'Metas PA proyecto (2)'!G40</f>
        <v>0</v>
      </c>
      <c r="AL19" s="271">
        <f>+'Metas PA proyecto (2)'!H40</f>
        <v>0</v>
      </c>
      <c r="AM19" s="269">
        <f>+'Metas PA proyecto (2)'!I40</f>
        <v>0</v>
      </c>
      <c r="AN19" s="271">
        <f>+'Metas PA proyecto (2)'!J40</f>
        <v>0</v>
      </c>
      <c r="AO19" s="271">
        <f>+'Metas PA proyecto (2)'!K40</f>
        <v>0</v>
      </c>
      <c r="AP19" s="269">
        <f>+'Metas PA proyecto (2)'!L40</f>
        <v>0</v>
      </c>
      <c r="AQ19" s="271">
        <f>+'Metas PA proyecto (2)'!M40</f>
        <v>0</v>
      </c>
      <c r="AR19" s="271">
        <f>+'Metas PA proyecto (2)'!N40</f>
        <v>0</v>
      </c>
      <c r="AS19" s="269">
        <f>+'Metas PA proyecto (2)'!O40</f>
        <v>0</v>
      </c>
      <c r="AT19" s="269">
        <f>+'Metas PA proyecto (2)'!P41</f>
        <v>8</v>
      </c>
      <c r="AU19" s="266">
        <f t="shared" si="0"/>
        <v>1</v>
      </c>
      <c r="AV19" s="266" t="s">
        <v>563</v>
      </c>
      <c r="AW19" s="266" t="s">
        <v>563</v>
      </c>
      <c r="AX19" s="266"/>
      <c r="AY19" s="123"/>
    </row>
    <row r="20" spans="1:51" s="189" customFormat="1" ht="82.8" x14ac:dyDescent="0.3">
      <c r="A20" s="114"/>
      <c r="B20" s="114"/>
      <c r="C20" s="114"/>
      <c r="D20" s="114"/>
      <c r="E20" s="114">
        <v>2.2000000000000002</v>
      </c>
      <c r="F20" s="114"/>
      <c r="G20" s="122"/>
      <c r="H20" s="114"/>
      <c r="I20" s="123" t="s">
        <v>425</v>
      </c>
      <c r="J20" s="123" t="s">
        <v>428</v>
      </c>
      <c r="K20" s="123" t="s">
        <v>473</v>
      </c>
      <c r="L20" s="269">
        <v>1</v>
      </c>
      <c r="M20" s="114" t="s">
        <v>474</v>
      </c>
      <c r="N20" s="123" t="s">
        <v>485</v>
      </c>
      <c r="O20" s="123"/>
      <c r="P20" s="123"/>
      <c r="Q20" s="123"/>
      <c r="R20" s="269">
        <v>1</v>
      </c>
      <c r="S20" s="123"/>
      <c r="T20" s="114" t="s">
        <v>477</v>
      </c>
      <c r="U20" s="114"/>
      <c r="V20" s="271">
        <f>+'Metas PA proyecto (2)'!D43</f>
        <v>0</v>
      </c>
      <c r="W20" s="271">
        <f>+'Metas PA proyecto (2)'!E43</f>
        <v>0</v>
      </c>
      <c r="X20" s="270">
        <f>+'Metas PA proyecto (2)'!F43</f>
        <v>0</v>
      </c>
      <c r="Y20" s="271">
        <f>+'Metas PA proyecto (2)'!G43</f>
        <v>1</v>
      </c>
      <c r="Z20" s="271">
        <f>+'Metas PA proyecto (2)'!H43</f>
        <v>0</v>
      </c>
      <c r="AA20" s="270">
        <f>+'Metas PA proyecto (2)'!I43</f>
        <v>0</v>
      </c>
      <c r="AB20" s="271">
        <f>+'Metas PA proyecto (2)'!J43</f>
        <v>0</v>
      </c>
      <c r="AC20" s="271">
        <f>+'Metas PA proyecto (2)'!K43</f>
        <v>0</v>
      </c>
      <c r="AD20" s="270">
        <f>+'Metas PA proyecto (2)'!L43</f>
        <v>0</v>
      </c>
      <c r="AE20" s="271">
        <f>+'Metas PA proyecto (2)'!M43</f>
        <v>0</v>
      </c>
      <c r="AF20" s="271">
        <f>+'Metas PA proyecto (2)'!N43</f>
        <v>0</v>
      </c>
      <c r="AG20" s="270">
        <f>+'Metas PA proyecto (2)'!O43</f>
        <v>0</v>
      </c>
      <c r="AH20" s="271">
        <f>+'Metas PA proyecto (2)'!D44</f>
        <v>0</v>
      </c>
      <c r="AI20" s="271">
        <f>+'Metas PA proyecto (2)'!E44</f>
        <v>0</v>
      </c>
      <c r="AJ20" s="271">
        <f>+'Metas PA proyecto (2)'!F44</f>
        <v>0</v>
      </c>
      <c r="AK20" s="271">
        <f>+'Metas PA proyecto (2)'!G44</f>
        <v>0</v>
      </c>
      <c r="AL20" s="271">
        <f>+'Metas PA proyecto (2)'!H44</f>
        <v>0</v>
      </c>
      <c r="AM20" s="269">
        <f>+'Metas PA proyecto (2)'!I44</f>
        <v>1</v>
      </c>
      <c r="AN20" s="271">
        <f>+'Metas PA proyecto (2)'!J44</f>
        <v>0</v>
      </c>
      <c r="AO20" s="271">
        <f>+'Metas PA proyecto (2)'!K44</f>
        <v>0</v>
      </c>
      <c r="AP20" s="269">
        <f>+'Metas PA proyecto (2)'!L44</f>
        <v>0</v>
      </c>
      <c r="AQ20" s="271">
        <f>+'Metas PA proyecto (2)'!M44</f>
        <v>0</v>
      </c>
      <c r="AR20" s="271">
        <f>+'Metas PA proyecto (2)'!N44</f>
        <v>0</v>
      </c>
      <c r="AS20" s="269">
        <f>+'Metas PA proyecto (2)'!O44</f>
        <v>0</v>
      </c>
      <c r="AT20" s="269">
        <f>+'Metas PA proyecto (2)'!P45</f>
        <v>1</v>
      </c>
      <c r="AU20" s="266">
        <f t="shared" si="0"/>
        <v>1</v>
      </c>
      <c r="AV20" s="266" t="s">
        <v>539</v>
      </c>
      <c r="AW20" s="266" t="s">
        <v>539</v>
      </c>
      <c r="AX20" s="266"/>
      <c r="AY20" s="123"/>
    </row>
    <row r="21" spans="1:51" s="189" customFormat="1" ht="165.6" x14ac:dyDescent="0.3">
      <c r="A21" s="114"/>
      <c r="B21" s="114"/>
      <c r="C21" s="114"/>
      <c r="D21" s="114"/>
      <c r="E21" s="114">
        <v>2.2999999999999998</v>
      </c>
      <c r="F21" s="114"/>
      <c r="G21" s="122"/>
      <c r="H21" s="114"/>
      <c r="I21" s="123" t="s">
        <v>434</v>
      </c>
      <c r="J21" s="123" t="s">
        <v>429</v>
      </c>
      <c r="K21" s="123" t="s">
        <v>473</v>
      </c>
      <c r="L21" s="269">
        <v>6000000</v>
      </c>
      <c r="M21" s="114" t="s">
        <v>474</v>
      </c>
      <c r="N21" s="123" t="s">
        <v>486</v>
      </c>
      <c r="O21" s="123"/>
      <c r="P21" s="123"/>
      <c r="Q21" s="123"/>
      <c r="R21" s="269">
        <v>6000000</v>
      </c>
      <c r="S21" s="123"/>
      <c r="T21" s="114" t="s">
        <v>477</v>
      </c>
      <c r="U21" s="114"/>
      <c r="V21" s="271">
        <f>+'Metas PA proyecto (2)'!D47</f>
        <v>0</v>
      </c>
      <c r="W21" s="271">
        <f>+'Metas PA proyecto (2)'!E47</f>
        <v>8.3299999999999999E-2</v>
      </c>
      <c r="X21" s="270">
        <f>+'Metas PA proyecto (2)'!F47</f>
        <v>8.3299999999999999E-2</v>
      </c>
      <c r="Y21" s="271">
        <f>+'Metas PA proyecto (2)'!G47</f>
        <v>8.3299999999999999E-2</v>
      </c>
      <c r="Z21" s="271">
        <f>+'Metas PA proyecto (2)'!H47</f>
        <v>8.3299999999999999E-2</v>
      </c>
      <c r="AA21" s="270">
        <f>+'Metas PA proyecto (2)'!I47</f>
        <v>8.3299999999999999E-2</v>
      </c>
      <c r="AB21" s="271">
        <f>+'Metas PA proyecto (2)'!J47</f>
        <v>8.3299999999999999E-2</v>
      </c>
      <c r="AC21" s="271">
        <f>+'Metas PA proyecto (2)'!K47</f>
        <v>8.3299999999999999E-2</v>
      </c>
      <c r="AD21" s="270">
        <f>+'Metas PA proyecto (2)'!L47</f>
        <v>8.3299999999999999E-2</v>
      </c>
      <c r="AE21" s="271">
        <f>+'Metas PA proyecto (2)'!M47</f>
        <v>8.3299999999999999E-2</v>
      </c>
      <c r="AF21" s="271">
        <f>+'Metas PA proyecto (2)'!N47</f>
        <v>0.15</v>
      </c>
      <c r="AG21" s="270">
        <f>+'Metas PA proyecto (2)'!O47</f>
        <v>0.1</v>
      </c>
      <c r="AH21" s="271">
        <f>+'Metas PA proyecto (2)'!D48</f>
        <v>0.13269600000000001</v>
      </c>
      <c r="AI21" s="271">
        <f>+'Metas PA proyecto (2)'!E48</f>
        <v>6.7120666666666662E-2</v>
      </c>
      <c r="AJ21" s="271">
        <f>+'Metas PA proyecto (2)'!F48</f>
        <v>0.16387866666666667</v>
      </c>
      <c r="AK21" s="271">
        <f>+'Metas PA proyecto (2)'!G48</f>
        <v>0.10004466666666667</v>
      </c>
      <c r="AL21" s="271">
        <f>+'Metas PA proyecto (2)'!H48</f>
        <v>0.28199433333333335</v>
      </c>
      <c r="AM21" s="269">
        <f>+'Metas PA proyecto (2)'!I48</f>
        <v>0.21199283333333332</v>
      </c>
      <c r="AN21" s="271">
        <f>+'Metas PA proyecto (2)'!J48</f>
        <v>6.8430000000000005E-2</v>
      </c>
      <c r="AO21" s="271">
        <f>+'Metas PA proyecto (2)'!K48</f>
        <v>0</v>
      </c>
      <c r="AP21" s="269">
        <f>+'Metas PA proyecto (2)'!L48</f>
        <v>0</v>
      </c>
      <c r="AQ21" s="271">
        <f>+'Metas PA proyecto (2)'!M48</f>
        <v>0</v>
      </c>
      <c r="AR21" s="271">
        <f>+'Metas PA proyecto (2)'!N48</f>
        <v>0</v>
      </c>
      <c r="AS21" s="269">
        <f>+'Metas PA proyecto (2)'!O48</f>
        <v>0</v>
      </c>
      <c r="AT21" s="269">
        <f>+'Metas PA proyecto (2)'!P49</f>
        <v>6156943</v>
      </c>
      <c r="AU21" s="266">
        <f t="shared" si="0"/>
        <v>1.0261571666666667</v>
      </c>
      <c r="AV21" s="266" t="s">
        <v>564</v>
      </c>
      <c r="AW21" s="266" t="s">
        <v>564</v>
      </c>
      <c r="AX21" s="266"/>
      <c r="AY21" s="123"/>
    </row>
    <row r="22" spans="1:51" s="189" customFormat="1" ht="248.4" x14ac:dyDescent="0.3">
      <c r="A22" s="114"/>
      <c r="B22" s="114"/>
      <c r="C22" s="114"/>
      <c r="D22" s="114"/>
      <c r="E22" s="114">
        <v>2.4</v>
      </c>
      <c r="F22" s="114"/>
      <c r="G22" s="122"/>
      <c r="H22" s="114"/>
      <c r="I22" s="123" t="s">
        <v>435</v>
      </c>
      <c r="J22" s="123" t="s">
        <v>430</v>
      </c>
      <c r="K22" s="123" t="s">
        <v>473</v>
      </c>
      <c r="L22" s="269">
        <v>13000000</v>
      </c>
      <c r="M22" s="114" t="s">
        <v>474</v>
      </c>
      <c r="N22" s="123" t="s">
        <v>487</v>
      </c>
      <c r="O22" s="123"/>
      <c r="P22" s="123"/>
      <c r="Q22" s="123"/>
      <c r="R22" s="269">
        <v>13000000</v>
      </c>
      <c r="S22" s="123"/>
      <c r="T22" s="114" t="s">
        <v>477</v>
      </c>
      <c r="U22" s="114"/>
      <c r="V22" s="271">
        <f>+'Metas PA proyecto (2)'!D51</f>
        <v>0</v>
      </c>
      <c r="W22" s="271">
        <f>+'Metas PA proyecto (2)'!E51</f>
        <v>0</v>
      </c>
      <c r="X22" s="270">
        <f>+'Metas PA proyecto (2)'!F51</f>
        <v>0</v>
      </c>
      <c r="Y22" s="271">
        <f>+'Metas PA proyecto (2)'!G51</f>
        <v>0</v>
      </c>
      <c r="Z22" s="271">
        <f>+'Metas PA proyecto (2)'!H51</f>
        <v>0.1</v>
      </c>
      <c r="AA22" s="270">
        <f>+'Metas PA proyecto (2)'!I51</f>
        <v>0.1</v>
      </c>
      <c r="AB22" s="271">
        <f>+'Metas PA proyecto (2)'!J51</f>
        <v>0.05</v>
      </c>
      <c r="AC22" s="271">
        <f>+'Metas PA proyecto (2)'!K51</f>
        <v>0.05</v>
      </c>
      <c r="AD22" s="270">
        <f>+'Metas PA proyecto (2)'!L51</f>
        <v>0.1</v>
      </c>
      <c r="AE22" s="271">
        <f>+'Metas PA proyecto (2)'!M51</f>
        <v>0.05</v>
      </c>
      <c r="AF22" s="271">
        <f>+'Metas PA proyecto (2)'!N51</f>
        <v>0.2</v>
      </c>
      <c r="AG22" s="270">
        <f>+'Metas PA proyecto (2)'!O51</f>
        <v>0.35</v>
      </c>
      <c r="AH22" s="271">
        <f>+'Metas PA proyecto (2)'!D52</f>
        <v>0</v>
      </c>
      <c r="AI22" s="271">
        <f>+'Metas PA proyecto (2)'!E52</f>
        <v>0</v>
      </c>
      <c r="AJ22" s="271">
        <f>+'Metas PA proyecto (2)'!F52</f>
        <v>0</v>
      </c>
      <c r="AK22" s="271">
        <f>+'Metas PA proyecto (2)'!G52</f>
        <v>0</v>
      </c>
      <c r="AL22" s="271">
        <f>+'Metas PA proyecto (2)'!H52</f>
        <v>0</v>
      </c>
      <c r="AM22" s="269">
        <f>+'Metas PA proyecto (2)'!I52</f>
        <v>0</v>
      </c>
      <c r="AN22" s="271">
        <f>+'Metas PA proyecto (2)'!J52</f>
        <v>0</v>
      </c>
      <c r="AO22" s="271">
        <f>+'Metas PA proyecto (2)'!K52</f>
        <v>0</v>
      </c>
      <c r="AP22" s="269">
        <f>+'Metas PA proyecto (2)'!L52</f>
        <v>0</v>
      </c>
      <c r="AQ22" s="271">
        <f>+'Metas PA proyecto (2)'!M52</f>
        <v>0</v>
      </c>
      <c r="AR22" s="271">
        <f>+'Metas PA proyecto (2)'!N52</f>
        <v>0</v>
      </c>
      <c r="AS22" s="269">
        <f>+'Metas PA proyecto (2)'!O52</f>
        <v>0</v>
      </c>
      <c r="AT22" s="269">
        <f>+'Metas PA proyecto (2)'!P54</f>
        <v>0</v>
      </c>
      <c r="AU22" s="266">
        <f t="shared" si="0"/>
        <v>0</v>
      </c>
      <c r="AV22" s="266" t="s">
        <v>540</v>
      </c>
      <c r="AW22" s="266" t="s">
        <v>540</v>
      </c>
      <c r="AX22" s="266"/>
      <c r="AY22" s="123"/>
    </row>
    <row r="23" spans="1:51" s="189" customFormat="1" ht="82.8" x14ac:dyDescent="0.3">
      <c r="A23" s="114"/>
      <c r="B23" s="114"/>
      <c r="C23" s="114"/>
      <c r="D23" s="114"/>
      <c r="E23" s="114">
        <v>2.5</v>
      </c>
      <c r="F23" s="114"/>
      <c r="G23" s="122"/>
      <c r="H23" s="114"/>
      <c r="I23" s="123" t="s">
        <v>436</v>
      </c>
      <c r="J23" s="123" t="s">
        <v>431</v>
      </c>
      <c r="K23" s="123" t="s">
        <v>473</v>
      </c>
      <c r="L23" s="269">
        <v>1000000</v>
      </c>
      <c r="M23" s="114" t="s">
        <v>474</v>
      </c>
      <c r="N23" s="123" t="s">
        <v>488</v>
      </c>
      <c r="O23" s="123"/>
      <c r="P23" s="123"/>
      <c r="Q23" s="123"/>
      <c r="R23" s="269">
        <v>1000000</v>
      </c>
      <c r="S23" s="123"/>
      <c r="T23" s="114" t="s">
        <v>477</v>
      </c>
      <c r="U23" s="114"/>
      <c r="V23" s="271">
        <f>+'Metas PA proyecto (2)'!D55</f>
        <v>0</v>
      </c>
      <c r="W23" s="271">
        <f>+'Metas PA proyecto (2)'!E55</f>
        <v>8.3299999999999999E-2</v>
      </c>
      <c r="X23" s="270">
        <f>+'Metas PA proyecto (2)'!F55</f>
        <v>8.3299999999999999E-2</v>
      </c>
      <c r="Y23" s="271">
        <f>+'Metas PA proyecto (2)'!G55</f>
        <v>8.3299999999999999E-2</v>
      </c>
      <c r="Z23" s="271">
        <f>+'Metas PA proyecto (2)'!H55</f>
        <v>8.3299999999999999E-2</v>
      </c>
      <c r="AA23" s="270">
        <f>+'Metas PA proyecto (2)'!I55</f>
        <v>8.3299999999999999E-2</v>
      </c>
      <c r="AB23" s="271">
        <f>+'Metas PA proyecto (2)'!J55</f>
        <v>8.3299999999999999E-2</v>
      </c>
      <c r="AC23" s="271">
        <f>+'Metas PA proyecto (2)'!K55</f>
        <v>8.3299999999999999E-2</v>
      </c>
      <c r="AD23" s="270">
        <f>+'Metas PA proyecto (2)'!L55</f>
        <v>8.3299999999999999E-2</v>
      </c>
      <c r="AE23" s="271">
        <f>+'Metas PA proyecto (2)'!M55</f>
        <v>8.3299999999999999E-2</v>
      </c>
      <c r="AF23" s="271">
        <f>+'Metas PA proyecto (2)'!N55</f>
        <v>0.15</v>
      </c>
      <c r="AG23" s="270">
        <f>+'Metas PA proyecto (2)'!O55</f>
        <v>0.1</v>
      </c>
      <c r="AH23" s="271">
        <f>+'Metas PA proyecto (2)'!D56</f>
        <v>6.7585999999999993E-2</v>
      </c>
      <c r="AI23" s="271">
        <f>+'Metas PA proyecto (2)'!E56</f>
        <v>7.8296000000000004E-2</v>
      </c>
      <c r="AJ23" s="271">
        <f>+'Metas PA proyecto (2)'!F56</f>
        <v>0.116606</v>
      </c>
      <c r="AK23" s="271">
        <f>+'Metas PA proyecto (2)'!G56</f>
        <v>9.4073000000000004E-2</v>
      </c>
      <c r="AL23" s="271">
        <f>+'Metas PA proyecto (2)'!H56</f>
        <v>9.6924999999999997E-2</v>
      </c>
      <c r="AM23" s="269">
        <f>+'Metas PA proyecto (2)'!I56</f>
        <v>0.13275400000000001</v>
      </c>
      <c r="AN23" s="271">
        <f>+'Metas PA proyecto (2)'!J56</f>
        <v>8.2126000000000005E-2</v>
      </c>
      <c r="AO23" s="271">
        <f>+'Metas PA proyecto (2)'!K56</f>
        <v>0</v>
      </c>
      <c r="AP23" s="269">
        <f>+'Metas PA proyecto (2)'!L56</f>
        <v>0</v>
      </c>
      <c r="AQ23" s="271">
        <f>+'Metas PA proyecto (2)'!M56</f>
        <v>0</v>
      </c>
      <c r="AR23" s="271">
        <f>+'Metas PA proyecto (2)'!N56</f>
        <v>0</v>
      </c>
      <c r="AS23" s="269">
        <f>+'Metas PA proyecto (2)'!O56</f>
        <v>0</v>
      </c>
      <c r="AT23" s="269">
        <f>+'Metas PA proyecto (2)'!P57</f>
        <v>668366</v>
      </c>
      <c r="AU23" s="266">
        <f t="shared" si="0"/>
        <v>0.66836600000000002</v>
      </c>
      <c r="AV23" s="266" t="s">
        <v>541</v>
      </c>
      <c r="AW23" s="266" t="s">
        <v>541</v>
      </c>
      <c r="AX23" s="266"/>
      <c r="AY23" s="123"/>
    </row>
    <row r="24" spans="1:51" s="189" customFormat="1" ht="82.8" x14ac:dyDescent="0.3">
      <c r="A24" s="114"/>
      <c r="B24" s="114"/>
      <c r="C24" s="114"/>
      <c r="D24" s="114"/>
      <c r="E24" s="114">
        <v>2.6</v>
      </c>
      <c r="F24" s="114"/>
      <c r="G24" s="122"/>
      <c r="H24" s="114"/>
      <c r="I24" s="123" t="s">
        <v>437</v>
      </c>
      <c r="J24" s="123" t="s">
        <v>432</v>
      </c>
      <c r="K24" s="123" t="s">
        <v>473</v>
      </c>
      <c r="L24" s="269">
        <v>60</v>
      </c>
      <c r="M24" s="114" t="s">
        <v>474</v>
      </c>
      <c r="N24" s="123" t="s">
        <v>489</v>
      </c>
      <c r="O24" s="123"/>
      <c r="P24" s="123"/>
      <c r="Q24" s="123"/>
      <c r="R24" s="269">
        <v>60</v>
      </c>
      <c r="S24" s="123"/>
      <c r="T24" s="114" t="s">
        <v>477</v>
      </c>
      <c r="U24" s="114"/>
      <c r="V24" s="271">
        <f>+'Metas PA proyecto (2)'!D59</f>
        <v>0</v>
      </c>
      <c r="W24" s="271">
        <f>+'Metas PA proyecto (2)'!E59</f>
        <v>8.3299999999999999E-2</v>
      </c>
      <c r="X24" s="270">
        <f>+'Metas PA proyecto (2)'!F59</f>
        <v>8.3299999999999999E-2</v>
      </c>
      <c r="Y24" s="271">
        <f>+'Metas PA proyecto (2)'!G59</f>
        <v>8.3299999999999999E-2</v>
      </c>
      <c r="Z24" s="271">
        <f>+'Metas PA proyecto (2)'!H59</f>
        <v>8.3299999999999999E-2</v>
      </c>
      <c r="AA24" s="270">
        <f>+'Metas PA proyecto (2)'!I59</f>
        <v>8.3299999999999999E-2</v>
      </c>
      <c r="AB24" s="271">
        <f>+'Metas PA proyecto (2)'!J59</f>
        <v>8.3299999999999999E-2</v>
      </c>
      <c r="AC24" s="271">
        <f>+'Metas PA proyecto (2)'!K59</f>
        <v>8.3299999999999999E-2</v>
      </c>
      <c r="AD24" s="270">
        <f>+'Metas PA proyecto (2)'!L59</f>
        <v>8.3299999999999999E-2</v>
      </c>
      <c r="AE24" s="271">
        <f>+'Metas PA proyecto (2)'!M59</f>
        <v>8.3299999999999999E-2</v>
      </c>
      <c r="AF24" s="271">
        <f>+'Metas PA proyecto (2)'!N59</f>
        <v>0.15</v>
      </c>
      <c r="AG24" s="270">
        <f>+'Metas PA proyecto (2)'!O59</f>
        <v>0.1</v>
      </c>
      <c r="AH24" s="271">
        <f>+'Metas PA proyecto (2)'!D60</f>
        <v>0</v>
      </c>
      <c r="AI24" s="271">
        <f>+'Metas PA proyecto (2)'!E60</f>
        <v>0.15</v>
      </c>
      <c r="AJ24" s="271">
        <f>+'Metas PA proyecto (2)'!F60</f>
        <v>0.25</v>
      </c>
      <c r="AK24" s="271">
        <f>+'Metas PA proyecto (2)'!G60</f>
        <v>8.3333333333333329E-2</v>
      </c>
      <c r="AL24" s="271">
        <f>+'Metas PA proyecto (2)'!H60</f>
        <v>0.16666666666666666</v>
      </c>
      <c r="AM24" s="269">
        <f>+'Metas PA proyecto (2)'!I60</f>
        <v>0.2</v>
      </c>
      <c r="AN24" s="271">
        <f>+'Metas PA proyecto (2)'!J60</f>
        <v>0.38333333333333336</v>
      </c>
      <c r="AO24" s="271">
        <f>+'Metas PA proyecto (2)'!K60</f>
        <v>0</v>
      </c>
      <c r="AP24" s="269">
        <f>+'Metas PA proyecto (2)'!L60</f>
        <v>0</v>
      </c>
      <c r="AQ24" s="271">
        <f>+'Metas PA proyecto (2)'!M60</f>
        <v>0</v>
      </c>
      <c r="AR24" s="271">
        <f>+'Metas PA proyecto (2)'!N60</f>
        <v>0</v>
      </c>
      <c r="AS24" s="269">
        <f>+'Metas PA proyecto (2)'!O60</f>
        <v>0</v>
      </c>
      <c r="AT24" s="269">
        <f>+'Metas PA proyecto (2)'!P61</f>
        <v>74</v>
      </c>
      <c r="AU24" s="266">
        <f t="shared" si="0"/>
        <v>1.2333333333333334</v>
      </c>
      <c r="AV24" s="266" t="s">
        <v>566</v>
      </c>
      <c r="AW24" s="266" t="s">
        <v>566</v>
      </c>
      <c r="AX24" s="266"/>
      <c r="AY24" s="123"/>
    </row>
    <row r="25" spans="1:51" s="374" customFormat="1" ht="194.25" customHeight="1" x14ac:dyDescent="0.3">
      <c r="A25" s="362"/>
      <c r="B25" s="362"/>
      <c r="C25" s="362"/>
      <c r="D25" s="362"/>
      <c r="E25" s="362"/>
      <c r="F25" s="362" t="s">
        <v>502</v>
      </c>
      <c r="G25" s="122" t="s">
        <v>470</v>
      </c>
      <c r="H25" s="362"/>
      <c r="I25" s="363" t="s">
        <v>503</v>
      </c>
      <c r="J25" s="364" t="s">
        <v>504</v>
      </c>
      <c r="K25" s="365" t="s">
        <v>473</v>
      </c>
      <c r="L25" s="366">
        <v>1</v>
      </c>
      <c r="M25" s="367" t="s">
        <v>474</v>
      </c>
      <c r="N25" s="364" t="s">
        <v>505</v>
      </c>
      <c r="O25" s="366">
        <v>1</v>
      </c>
      <c r="P25" s="366">
        <v>1</v>
      </c>
      <c r="Q25" s="366">
        <v>1</v>
      </c>
      <c r="R25" s="402">
        <v>5000</v>
      </c>
      <c r="S25" s="389">
        <v>2500</v>
      </c>
      <c r="T25" s="362" t="s">
        <v>506</v>
      </c>
      <c r="U25" s="368"/>
      <c r="V25" s="369"/>
      <c r="W25" s="369"/>
      <c r="X25" s="396">
        <v>1250</v>
      </c>
      <c r="Y25" s="369"/>
      <c r="Z25" s="369"/>
      <c r="AA25" s="396">
        <v>1250</v>
      </c>
      <c r="AB25" s="369"/>
      <c r="AC25" s="369"/>
      <c r="AD25" s="396">
        <v>1250</v>
      </c>
      <c r="AE25" s="369"/>
      <c r="AF25" s="369"/>
      <c r="AG25" s="396">
        <v>1250</v>
      </c>
      <c r="AH25" s="369"/>
      <c r="AI25" s="369"/>
      <c r="AJ25" s="396">
        <v>1027</v>
      </c>
      <c r="AK25" s="369"/>
      <c r="AL25" s="369"/>
      <c r="AM25" s="391"/>
      <c r="AN25" s="369"/>
      <c r="AO25" s="369"/>
      <c r="AP25" s="391"/>
      <c r="AQ25" s="369"/>
      <c r="AR25" s="369"/>
      <c r="AS25" s="391"/>
      <c r="AT25" s="370">
        <f>1027+1390</f>
        <v>2417</v>
      </c>
      <c r="AU25" s="371">
        <f t="shared" ref="AU25:AU33" si="1">+AT25/R25</f>
        <v>0.4834</v>
      </c>
      <c r="AV25" s="372" t="s">
        <v>546</v>
      </c>
      <c r="AW25" s="372" t="s">
        <v>546</v>
      </c>
      <c r="AX25" s="369"/>
      <c r="AY25" s="369"/>
    </row>
    <row r="26" spans="1:51" s="374" customFormat="1" ht="406.2" customHeight="1" x14ac:dyDescent="0.3">
      <c r="A26" s="362"/>
      <c r="B26" s="362"/>
      <c r="C26" s="362"/>
      <c r="D26" s="362"/>
      <c r="E26" s="362"/>
      <c r="F26" s="362" t="s">
        <v>502</v>
      </c>
      <c r="G26" s="375" t="s">
        <v>470</v>
      </c>
      <c r="H26" s="362"/>
      <c r="I26" s="376" t="s">
        <v>507</v>
      </c>
      <c r="J26" s="364" t="s">
        <v>508</v>
      </c>
      <c r="K26" s="377" t="s">
        <v>473</v>
      </c>
      <c r="L26" s="366">
        <v>1</v>
      </c>
      <c r="M26" s="369" t="s">
        <v>474</v>
      </c>
      <c r="N26" s="364" t="s">
        <v>509</v>
      </c>
      <c r="O26" s="366">
        <v>1</v>
      </c>
      <c r="P26" s="366">
        <v>1</v>
      </c>
      <c r="Q26" s="366">
        <v>1</v>
      </c>
      <c r="R26" s="402">
        <v>414</v>
      </c>
      <c r="S26" s="389">
        <v>207</v>
      </c>
      <c r="T26" s="362" t="s">
        <v>506</v>
      </c>
      <c r="U26" s="368">
        <f>+R26/4</f>
        <v>103.5</v>
      </c>
      <c r="V26" s="369"/>
      <c r="W26" s="369"/>
      <c r="X26" s="370">
        <v>104</v>
      </c>
      <c r="Y26" s="369"/>
      <c r="Z26" s="369"/>
      <c r="AA26" s="396">
        <v>104</v>
      </c>
      <c r="AB26" s="369"/>
      <c r="AC26" s="369"/>
      <c r="AD26" s="396">
        <v>103</v>
      </c>
      <c r="AE26" s="369"/>
      <c r="AF26" s="369"/>
      <c r="AG26" s="396">
        <v>103</v>
      </c>
      <c r="AH26" s="369"/>
      <c r="AI26" s="369"/>
      <c r="AJ26" s="396">
        <v>138</v>
      </c>
      <c r="AK26" s="369"/>
      <c r="AL26" s="369"/>
      <c r="AM26" s="391"/>
      <c r="AN26" s="369"/>
      <c r="AO26" s="369"/>
      <c r="AP26" s="391"/>
      <c r="AQ26" s="369"/>
      <c r="AR26" s="369"/>
      <c r="AS26" s="391"/>
      <c r="AT26" s="370">
        <v>357</v>
      </c>
      <c r="AU26" s="371">
        <f t="shared" si="1"/>
        <v>0.8623188405797102</v>
      </c>
      <c r="AV26" s="372" t="s">
        <v>548</v>
      </c>
      <c r="AW26" s="372" t="s">
        <v>548</v>
      </c>
      <c r="AX26" s="369"/>
      <c r="AY26" s="369"/>
    </row>
    <row r="27" spans="1:51" s="374" customFormat="1" ht="156" customHeight="1" x14ac:dyDescent="0.3">
      <c r="A27" s="362"/>
      <c r="B27" s="362"/>
      <c r="C27" s="362"/>
      <c r="D27" s="362"/>
      <c r="E27" s="362"/>
      <c r="F27" s="362" t="s">
        <v>502</v>
      </c>
      <c r="G27" s="122" t="s">
        <v>470</v>
      </c>
      <c r="H27" s="368"/>
      <c r="I27" s="364" t="s">
        <v>510</v>
      </c>
      <c r="J27" s="364" t="s">
        <v>511</v>
      </c>
      <c r="K27" s="365" t="s">
        <v>473</v>
      </c>
      <c r="L27" s="366">
        <v>1</v>
      </c>
      <c r="M27" s="367" t="s">
        <v>474</v>
      </c>
      <c r="N27" s="364" t="s">
        <v>512</v>
      </c>
      <c r="O27" s="366">
        <v>1</v>
      </c>
      <c r="P27" s="366">
        <v>1</v>
      </c>
      <c r="Q27" s="366">
        <v>1</v>
      </c>
      <c r="R27" s="402">
        <v>24</v>
      </c>
      <c r="S27" s="389">
        <v>12</v>
      </c>
      <c r="T27" s="362" t="s">
        <v>506</v>
      </c>
      <c r="U27" s="368"/>
      <c r="V27" s="369"/>
      <c r="W27" s="369"/>
      <c r="X27" s="396">
        <v>6</v>
      </c>
      <c r="Y27" s="369"/>
      <c r="Z27" s="369"/>
      <c r="AA27" s="396">
        <v>6</v>
      </c>
      <c r="AB27" s="369"/>
      <c r="AC27" s="369"/>
      <c r="AD27" s="396">
        <v>6</v>
      </c>
      <c r="AE27" s="369"/>
      <c r="AF27" s="369"/>
      <c r="AG27" s="396">
        <v>6</v>
      </c>
      <c r="AH27" s="369"/>
      <c r="AI27" s="369"/>
      <c r="AJ27" s="396">
        <v>8</v>
      </c>
      <c r="AK27" s="369"/>
      <c r="AL27" s="369"/>
      <c r="AM27" s="391"/>
      <c r="AN27" s="369"/>
      <c r="AO27" s="369"/>
      <c r="AP27" s="391"/>
      <c r="AQ27" s="369"/>
      <c r="AR27" s="369"/>
      <c r="AS27" s="391"/>
      <c r="AT27" s="370">
        <f>8+8</f>
        <v>16</v>
      </c>
      <c r="AU27" s="371">
        <f t="shared" si="1"/>
        <v>0.66666666666666663</v>
      </c>
      <c r="AV27" s="372" t="s">
        <v>542</v>
      </c>
      <c r="AW27" s="372" t="s">
        <v>542</v>
      </c>
      <c r="AX27" s="369"/>
      <c r="AY27" s="369"/>
    </row>
    <row r="28" spans="1:51" s="374" customFormat="1" ht="165" customHeight="1" x14ac:dyDescent="0.3">
      <c r="A28" s="362"/>
      <c r="B28" s="362"/>
      <c r="C28" s="362"/>
      <c r="D28" s="362"/>
      <c r="E28" s="362"/>
      <c r="F28" s="362" t="s">
        <v>502</v>
      </c>
      <c r="G28" s="375" t="s">
        <v>470</v>
      </c>
      <c r="H28" s="368"/>
      <c r="I28" s="364" t="s">
        <v>513</v>
      </c>
      <c r="J28" s="364" t="s">
        <v>514</v>
      </c>
      <c r="K28" s="377" t="s">
        <v>473</v>
      </c>
      <c r="L28" s="366">
        <v>1</v>
      </c>
      <c r="M28" s="369" t="s">
        <v>474</v>
      </c>
      <c r="N28" s="364" t="s">
        <v>515</v>
      </c>
      <c r="O28" s="366">
        <v>1</v>
      </c>
      <c r="P28" s="366">
        <v>1</v>
      </c>
      <c r="Q28" s="366">
        <v>1</v>
      </c>
      <c r="R28" s="402">
        <v>432</v>
      </c>
      <c r="S28" s="389">
        <v>216</v>
      </c>
      <c r="T28" s="362" t="s">
        <v>506</v>
      </c>
      <c r="U28" s="368"/>
      <c r="V28" s="369"/>
      <c r="W28" s="369"/>
      <c r="X28" s="396">
        <v>108</v>
      </c>
      <c r="Y28" s="369"/>
      <c r="Z28" s="369"/>
      <c r="AA28" s="396">
        <v>108</v>
      </c>
      <c r="AB28" s="369"/>
      <c r="AC28" s="369"/>
      <c r="AD28" s="396">
        <v>108</v>
      </c>
      <c r="AE28" s="369"/>
      <c r="AF28" s="369"/>
      <c r="AG28" s="396">
        <v>108</v>
      </c>
      <c r="AH28" s="369"/>
      <c r="AI28" s="369"/>
      <c r="AJ28" s="396">
        <v>144</v>
      </c>
      <c r="AK28" s="369"/>
      <c r="AL28" s="369"/>
      <c r="AM28" s="391"/>
      <c r="AN28" s="369"/>
      <c r="AO28" s="369"/>
      <c r="AP28" s="391"/>
      <c r="AQ28" s="369"/>
      <c r="AR28" s="369"/>
      <c r="AS28" s="391"/>
      <c r="AT28" s="370">
        <f>144+251</f>
        <v>395</v>
      </c>
      <c r="AU28" s="371">
        <f t="shared" si="1"/>
        <v>0.91435185185185186</v>
      </c>
      <c r="AV28" s="372" t="s">
        <v>547</v>
      </c>
      <c r="AW28" s="372" t="s">
        <v>547</v>
      </c>
      <c r="AX28" s="369"/>
      <c r="AY28" s="369"/>
    </row>
    <row r="29" spans="1:51" s="374" customFormat="1" ht="124.2" x14ac:dyDescent="0.3">
      <c r="A29" s="362"/>
      <c r="B29" s="362"/>
      <c r="C29" s="362"/>
      <c r="D29" s="362"/>
      <c r="E29" s="362"/>
      <c r="F29" s="362" t="s">
        <v>502</v>
      </c>
      <c r="G29" s="122" t="s">
        <v>470</v>
      </c>
      <c r="H29" s="368"/>
      <c r="I29" s="364" t="s">
        <v>516</v>
      </c>
      <c r="J29" s="364" t="s">
        <v>517</v>
      </c>
      <c r="K29" s="365" t="s">
        <v>473</v>
      </c>
      <c r="L29" s="366">
        <v>1</v>
      </c>
      <c r="M29" s="367" t="s">
        <v>474</v>
      </c>
      <c r="N29" s="364" t="s">
        <v>518</v>
      </c>
      <c r="O29" s="366">
        <v>1</v>
      </c>
      <c r="P29" s="366">
        <v>1</v>
      </c>
      <c r="Q29" s="366">
        <v>1</v>
      </c>
      <c r="R29" s="402">
        <v>4000</v>
      </c>
      <c r="S29" s="389">
        <v>2000</v>
      </c>
      <c r="T29" s="362" t="s">
        <v>506</v>
      </c>
      <c r="U29" s="368"/>
      <c r="V29" s="369"/>
      <c r="W29" s="369"/>
      <c r="X29" s="396">
        <v>1000</v>
      </c>
      <c r="Y29" s="369"/>
      <c r="Z29" s="369"/>
      <c r="AA29" s="396">
        <v>1000</v>
      </c>
      <c r="AB29" s="369"/>
      <c r="AC29" s="369"/>
      <c r="AD29" s="396">
        <v>1000</v>
      </c>
      <c r="AE29" s="369"/>
      <c r="AF29" s="369"/>
      <c r="AG29" s="396">
        <v>1000</v>
      </c>
      <c r="AH29" s="369"/>
      <c r="AI29" s="369"/>
      <c r="AJ29" s="396">
        <v>931</v>
      </c>
      <c r="AK29" s="369"/>
      <c r="AL29" s="369"/>
      <c r="AM29" s="391"/>
      <c r="AN29" s="369"/>
      <c r="AO29" s="369"/>
      <c r="AP29" s="391"/>
      <c r="AQ29" s="369"/>
      <c r="AR29" s="369"/>
      <c r="AS29" s="391"/>
      <c r="AT29" s="370">
        <f>931+1070</f>
        <v>2001</v>
      </c>
      <c r="AU29" s="371">
        <f t="shared" si="1"/>
        <v>0.50024999999999997</v>
      </c>
      <c r="AV29" s="372" t="s">
        <v>543</v>
      </c>
      <c r="AW29" s="372" t="s">
        <v>543</v>
      </c>
      <c r="AX29" s="369"/>
      <c r="AY29" s="369"/>
    </row>
    <row r="30" spans="1:51" s="374" customFormat="1" ht="208.5" customHeight="1" x14ac:dyDescent="0.3">
      <c r="A30" s="362"/>
      <c r="B30" s="362"/>
      <c r="C30" s="362"/>
      <c r="D30" s="362"/>
      <c r="E30" s="362"/>
      <c r="F30" s="362" t="s">
        <v>502</v>
      </c>
      <c r="G30" s="122" t="s">
        <v>470</v>
      </c>
      <c r="H30" s="362"/>
      <c r="I30" s="364" t="s">
        <v>519</v>
      </c>
      <c r="J30" s="364" t="s">
        <v>520</v>
      </c>
      <c r="K30" s="365" t="s">
        <v>473</v>
      </c>
      <c r="L30" s="366">
        <v>1</v>
      </c>
      <c r="M30" s="367" t="s">
        <v>474</v>
      </c>
      <c r="N30" s="364" t="s">
        <v>521</v>
      </c>
      <c r="O30" s="366">
        <v>1</v>
      </c>
      <c r="P30" s="366">
        <v>1</v>
      </c>
      <c r="Q30" s="366">
        <v>1</v>
      </c>
      <c r="R30" s="402">
        <v>108</v>
      </c>
      <c r="S30" s="389">
        <v>54</v>
      </c>
      <c r="T30" s="362" t="s">
        <v>506</v>
      </c>
      <c r="U30" s="368"/>
      <c r="V30" s="369"/>
      <c r="W30" s="369"/>
      <c r="X30" s="396">
        <v>27</v>
      </c>
      <c r="Y30" s="369"/>
      <c r="Z30" s="369"/>
      <c r="AA30" s="396">
        <v>27</v>
      </c>
      <c r="AB30" s="369"/>
      <c r="AC30" s="369"/>
      <c r="AD30" s="396">
        <v>27</v>
      </c>
      <c r="AE30" s="369"/>
      <c r="AF30" s="369"/>
      <c r="AG30" s="396">
        <v>27</v>
      </c>
      <c r="AH30" s="369"/>
      <c r="AI30" s="369"/>
      <c r="AJ30" s="396">
        <v>36</v>
      </c>
      <c r="AK30" s="369"/>
      <c r="AL30" s="369"/>
      <c r="AM30" s="391"/>
      <c r="AN30" s="369"/>
      <c r="AO30" s="369"/>
      <c r="AP30" s="391"/>
      <c r="AQ30" s="369"/>
      <c r="AR30" s="369"/>
      <c r="AS30" s="391"/>
      <c r="AT30" s="370">
        <f>36+265</f>
        <v>301</v>
      </c>
      <c r="AU30" s="371">
        <f t="shared" si="1"/>
        <v>2.7870370370370372</v>
      </c>
      <c r="AV30" s="372" t="s">
        <v>545</v>
      </c>
      <c r="AW30" s="372" t="s">
        <v>545</v>
      </c>
      <c r="AX30" s="369"/>
      <c r="AY30" s="369"/>
    </row>
    <row r="31" spans="1:51" s="374" customFormat="1" ht="237.75" customHeight="1" x14ac:dyDescent="0.3">
      <c r="A31" s="362"/>
      <c r="B31" s="362"/>
      <c r="C31" s="362"/>
      <c r="D31" s="362"/>
      <c r="E31" s="362"/>
      <c r="F31" s="362" t="s">
        <v>502</v>
      </c>
      <c r="G31" s="122" t="s">
        <v>470</v>
      </c>
      <c r="H31" s="362"/>
      <c r="I31" s="364" t="s">
        <v>522</v>
      </c>
      <c r="J31" s="364" t="s">
        <v>523</v>
      </c>
      <c r="K31" s="365" t="s">
        <v>473</v>
      </c>
      <c r="L31" s="366">
        <v>1</v>
      </c>
      <c r="M31" s="367" t="s">
        <v>474</v>
      </c>
      <c r="N31" s="364" t="s">
        <v>524</v>
      </c>
      <c r="O31" s="366">
        <v>1</v>
      </c>
      <c r="P31" s="366">
        <v>1</v>
      </c>
      <c r="Q31" s="366">
        <v>1</v>
      </c>
      <c r="R31" s="402">
        <v>72</v>
      </c>
      <c r="S31" s="389">
        <v>36</v>
      </c>
      <c r="T31" s="362" t="s">
        <v>506</v>
      </c>
      <c r="U31" s="368"/>
      <c r="V31" s="369"/>
      <c r="W31" s="369"/>
      <c r="X31" s="396">
        <v>18</v>
      </c>
      <c r="Y31" s="369"/>
      <c r="Z31" s="369"/>
      <c r="AA31" s="396">
        <v>18</v>
      </c>
      <c r="AB31" s="369"/>
      <c r="AC31" s="369"/>
      <c r="AD31" s="396">
        <v>18</v>
      </c>
      <c r="AE31" s="369"/>
      <c r="AF31" s="369"/>
      <c r="AG31" s="396">
        <v>18</v>
      </c>
      <c r="AH31" s="369"/>
      <c r="AI31" s="369"/>
      <c r="AJ31" s="396">
        <v>24</v>
      </c>
      <c r="AK31" s="369"/>
      <c r="AL31" s="369"/>
      <c r="AM31" s="391"/>
      <c r="AN31" s="369"/>
      <c r="AO31" s="369"/>
      <c r="AP31" s="391"/>
      <c r="AQ31" s="369"/>
      <c r="AR31" s="369"/>
      <c r="AS31" s="391"/>
      <c r="AT31" s="369">
        <f>24+21</f>
        <v>45</v>
      </c>
      <c r="AU31" s="371">
        <f t="shared" si="1"/>
        <v>0.625</v>
      </c>
      <c r="AV31" s="378" t="s">
        <v>549</v>
      </c>
      <c r="AW31" s="378" t="s">
        <v>549</v>
      </c>
      <c r="AX31" s="369"/>
      <c r="AY31" s="369"/>
    </row>
    <row r="32" spans="1:51" s="374" customFormat="1" ht="293.25" customHeight="1" x14ac:dyDescent="0.3">
      <c r="A32" s="362"/>
      <c r="B32" s="362"/>
      <c r="C32" s="362"/>
      <c r="D32" s="362"/>
      <c r="E32" s="362"/>
      <c r="F32" s="362" t="s">
        <v>502</v>
      </c>
      <c r="G32" s="375" t="s">
        <v>470</v>
      </c>
      <c r="H32" s="362"/>
      <c r="I32" s="364" t="s">
        <v>525</v>
      </c>
      <c r="J32" s="364" t="s">
        <v>526</v>
      </c>
      <c r="K32" s="377" t="s">
        <v>473</v>
      </c>
      <c r="L32" s="366">
        <v>1</v>
      </c>
      <c r="M32" s="369" t="s">
        <v>474</v>
      </c>
      <c r="N32" s="364" t="s">
        <v>527</v>
      </c>
      <c r="O32" s="366">
        <v>1</v>
      </c>
      <c r="P32" s="366">
        <v>1</v>
      </c>
      <c r="Q32" s="366">
        <v>1</v>
      </c>
      <c r="R32" s="402">
        <v>4</v>
      </c>
      <c r="S32" s="389">
        <v>2</v>
      </c>
      <c r="T32" s="362" t="s">
        <v>506</v>
      </c>
      <c r="U32" s="368"/>
      <c r="V32" s="369"/>
      <c r="W32" s="369"/>
      <c r="X32" s="396">
        <v>2</v>
      </c>
      <c r="Y32" s="369"/>
      <c r="Z32" s="369"/>
      <c r="AA32" s="396">
        <v>1</v>
      </c>
      <c r="AB32" s="369"/>
      <c r="AC32" s="369"/>
      <c r="AD32" s="396">
        <v>1</v>
      </c>
      <c r="AE32" s="369"/>
      <c r="AF32" s="369"/>
      <c r="AG32" s="396">
        <v>1</v>
      </c>
      <c r="AH32" s="369"/>
      <c r="AI32" s="369"/>
      <c r="AJ32" s="396">
        <v>1</v>
      </c>
      <c r="AK32" s="369"/>
      <c r="AL32" s="369"/>
      <c r="AM32" s="373"/>
      <c r="AN32" s="369"/>
      <c r="AO32" s="369"/>
      <c r="AP32" s="391"/>
      <c r="AQ32" s="369"/>
      <c r="AR32" s="369"/>
      <c r="AS32" s="391"/>
      <c r="AT32" s="370">
        <v>1</v>
      </c>
      <c r="AU32" s="371">
        <f t="shared" si="1"/>
        <v>0.25</v>
      </c>
      <c r="AV32" s="372" t="s">
        <v>550</v>
      </c>
      <c r="AW32" s="372" t="s">
        <v>551</v>
      </c>
      <c r="AX32" s="369"/>
      <c r="AY32" s="369"/>
    </row>
    <row r="33" spans="1:51" s="374" customFormat="1" ht="231" customHeight="1" x14ac:dyDescent="0.3">
      <c r="A33" s="362"/>
      <c r="B33" s="362"/>
      <c r="C33" s="362"/>
      <c r="D33" s="362"/>
      <c r="E33" s="362"/>
      <c r="F33" s="362" t="s">
        <v>502</v>
      </c>
      <c r="G33" s="375" t="s">
        <v>470</v>
      </c>
      <c r="H33" s="362"/>
      <c r="I33" s="364" t="s">
        <v>528</v>
      </c>
      <c r="J33" s="364" t="s">
        <v>529</v>
      </c>
      <c r="K33" s="377" t="s">
        <v>473</v>
      </c>
      <c r="L33" s="366">
        <v>1</v>
      </c>
      <c r="M33" s="369" t="s">
        <v>474</v>
      </c>
      <c r="N33" s="364" t="s">
        <v>530</v>
      </c>
      <c r="O33" s="366">
        <v>1</v>
      </c>
      <c r="P33" s="366">
        <v>1</v>
      </c>
      <c r="Q33" s="366">
        <v>1</v>
      </c>
      <c r="R33" s="402">
        <v>36</v>
      </c>
      <c r="S33" s="389">
        <v>18</v>
      </c>
      <c r="T33" s="362" t="s">
        <v>506</v>
      </c>
      <c r="U33" s="368"/>
      <c r="V33" s="369"/>
      <c r="W33" s="369"/>
      <c r="X33" s="396">
        <v>9</v>
      </c>
      <c r="Y33" s="369"/>
      <c r="Z33" s="369"/>
      <c r="AA33" s="396">
        <v>9</v>
      </c>
      <c r="AB33" s="369"/>
      <c r="AC33" s="369"/>
      <c r="AD33" s="396">
        <v>9</v>
      </c>
      <c r="AE33" s="369"/>
      <c r="AF33" s="369"/>
      <c r="AG33" s="396">
        <v>9</v>
      </c>
      <c r="AH33" s="369"/>
      <c r="AI33" s="369"/>
      <c r="AJ33" s="396">
        <v>12</v>
      </c>
      <c r="AK33" s="369"/>
      <c r="AL33" s="369"/>
      <c r="AM33" s="373"/>
      <c r="AN33" s="369"/>
      <c r="AO33" s="369"/>
      <c r="AP33" s="391"/>
      <c r="AQ33" s="369"/>
      <c r="AR33" s="369"/>
      <c r="AS33" s="391"/>
      <c r="AT33" s="369">
        <f>8+4+8</f>
        <v>20</v>
      </c>
      <c r="AU33" s="371">
        <f t="shared" si="1"/>
        <v>0.55555555555555558</v>
      </c>
      <c r="AV33" s="378" t="s">
        <v>544</v>
      </c>
      <c r="AW33" s="378" t="s">
        <v>544</v>
      </c>
      <c r="AX33" s="369"/>
      <c r="AY33" s="369"/>
    </row>
    <row r="34" spans="1:51" x14ac:dyDescent="0.3">
      <c r="A34" s="176" t="s">
        <v>293</v>
      </c>
      <c r="B34" s="177"/>
      <c r="C34" s="177"/>
      <c r="D34" s="278"/>
      <c r="E34" s="278"/>
      <c r="F34" s="278"/>
      <c r="G34" s="278"/>
      <c r="H34" s="278"/>
      <c r="J34" s="177"/>
      <c r="K34" s="177"/>
      <c r="L34" s="177"/>
      <c r="M34" s="177"/>
      <c r="N34" s="177"/>
      <c r="O34" s="177"/>
      <c r="P34" s="177"/>
      <c r="Q34" s="177"/>
      <c r="R34" s="272"/>
      <c r="S34" s="177"/>
      <c r="T34" s="177"/>
      <c r="U34" s="177"/>
      <c r="V34" s="177"/>
      <c r="W34" s="177"/>
      <c r="X34" s="397"/>
      <c r="Y34" s="177"/>
      <c r="Z34" s="177"/>
      <c r="AA34" s="397"/>
      <c r="AB34" s="177"/>
      <c r="AC34" s="177"/>
      <c r="AD34" s="397"/>
      <c r="AE34" s="177"/>
      <c r="AF34" s="177"/>
      <c r="AG34" s="397"/>
      <c r="AH34" s="177"/>
      <c r="AI34" s="177"/>
      <c r="AJ34" s="177"/>
      <c r="AK34" s="177"/>
      <c r="AL34" s="177"/>
      <c r="AM34" s="272"/>
      <c r="AN34" s="177"/>
      <c r="AO34" s="177"/>
      <c r="AP34" s="272"/>
      <c r="AQ34" s="177"/>
      <c r="AR34" s="177"/>
      <c r="AS34" s="272"/>
      <c r="AT34" s="177"/>
      <c r="AU34" s="177"/>
      <c r="AV34" s="177"/>
      <c r="AW34" s="177"/>
      <c r="AX34" s="177"/>
      <c r="AY34" s="178"/>
    </row>
    <row r="35" spans="1:51" ht="50.25" customHeight="1" x14ac:dyDescent="0.3">
      <c r="A35" s="704" t="s">
        <v>64</v>
      </c>
      <c r="B35" s="704"/>
      <c r="C35" s="704"/>
      <c r="D35" s="676" t="s">
        <v>66</v>
      </c>
      <c r="E35" s="676"/>
      <c r="F35" s="676"/>
      <c r="G35" s="676"/>
      <c r="H35" s="676"/>
      <c r="I35" s="676"/>
      <c r="J35" s="705" t="s">
        <v>493</v>
      </c>
      <c r="K35" s="705"/>
      <c r="L35" s="705"/>
      <c r="M35" s="705"/>
      <c r="N35" s="705"/>
      <c r="O35" s="705"/>
      <c r="P35" s="676" t="s">
        <v>531</v>
      </c>
      <c r="Q35" s="676"/>
      <c r="R35" s="676"/>
      <c r="S35" s="676"/>
      <c r="T35" s="676"/>
      <c r="U35" s="676"/>
      <c r="V35" s="676"/>
      <c r="W35" s="676"/>
      <c r="X35" s="676" t="s">
        <v>66</v>
      </c>
      <c r="Y35" s="676"/>
      <c r="Z35" s="676"/>
      <c r="AA35" s="676"/>
      <c r="AB35" s="676"/>
      <c r="AC35" s="676"/>
      <c r="AD35" s="676"/>
      <c r="AE35" s="676"/>
      <c r="AF35" s="676"/>
      <c r="AG35" s="676"/>
      <c r="AH35" s="676"/>
      <c r="AI35" s="706" t="s">
        <v>315</v>
      </c>
      <c r="AJ35" s="707"/>
      <c r="AK35" s="707"/>
      <c r="AL35" s="707"/>
      <c r="AM35" s="707"/>
      <c r="AN35" s="707"/>
      <c r="AO35" s="707"/>
      <c r="AP35" s="707"/>
      <c r="AQ35" s="707"/>
      <c r="AR35" s="707"/>
      <c r="AS35" s="708"/>
      <c r="AT35" s="676" t="s">
        <v>13</v>
      </c>
      <c r="AU35" s="676"/>
      <c r="AV35" s="676"/>
      <c r="AW35" s="676"/>
      <c r="AX35" s="676"/>
      <c r="AY35" s="676"/>
    </row>
    <row r="36" spans="1:51" ht="13.95" customHeight="1" x14ac:dyDescent="0.3">
      <c r="A36" s="704"/>
      <c r="B36" s="704"/>
      <c r="C36" s="704"/>
      <c r="D36" s="676" t="s">
        <v>498</v>
      </c>
      <c r="E36" s="676"/>
      <c r="F36" s="676"/>
      <c r="G36" s="676"/>
      <c r="H36" s="676"/>
      <c r="I36" s="676"/>
      <c r="J36" s="705"/>
      <c r="K36" s="705"/>
      <c r="L36" s="705"/>
      <c r="M36" s="705"/>
      <c r="N36" s="705"/>
      <c r="O36" s="705"/>
      <c r="P36" s="676" t="s">
        <v>537</v>
      </c>
      <c r="Q36" s="676"/>
      <c r="R36" s="676"/>
      <c r="S36" s="676"/>
      <c r="T36" s="676"/>
      <c r="U36" s="676"/>
      <c r="V36" s="676"/>
      <c r="W36" s="676"/>
      <c r="X36" s="676" t="s">
        <v>500</v>
      </c>
      <c r="Y36" s="676"/>
      <c r="Z36" s="676"/>
      <c r="AA36" s="676"/>
      <c r="AB36" s="676"/>
      <c r="AC36" s="676"/>
      <c r="AD36" s="676"/>
      <c r="AE36" s="676"/>
      <c r="AF36" s="676"/>
      <c r="AG36" s="676"/>
      <c r="AH36" s="676"/>
      <c r="AI36" s="709"/>
      <c r="AJ36" s="710"/>
      <c r="AK36" s="710"/>
      <c r="AL36" s="710"/>
      <c r="AM36" s="710"/>
      <c r="AN36" s="710"/>
      <c r="AO36" s="710"/>
      <c r="AP36" s="710"/>
      <c r="AQ36" s="710"/>
      <c r="AR36" s="710"/>
      <c r="AS36" s="711"/>
      <c r="AT36" s="676" t="s">
        <v>65</v>
      </c>
      <c r="AU36" s="676"/>
      <c r="AV36" s="676"/>
      <c r="AW36" s="676"/>
      <c r="AX36" s="676"/>
      <c r="AY36" s="676"/>
    </row>
    <row r="37" spans="1:51" ht="27.45" customHeight="1" x14ac:dyDescent="0.3">
      <c r="A37" s="704"/>
      <c r="B37" s="704"/>
      <c r="C37" s="704"/>
      <c r="D37" s="676" t="s">
        <v>499</v>
      </c>
      <c r="E37" s="676"/>
      <c r="F37" s="676"/>
      <c r="G37" s="676"/>
      <c r="H37" s="676"/>
      <c r="I37" s="676"/>
      <c r="J37" s="705"/>
      <c r="K37" s="705"/>
      <c r="L37" s="705"/>
      <c r="M37" s="705"/>
      <c r="N37" s="705"/>
      <c r="O37" s="705"/>
      <c r="P37" s="676" t="s">
        <v>538</v>
      </c>
      <c r="Q37" s="676"/>
      <c r="R37" s="676"/>
      <c r="S37" s="676"/>
      <c r="T37" s="676"/>
      <c r="U37" s="676"/>
      <c r="V37" s="676"/>
      <c r="W37" s="676"/>
      <c r="X37" s="676" t="s">
        <v>501</v>
      </c>
      <c r="Y37" s="676"/>
      <c r="Z37" s="676"/>
      <c r="AA37" s="676"/>
      <c r="AB37" s="676"/>
      <c r="AC37" s="676"/>
      <c r="AD37" s="676"/>
      <c r="AE37" s="676"/>
      <c r="AF37" s="676"/>
      <c r="AG37" s="676"/>
      <c r="AH37" s="676"/>
      <c r="AI37" s="712"/>
      <c r="AJ37" s="713"/>
      <c r="AK37" s="713"/>
      <c r="AL37" s="713"/>
      <c r="AM37" s="713"/>
      <c r="AN37" s="713"/>
      <c r="AO37" s="713"/>
      <c r="AP37" s="713"/>
      <c r="AQ37" s="713"/>
      <c r="AR37" s="713"/>
      <c r="AS37" s="714"/>
      <c r="AT37" s="676" t="s">
        <v>75</v>
      </c>
      <c r="AU37" s="676"/>
      <c r="AV37" s="676"/>
      <c r="AW37" s="676"/>
      <c r="AX37" s="676"/>
      <c r="AY37" s="676"/>
    </row>
  </sheetData>
  <mergeCells count="53">
    <mergeCell ref="AY5:AY12"/>
    <mergeCell ref="H7:I7"/>
    <mergeCell ref="H8:I8"/>
    <mergeCell ref="AW5:AW12"/>
    <mergeCell ref="A9:C9"/>
    <mergeCell ref="J11:J12"/>
    <mergeCell ref="K11:K12"/>
    <mergeCell ref="AH11:AS11"/>
    <mergeCell ref="AX1:AY1"/>
    <mergeCell ref="AX2:AY2"/>
    <mergeCell ref="AX3:AY3"/>
    <mergeCell ref="AX4:AY4"/>
    <mergeCell ref="A1:AW1"/>
    <mergeCell ref="AI35:AS37"/>
    <mergeCell ref="A2:AW2"/>
    <mergeCell ref="A3:AW4"/>
    <mergeCell ref="AT11:AU11"/>
    <mergeCell ref="AX5:AX12"/>
    <mergeCell ref="AH5:AU10"/>
    <mergeCell ref="K6:U8"/>
    <mergeCell ref="N11:N12"/>
    <mergeCell ref="A11:F11"/>
    <mergeCell ref="G11:H11"/>
    <mergeCell ref="M11:M12"/>
    <mergeCell ref="I11:I12"/>
    <mergeCell ref="V11:AG11"/>
    <mergeCell ref="P35:W35"/>
    <mergeCell ref="P36:W36"/>
    <mergeCell ref="P37:W37"/>
    <mergeCell ref="X36:AH36"/>
    <mergeCell ref="X35:AH35"/>
    <mergeCell ref="X37:AH37"/>
    <mergeCell ref="A35:C37"/>
    <mergeCell ref="J35:O37"/>
    <mergeCell ref="D35:I35"/>
    <mergeCell ref="D36:I36"/>
    <mergeCell ref="D37:I37"/>
    <mergeCell ref="AT36:AY36"/>
    <mergeCell ref="AT35:AY35"/>
    <mergeCell ref="AT37:AY37"/>
    <mergeCell ref="U11:U12"/>
    <mergeCell ref="O11:S11"/>
    <mergeCell ref="T11:T12"/>
    <mergeCell ref="AV5:AV12"/>
    <mergeCell ref="A5:AG5"/>
    <mergeCell ref="A6:C8"/>
    <mergeCell ref="D6:E8"/>
    <mergeCell ref="F6:G8"/>
    <mergeCell ref="H6:I6"/>
    <mergeCell ref="A10:C10"/>
    <mergeCell ref="D9:AG9"/>
    <mergeCell ref="D10:AG10"/>
    <mergeCell ref="L11:L12"/>
  </mergeCells>
  <pageMargins left="0.7" right="0.7" top="0.75" bottom="0.75" header="0.3" footer="0.3"/>
  <pageSetup scale="16"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K58"/>
  <sheetViews>
    <sheetView topLeftCell="AI1" zoomScale="60" zoomScaleNormal="60" workbookViewId="0">
      <selection activeCell="BI4" sqref="BI4:BK4"/>
    </sheetView>
  </sheetViews>
  <sheetFormatPr baseColWidth="10" defaultColWidth="19.44140625" defaultRowHeight="13.8" x14ac:dyDescent="0.3"/>
  <cols>
    <col min="1" max="1" width="29.44140625" style="108" bestFit="1" customWidth="1"/>
    <col min="2" max="17" width="11" style="108" customWidth="1"/>
    <col min="18" max="19" width="12.109375" style="108" customWidth="1"/>
    <col min="20" max="23" width="8.109375" style="108" customWidth="1"/>
    <col min="24" max="24" width="9.44140625" style="108" customWidth="1"/>
    <col min="25" max="25" width="8.109375" style="108" customWidth="1"/>
    <col min="26" max="30" width="7.6640625" style="108" customWidth="1"/>
    <col min="31" max="31" width="11.33203125" style="108" customWidth="1"/>
    <col min="32" max="32" width="2.33203125" style="108" customWidth="1"/>
    <col min="33" max="33" width="19.44140625" style="108" customWidth="1"/>
    <col min="34" max="51" width="11.33203125" style="108" customWidth="1"/>
    <col min="52" max="63" width="8.6640625" style="108" customWidth="1"/>
    <col min="64" max="16384" width="19.44140625" style="108"/>
  </cols>
  <sheetData>
    <row r="1" spans="1:63" ht="16.2" customHeight="1" x14ac:dyDescent="0.3">
      <c r="A1" s="688" t="s">
        <v>16</v>
      </c>
      <c r="B1" s="688"/>
      <c r="C1" s="688"/>
      <c r="D1" s="688"/>
      <c r="E1" s="688"/>
      <c r="F1" s="688"/>
      <c r="G1" s="688"/>
      <c r="H1" s="688"/>
      <c r="I1" s="688"/>
      <c r="J1" s="688"/>
      <c r="K1" s="688"/>
      <c r="L1" s="688"/>
      <c r="M1" s="688"/>
      <c r="N1" s="688"/>
      <c r="O1" s="688"/>
      <c r="P1" s="688"/>
      <c r="Q1" s="688"/>
      <c r="R1" s="688"/>
      <c r="S1" s="688"/>
      <c r="T1" s="688"/>
      <c r="U1" s="688"/>
      <c r="V1" s="688"/>
      <c r="W1" s="688"/>
      <c r="X1" s="688"/>
      <c r="Y1" s="688"/>
      <c r="Z1" s="688"/>
      <c r="AA1" s="688"/>
      <c r="AB1" s="688"/>
      <c r="AC1" s="688"/>
      <c r="AD1" s="688"/>
      <c r="AE1" s="688"/>
      <c r="AF1" s="688"/>
      <c r="AG1" s="688"/>
      <c r="AH1" s="688"/>
      <c r="AI1" s="688"/>
      <c r="AJ1" s="688"/>
      <c r="AK1" s="688"/>
      <c r="AL1" s="688"/>
      <c r="AM1" s="688"/>
      <c r="AN1" s="688"/>
      <c r="AO1" s="688"/>
      <c r="AP1" s="688"/>
      <c r="AQ1" s="688"/>
      <c r="AR1" s="688"/>
      <c r="AS1" s="688"/>
      <c r="AT1" s="688"/>
      <c r="AU1" s="688"/>
      <c r="AV1" s="688"/>
      <c r="AW1" s="688"/>
      <c r="AX1" s="688"/>
      <c r="AY1" s="688"/>
      <c r="AZ1" s="688"/>
      <c r="BA1" s="688"/>
      <c r="BB1" s="688"/>
      <c r="BC1" s="688"/>
      <c r="BD1" s="688"/>
      <c r="BE1" s="688"/>
      <c r="BF1" s="688"/>
      <c r="BG1" s="688"/>
      <c r="BH1" s="688"/>
      <c r="BI1" s="744" t="s">
        <v>18</v>
      </c>
      <c r="BJ1" s="744"/>
      <c r="BK1" s="744"/>
    </row>
    <row r="2" spans="1:63" ht="16.2" customHeight="1" x14ac:dyDescent="0.3">
      <c r="A2" s="688" t="s">
        <v>17</v>
      </c>
      <c r="B2" s="688"/>
      <c r="C2" s="688"/>
      <c r="D2" s="688"/>
      <c r="E2" s="688"/>
      <c r="F2" s="688"/>
      <c r="G2" s="688"/>
      <c r="H2" s="688"/>
      <c r="I2" s="688"/>
      <c r="J2" s="688"/>
      <c r="K2" s="688"/>
      <c r="L2" s="688"/>
      <c r="M2" s="688"/>
      <c r="N2" s="688"/>
      <c r="O2" s="688"/>
      <c r="P2" s="688"/>
      <c r="Q2" s="688"/>
      <c r="R2" s="688"/>
      <c r="S2" s="688"/>
      <c r="T2" s="688"/>
      <c r="U2" s="688"/>
      <c r="V2" s="688"/>
      <c r="W2" s="688"/>
      <c r="X2" s="688"/>
      <c r="Y2" s="688"/>
      <c r="Z2" s="688"/>
      <c r="AA2" s="688"/>
      <c r="AB2" s="688"/>
      <c r="AC2" s="688"/>
      <c r="AD2" s="688"/>
      <c r="AE2" s="688"/>
      <c r="AF2" s="688"/>
      <c r="AG2" s="688"/>
      <c r="AH2" s="688"/>
      <c r="AI2" s="688"/>
      <c r="AJ2" s="688"/>
      <c r="AK2" s="688"/>
      <c r="AL2" s="688"/>
      <c r="AM2" s="688"/>
      <c r="AN2" s="688"/>
      <c r="AO2" s="688"/>
      <c r="AP2" s="688"/>
      <c r="AQ2" s="688"/>
      <c r="AR2" s="688"/>
      <c r="AS2" s="688"/>
      <c r="AT2" s="688"/>
      <c r="AU2" s="688"/>
      <c r="AV2" s="688"/>
      <c r="AW2" s="688"/>
      <c r="AX2" s="688"/>
      <c r="AY2" s="688"/>
      <c r="AZ2" s="688"/>
      <c r="BA2" s="688"/>
      <c r="BB2" s="688"/>
      <c r="BC2" s="688"/>
      <c r="BD2" s="688"/>
      <c r="BE2" s="688"/>
      <c r="BF2" s="688"/>
      <c r="BG2" s="688"/>
      <c r="BH2" s="688"/>
      <c r="BI2" s="744" t="s">
        <v>410</v>
      </c>
      <c r="BJ2" s="744"/>
      <c r="BK2" s="744"/>
    </row>
    <row r="3" spans="1:63" ht="25.95" customHeight="1" x14ac:dyDescent="0.3">
      <c r="A3" s="688" t="s">
        <v>187</v>
      </c>
      <c r="B3" s="688"/>
      <c r="C3" s="688"/>
      <c r="D3" s="688"/>
      <c r="E3" s="688"/>
      <c r="F3" s="688"/>
      <c r="G3" s="688"/>
      <c r="H3" s="688"/>
      <c r="I3" s="688"/>
      <c r="J3" s="688"/>
      <c r="K3" s="688"/>
      <c r="L3" s="688"/>
      <c r="M3" s="688"/>
      <c r="N3" s="688"/>
      <c r="O3" s="688"/>
      <c r="P3" s="688"/>
      <c r="Q3" s="688"/>
      <c r="R3" s="688"/>
      <c r="S3" s="688"/>
      <c r="T3" s="688"/>
      <c r="U3" s="688"/>
      <c r="V3" s="688"/>
      <c r="W3" s="688"/>
      <c r="X3" s="688"/>
      <c r="Y3" s="688"/>
      <c r="Z3" s="688"/>
      <c r="AA3" s="688"/>
      <c r="AB3" s="688"/>
      <c r="AC3" s="688"/>
      <c r="AD3" s="688"/>
      <c r="AE3" s="688"/>
      <c r="AF3" s="688"/>
      <c r="AG3" s="688"/>
      <c r="AH3" s="688"/>
      <c r="AI3" s="688"/>
      <c r="AJ3" s="688"/>
      <c r="AK3" s="688"/>
      <c r="AL3" s="688"/>
      <c r="AM3" s="688"/>
      <c r="AN3" s="688"/>
      <c r="AO3" s="688"/>
      <c r="AP3" s="688"/>
      <c r="AQ3" s="688"/>
      <c r="AR3" s="688"/>
      <c r="AS3" s="688"/>
      <c r="AT3" s="688"/>
      <c r="AU3" s="688"/>
      <c r="AV3" s="688"/>
      <c r="AW3" s="688"/>
      <c r="AX3" s="688"/>
      <c r="AY3" s="688"/>
      <c r="AZ3" s="688"/>
      <c r="BA3" s="688"/>
      <c r="BB3" s="688"/>
      <c r="BC3" s="688"/>
      <c r="BD3" s="688"/>
      <c r="BE3" s="688"/>
      <c r="BF3" s="688"/>
      <c r="BG3" s="688"/>
      <c r="BH3" s="688"/>
      <c r="BI3" s="744" t="s">
        <v>416</v>
      </c>
      <c r="BJ3" s="744"/>
      <c r="BK3" s="744"/>
    </row>
    <row r="4" spans="1:63" ht="16.2" customHeight="1" x14ac:dyDescent="0.3">
      <c r="A4" s="688" t="s">
        <v>172</v>
      </c>
      <c r="B4" s="688"/>
      <c r="C4" s="688"/>
      <c r="D4" s="688"/>
      <c r="E4" s="688"/>
      <c r="F4" s="688"/>
      <c r="G4" s="688"/>
      <c r="H4" s="688"/>
      <c r="I4" s="688"/>
      <c r="J4" s="688"/>
      <c r="K4" s="688"/>
      <c r="L4" s="688"/>
      <c r="M4" s="688"/>
      <c r="N4" s="688"/>
      <c r="O4" s="688"/>
      <c r="P4" s="688"/>
      <c r="Q4" s="688"/>
      <c r="R4" s="688"/>
      <c r="S4" s="688"/>
      <c r="T4" s="688"/>
      <c r="U4" s="688"/>
      <c r="V4" s="688"/>
      <c r="W4" s="688"/>
      <c r="X4" s="688"/>
      <c r="Y4" s="688"/>
      <c r="Z4" s="688"/>
      <c r="AA4" s="688"/>
      <c r="AB4" s="688"/>
      <c r="AC4" s="688"/>
      <c r="AD4" s="688"/>
      <c r="AE4" s="688"/>
      <c r="AF4" s="688"/>
      <c r="AG4" s="688"/>
      <c r="AH4" s="688"/>
      <c r="AI4" s="688"/>
      <c r="AJ4" s="688"/>
      <c r="AK4" s="688"/>
      <c r="AL4" s="688"/>
      <c r="AM4" s="688"/>
      <c r="AN4" s="688"/>
      <c r="AO4" s="688"/>
      <c r="AP4" s="688"/>
      <c r="AQ4" s="688"/>
      <c r="AR4" s="688"/>
      <c r="AS4" s="688"/>
      <c r="AT4" s="688"/>
      <c r="AU4" s="688"/>
      <c r="AV4" s="688"/>
      <c r="AW4" s="688"/>
      <c r="AX4" s="688"/>
      <c r="AY4" s="688"/>
      <c r="AZ4" s="688"/>
      <c r="BA4" s="688"/>
      <c r="BB4" s="688"/>
      <c r="BC4" s="688"/>
      <c r="BD4" s="688"/>
      <c r="BE4" s="688"/>
      <c r="BF4" s="688"/>
      <c r="BG4" s="688"/>
      <c r="BH4" s="688"/>
      <c r="BI4" s="741" t="s">
        <v>183</v>
      </c>
      <c r="BJ4" s="742"/>
      <c r="BK4" s="743"/>
    </row>
    <row r="5" spans="1:63" ht="25.95" customHeight="1" x14ac:dyDescent="0.3">
      <c r="A5" s="738" t="s">
        <v>316</v>
      </c>
      <c r="B5" s="738"/>
      <c r="C5" s="738"/>
      <c r="D5" s="738"/>
      <c r="E5" s="738"/>
      <c r="F5" s="738"/>
      <c r="G5" s="738"/>
      <c r="H5" s="738"/>
      <c r="I5" s="738"/>
      <c r="J5" s="738"/>
      <c r="K5" s="738"/>
      <c r="L5" s="738"/>
      <c r="M5" s="738"/>
      <c r="N5" s="738"/>
      <c r="O5" s="738"/>
      <c r="P5" s="738"/>
      <c r="Q5" s="738"/>
      <c r="R5" s="738"/>
      <c r="S5" s="738"/>
      <c r="T5" s="738"/>
      <c r="U5" s="738"/>
      <c r="V5" s="738"/>
      <c r="W5" s="738"/>
      <c r="X5" s="738"/>
      <c r="Y5" s="738"/>
      <c r="Z5" s="738"/>
      <c r="AA5" s="738"/>
      <c r="AB5" s="738"/>
      <c r="AC5" s="738"/>
      <c r="AD5" s="738"/>
      <c r="AE5" s="738"/>
      <c r="AG5" s="738" t="s">
        <v>317</v>
      </c>
      <c r="AH5" s="738"/>
      <c r="AI5" s="738"/>
      <c r="AJ5" s="738"/>
      <c r="AK5" s="738"/>
      <c r="AL5" s="738"/>
      <c r="AM5" s="738"/>
      <c r="AN5" s="738"/>
      <c r="AO5" s="738"/>
      <c r="AP5" s="738"/>
      <c r="AQ5" s="738"/>
      <c r="AR5" s="738"/>
      <c r="AS5" s="738"/>
      <c r="AT5" s="738"/>
      <c r="AU5" s="738"/>
      <c r="AV5" s="738"/>
      <c r="AW5" s="738"/>
      <c r="AX5" s="738"/>
      <c r="AY5" s="738"/>
      <c r="AZ5" s="738"/>
      <c r="BA5" s="738"/>
      <c r="BB5" s="738"/>
      <c r="BC5" s="738"/>
      <c r="BD5" s="738"/>
      <c r="BE5" s="738"/>
      <c r="BF5" s="738"/>
      <c r="BG5" s="738"/>
      <c r="BH5" s="738"/>
      <c r="BI5" s="739"/>
      <c r="BJ5" s="739"/>
      <c r="BK5" s="739"/>
    </row>
    <row r="6" spans="1:63" ht="31.5" customHeight="1" x14ac:dyDescent="0.3">
      <c r="A6" s="140" t="s">
        <v>289</v>
      </c>
      <c r="B6" s="740"/>
      <c r="C6" s="740"/>
      <c r="D6" s="740"/>
      <c r="E6" s="740"/>
      <c r="F6" s="740"/>
      <c r="G6" s="740"/>
      <c r="H6" s="740"/>
      <c r="I6" s="740"/>
      <c r="J6" s="740"/>
      <c r="K6" s="740"/>
      <c r="L6" s="740"/>
      <c r="M6" s="740"/>
      <c r="N6" s="740"/>
      <c r="O6" s="740"/>
      <c r="P6" s="740"/>
      <c r="Q6" s="740"/>
      <c r="R6" s="740"/>
      <c r="S6" s="740"/>
      <c r="T6" s="740"/>
      <c r="U6" s="740"/>
      <c r="V6" s="740"/>
      <c r="W6" s="740"/>
      <c r="X6" s="740"/>
      <c r="Y6" s="740"/>
      <c r="Z6" s="740"/>
      <c r="AA6" s="740"/>
      <c r="AB6" s="740"/>
      <c r="AC6" s="740"/>
      <c r="AD6" s="740"/>
      <c r="AE6" s="740"/>
      <c r="AF6" s="740"/>
      <c r="AG6" s="740"/>
      <c r="AH6" s="740"/>
      <c r="AI6" s="740"/>
      <c r="AJ6" s="740"/>
      <c r="AK6" s="740"/>
      <c r="AL6" s="740"/>
      <c r="AM6" s="740"/>
      <c r="AN6" s="740"/>
      <c r="AO6" s="740"/>
      <c r="AP6" s="740"/>
      <c r="AQ6" s="740"/>
      <c r="AR6" s="740"/>
      <c r="AS6" s="740"/>
      <c r="AT6" s="740"/>
      <c r="AU6" s="740"/>
      <c r="AV6" s="740"/>
      <c r="AW6" s="740"/>
      <c r="AX6" s="740"/>
      <c r="AY6" s="740"/>
      <c r="AZ6" s="740"/>
      <c r="BA6" s="740"/>
      <c r="BB6" s="740"/>
      <c r="BC6" s="740"/>
      <c r="BD6" s="740"/>
      <c r="BE6" s="740"/>
      <c r="BF6" s="740"/>
      <c r="BG6" s="740"/>
      <c r="BH6" s="740"/>
      <c r="BI6" s="740"/>
      <c r="BJ6" s="740"/>
      <c r="BK6" s="740"/>
    </row>
    <row r="7" spans="1:63" ht="31.5" customHeight="1" x14ac:dyDescent="0.3">
      <c r="A7" s="141" t="s">
        <v>177</v>
      </c>
      <c r="B7" s="733"/>
      <c r="C7" s="735"/>
      <c r="D7" s="735"/>
      <c r="E7" s="735"/>
      <c r="F7" s="735"/>
      <c r="G7" s="735"/>
      <c r="H7" s="735"/>
      <c r="I7" s="735"/>
      <c r="J7" s="735"/>
      <c r="K7" s="735"/>
      <c r="L7" s="735"/>
      <c r="M7" s="735"/>
      <c r="N7" s="735"/>
      <c r="O7" s="735"/>
      <c r="P7" s="735"/>
      <c r="Q7" s="735"/>
      <c r="R7" s="735"/>
      <c r="S7" s="735"/>
      <c r="T7" s="735"/>
      <c r="U7" s="735"/>
      <c r="V7" s="735"/>
      <c r="W7" s="735"/>
      <c r="X7" s="735"/>
      <c r="Y7" s="735"/>
      <c r="Z7" s="735"/>
      <c r="AA7" s="735"/>
      <c r="AB7" s="735"/>
      <c r="AC7" s="735"/>
      <c r="AD7" s="735"/>
      <c r="AE7" s="735"/>
      <c r="AF7" s="735"/>
      <c r="AG7" s="735"/>
      <c r="AH7" s="735"/>
      <c r="AI7" s="735"/>
      <c r="AJ7" s="735"/>
      <c r="AK7" s="735"/>
      <c r="AL7" s="735"/>
      <c r="AM7" s="735"/>
      <c r="AN7" s="735"/>
      <c r="AO7" s="735"/>
      <c r="AP7" s="735"/>
      <c r="AQ7" s="735"/>
      <c r="AR7" s="735"/>
      <c r="AS7" s="735"/>
      <c r="AT7" s="735"/>
      <c r="AU7" s="735"/>
      <c r="AV7" s="735"/>
      <c r="AW7" s="735"/>
      <c r="AX7" s="735"/>
      <c r="AY7" s="735"/>
      <c r="AZ7" s="735"/>
      <c r="BA7" s="735"/>
      <c r="BB7" s="735"/>
      <c r="BC7" s="735"/>
      <c r="BD7" s="735"/>
      <c r="BE7" s="735"/>
      <c r="BF7" s="735"/>
      <c r="BG7" s="735"/>
      <c r="BH7" s="735"/>
      <c r="BI7" s="735"/>
      <c r="BJ7" s="735"/>
      <c r="BK7" s="734"/>
    </row>
    <row r="8" spans="1:63" ht="18.75" customHeight="1" x14ac:dyDescent="0.3">
      <c r="A8" s="132"/>
      <c r="B8" s="132"/>
      <c r="C8" s="132"/>
      <c r="D8" s="132"/>
      <c r="E8" s="132"/>
      <c r="F8" s="132"/>
      <c r="G8" s="132"/>
      <c r="H8" s="132"/>
      <c r="I8" s="132"/>
      <c r="J8" s="132"/>
      <c r="K8" s="133"/>
      <c r="L8" s="133"/>
      <c r="M8" s="133"/>
      <c r="N8" s="133"/>
      <c r="O8" s="133"/>
      <c r="P8" s="133"/>
      <c r="Q8" s="133"/>
      <c r="R8" s="133"/>
      <c r="S8" s="133"/>
      <c r="T8" s="133"/>
      <c r="U8" s="133"/>
      <c r="V8" s="133"/>
      <c r="W8" s="133"/>
      <c r="X8" s="133"/>
      <c r="Y8" s="133"/>
      <c r="Z8" s="133"/>
      <c r="AA8" s="133"/>
      <c r="AB8" s="133"/>
      <c r="AC8" s="133"/>
      <c r="AD8" s="133"/>
      <c r="AE8" s="133"/>
      <c r="AG8" s="132"/>
      <c r="AH8" s="133"/>
      <c r="AI8" s="133"/>
      <c r="AJ8" s="133"/>
      <c r="AK8" s="133"/>
      <c r="AL8" s="133"/>
      <c r="AM8" s="133"/>
      <c r="AN8" s="133"/>
      <c r="AO8" s="133"/>
    </row>
    <row r="9" spans="1:63" ht="30" customHeight="1" x14ac:dyDescent="0.3">
      <c r="A9" s="736" t="s">
        <v>90</v>
      </c>
      <c r="B9" s="167" t="s">
        <v>39</v>
      </c>
      <c r="C9" s="167" t="s">
        <v>40</v>
      </c>
      <c r="D9" s="733" t="s">
        <v>41</v>
      </c>
      <c r="E9" s="734"/>
      <c r="F9" s="167" t="s">
        <v>42</v>
      </c>
      <c r="G9" s="167" t="s">
        <v>43</v>
      </c>
      <c r="H9" s="733" t="s">
        <v>44</v>
      </c>
      <c r="I9" s="734"/>
      <c r="J9" s="167" t="s">
        <v>45</v>
      </c>
      <c r="K9" s="167" t="s">
        <v>46</v>
      </c>
      <c r="L9" s="733" t="s">
        <v>47</v>
      </c>
      <c r="M9" s="734"/>
      <c r="N9" s="167" t="s">
        <v>48</v>
      </c>
      <c r="O9" s="167" t="s">
        <v>49</v>
      </c>
      <c r="P9" s="733" t="s">
        <v>50</v>
      </c>
      <c r="Q9" s="734"/>
      <c r="R9" s="733" t="s">
        <v>91</v>
      </c>
      <c r="S9" s="734"/>
      <c r="T9" s="733" t="s">
        <v>288</v>
      </c>
      <c r="U9" s="735"/>
      <c r="V9" s="735"/>
      <c r="W9" s="735"/>
      <c r="X9" s="735"/>
      <c r="Y9" s="734"/>
      <c r="Z9" s="733" t="s">
        <v>287</v>
      </c>
      <c r="AA9" s="735"/>
      <c r="AB9" s="735"/>
      <c r="AC9" s="735"/>
      <c r="AD9" s="735"/>
      <c r="AE9" s="734"/>
      <c r="AG9" s="736" t="s">
        <v>90</v>
      </c>
      <c r="AH9" s="167" t="s">
        <v>39</v>
      </c>
      <c r="AI9" s="167" t="s">
        <v>40</v>
      </c>
      <c r="AJ9" s="733" t="s">
        <v>41</v>
      </c>
      <c r="AK9" s="734"/>
      <c r="AL9" s="167" t="s">
        <v>42</v>
      </c>
      <c r="AM9" s="167" t="s">
        <v>43</v>
      </c>
      <c r="AN9" s="733" t="s">
        <v>44</v>
      </c>
      <c r="AO9" s="734"/>
      <c r="AP9" s="167" t="s">
        <v>45</v>
      </c>
      <c r="AQ9" s="167" t="s">
        <v>46</v>
      </c>
      <c r="AR9" s="733" t="s">
        <v>47</v>
      </c>
      <c r="AS9" s="734"/>
      <c r="AT9" s="167" t="s">
        <v>48</v>
      </c>
      <c r="AU9" s="167" t="s">
        <v>49</v>
      </c>
      <c r="AV9" s="733" t="s">
        <v>50</v>
      </c>
      <c r="AW9" s="734"/>
      <c r="AX9" s="733" t="s">
        <v>91</v>
      </c>
      <c r="AY9" s="734"/>
      <c r="AZ9" s="733" t="s">
        <v>288</v>
      </c>
      <c r="BA9" s="735"/>
      <c r="BB9" s="735"/>
      <c r="BC9" s="735"/>
      <c r="BD9" s="735"/>
      <c r="BE9" s="734"/>
      <c r="BF9" s="733" t="s">
        <v>287</v>
      </c>
      <c r="BG9" s="735"/>
      <c r="BH9" s="735"/>
      <c r="BI9" s="735"/>
      <c r="BJ9" s="735"/>
      <c r="BK9" s="734"/>
    </row>
    <row r="10" spans="1:63" ht="36" customHeight="1" x14ac:dyDescent="0.3">
      <c r="A10" s="737"/>
      <c r="B10" s="117" t="s">
        <v>369</v>
      </c>
      <c r="C10" s="117" t="s">
        <v>369</v>
      </c>
      <c r="D10" s="117" t="s">
        <v>369</v>
      </c>
      <c r="E10" s="117" t="s">
        <v>370</v>
      </c>
      <c r="F10" s="117" t="s">
        <v>369</v>
      </c>
      <c r="G10" s="117" t="s">
        <v>369</v>
      </c>
      <c r="H10" s="117" t="s">
        <v>369</v>
      </c>
      <c r="I10" s="117" t="s">
        <v>370</v>
      </c>
      <c r="J10" s="117" t="s">
        <v>369</v>
      </c>
      <c r="K10" s="117" t="s">
        <v>369</v>
      </c>
      <c r="L10" s="117" t="s">
        <v>369</v>
      </c>
      <c r="M10" s="117" t="s">
        <v>370</v>
      </c>
      <c r="N10" s="117" t="s">
        <v>369</v>
      </c>
      <c r="O10" s="117" t="s">
        <v>369</v>
      </c>
      <c r="P10" s="117" t="s">
        <v>369</v>
      </c>
      <c r="Q10" s="117" t="s">
        <v>370</v>
      </c>
      <c r="R10" s="117" t="s">
        <v>369</v>
      </c>
      <c r="S10" s="117" t="s">
        <v>370</v>
      </c>
      <c r="T10" s="162" t="s">
        <v>390</v>
      </c>
      <c r="U10" s="162" t="s">
        <v>391</v>
      </c>
      <c r="V10" s="162" t="s">
        <v>392</v>
      </c>
      <c r="W10" s="162" t="s">
        <v>302</v>
      </c>
      <c r="X10" s="163" t="s">
        <v>393</v>
      </c>
      <c r="Y10" s="162" t="s">
        <v>301</v>
      </c>
      <c r="Z10" s="117" t="s">
        <v>384</v>
      </c>
      <c r="AA10" s="134" t="s">
        <v>385</v>
      </c>
      <c r="AB10" s="117" t="s">
        <v>386</v>
      </c>
      <c r="AC10" s="117" t="s">
        <v>387</v>
      </c>
      <c r="AD10" s="117" t="s">
        <v>388</v>
      </c>
      <c r="AE10" s="117" t="s">
        <v>389</v>
      </c>
      <c r="AG10" s="737"/>
      <c r="AH10" s="117" t="s">
        <v>369</v>
      </c>
      <c r="AI10" s="117" t="s">
        <v>369</v>
      </c>
      <c r="AJ10" s="117" t="s">
        <v>369</v>
      </c>
      <c r="AK10" s="117" t="s">
        <v>370</v>
      </c>
      <c r="AL10" s="117" t="s">
        <v>369</v>
      </c>
      <c r="AM10" s="117" t="s">
        <v>369</v>
      </c>
      <c r="AN10" s="117" t="s">
        <v>369</v>
      </c>
      <c r="AO10" s="117" t="s">
        <v>370</v>
      </c>
      <c r="AP10" s="117" t="s">
        <v>369</v>
      </c>
      <c r="AQ10" s="117" t="s">
        <v>369</v>
      </c>
      <c r="AR10" s="117" t="s">
        <v>369</v>
      </c>
      <c r="AS10" s="117" t="s">
        <v>370</v>
      </c>
      <c r="AT10" s="117" t="s">
        <v>369</v>
      </c>
      <c r="AU10" s="117" t="s">
        <v>369</v>
      </c>
      <c r="AV10" s="117" t="s">
        <v>369</v>
      </c>
      <c r="AW10" s="117" t="s">
        <v>370</v>
      </c>
      <c r="AX10" s="117" t="s">
        <v>369</v>
      </c>
      <c r="AY10" s="117" t="s">
        <v>370</v>
      </c>
      <c r="AZ10" s="162" t="s">
        <v>390</v>
      </c>
      <c r="BA10" s="162" t="s">
        <v>391</v>
      </c>
      <c r="BB10" s="162" t="s">
        <v>392</v>
      </c>
      <c r="BC10" s="162" t="s">
        <v>302</v>
      </c>
      <c r="BD10" s="163" t="s">
        <v>393</v>
      </c>
      <c r="BE10" s="162" t="s">
        <v>301</v>
      </c>
      <c r="BF10" s="160" t="s">
        <v>384</v>
      </c>
      <c r="BG10" s="161" t="s">
        <v>385</v>
      </c>
      <c r="BH10" s="160" t="s">
        <v>386</v>
      </c>
      <c r="BI10" s="160" t="s">
        <v>387</v>
      </c>
      <c r="BJ10" s="160" t="s">
        <v>388</v>
      </c>
      <c r="BK10" s="160" t="s">
        <v>389</v>
      </c>
    </row>
    <row r="11" spans="1:63" x14ac:dyDescent="0.3">
      <c r="A11" s="135" t="s">
        <v>92</v>
      </c>
      <c r="B11" s="135"/>
      <c r="C11" s="135"/>
      <c r="D11" s="135"/>
      <c r="E11" s="173"/>
      <c r="F11" s="135"/>
      <c r="G11" s="135"/>
      <c r="H11" s="135"/>
      <c r="I11" s="173"/>
      <c r="J11" s="135"/>
      <c r="K11" s="135"/>
      <c r="L11" s="135"/>
      <c r="M11" s="173"/>
      <c r="N11" s="135"/>
      <c r="O11" s="135"/>
      <c r="P11" s="135"/>
      <c r="Q11" s="173"/>
      <c r="R11" s="165">
        <f t="shared" ref="R11:R31" si="0">B11+C11+D11+F11+G11+H11+J11+K11+L11+N11+O11+P11</f>
        <v>0</v>
      </c>
      <c r="S11" s="142">
        <f>+E11+I11+M11+Q11</f>
        <v>0</v>
      </c>
      <c r="T11" s="164"/>
      <c r="U11" s="164"/>
      <c r="V11" s="164"/>
      <c r="W11" s="164"/>
      <c r="X11" s="164"/>
      <c r="Y11" s="137"/>
      <c r="Z11" s="137"/>
      <c r="AA11" s="137"/>
      <c r="AB11" s="137"/>
      <c r="AC11" s="137"/>
      <c r="AD11" s="137"/>
      <c r="AE11" s="138"/>
      <c r="AG11" s="135" t="s">
        <v>92</v>
      </c>
      <c r="AH11" s="135"/>
      <c r="AI11" s="135"/>
      <c r="AJ11" s="135"/>
      <c r="AK11" s="173"/>
      <c r="AL11" s="135"/>
      <c r="AM11" s="135"/>
      <c r="AN11" s="135"/>
      <c r="AO11" s="173"/>
      <c r="AP11" s="135"/>
      <c r="AQ11" s="135"/>
      <c r="AR11" s="135"/>
      <c r="AS11" s="173"/>
      <c r="AT11" s="135"/>
      <c r="AU11" s="135"/>
      <c r="AV11" s="135"/>
      <c r="AW11" s="173"/>
      <c r="AX11" s="165">
        <f t="shared" ref="AX11:AX31" si="1">AH11+AI11+AJ11+AL11+AM11+AN11+AP11+AQ11+AR11+AT11+AU11+AV11</f>
        <v>0</v>
      </c>
      <c r="AY11" s="142">
        <f>+AK11+AO11+AS11+AW11</f>
        <v>0</v>
      </c>
      <c r="AZ11" s="137"/>
      <c r="BA11" s="137"/>
      <c r="BB11" s="137"/>
      <c r="BC11" s="137"/>
      <c r="BD11" s="137"/>
      <c r="BE11" s="137"/>
      <c r="BF11" s="137"/>
      <c r="BG11" s="137"/>
      <c r="BH11" s="137"/>
      <c r="BI11" s="137"/>
      <c r="BJ11" s="137"/>
      <c r="BK11" s="138"/>
    </row>
    <row r="12" spans="1:63" x14ac:dyDescent="0.3">
      <c r="A12" s="135" t="s">
        <v>93</v>
      </c>
      <c r="B12" s="135"/>
      <c r="C12" s="135"/>
      <c r="D12" s="135"/>
      <c r="E12" s="173"/>
      <c r="F12" s="135"/>
      <c r="G12" s="135"/>
      <c r="H12" s="135"/>
      <c r="I12" s="173"/>
      <c r="J12" s="135"/>
      <c r="K12" s="135"/>
      <c r="L12" s="135"/>
      <c r="M12" s="173"/>
      <c r="N12" s="135"/>
      <c r="O12" s="135"/>
      <c r="P12" s="135"/>
      <c r="Q12" s="173"/>
      <c r="R12" s="165">
        <f t="shared" si="0"/>
        <v>0</v>
      </c>
      <c r="S12" s="142">
        <f t="shared" ref="S12:S31" si="2">+E12+I12+M12+Q12</f>
        <v>0</v>
      </c>
      <c r="T12" s="164"/>
      <c r="U12" s="164"/>
      <c r="V12" s="164"/>
      <c r="W12" s="164"/>
      <c r="X12" s="164"/>
      <c r="Y12" s="137"/>
      <c r="Z12" s="137"/>
      <c r="AA12" s="137"/>
      <c r="AB12" s="137"/>
      <c r="AC12" s="137"/>
      <c r="AD12" s="137"/>
      <c r="AE12" s="137"/>
      <c r="AG12" s="135" t="s">
        <v>93</v>
      </c>
      <c r="AH12" s="135"/>
      <c r="AI12" s="135"/>
      <c r="AJ12" s="135"/>
      <c r="AK12" s="173"/>
      <c r="AL12" s="135"/>
      <c r="AM12" s="135"/>
      <c r="AN12" s="135"/>
      <c r="AO12" s="173"/>
      <c r="AP12" s="135"/>
      <c r="AQ12" s="135"/>
      <c r="AR12" s="135"/>
      <c r="AS12" s="173"/>
      <c r="AT12" s="135"/>
      <c r="AU12" s="135"/>
      <c r="AV12" s="135"/>
      <c r="AW12" s="173"/>
      <c r="AX12" s="165">
        <f t="shared" si="1"/>
        <v>0</v>
      </c>
      <c r="AY12" s="142">
        <f t="shared" ref="AY12:AY31" si="3">+AK12+AO12+AS12+AW12</f>
        <v>0</v>
      </c>
      <c r="AZ12" s="137"/>
      <c r="BA12" s="137"/>
      <c r="BB12" s="137"/>
      <c r="BC12" s="137"/>
      <c r="BD12" s="137"/>
      <c r="BE12" s="137"/>
      <c r="BF12" s="137"/>
      <c r="BG12" s="137"/>
      <c r="BH12" s="137"/>
      <c r="BI12" s="137"/>
      <c r="BJ12" s="137"/>
      <c r="BK12" s="137"/>
    </row>
    <row r="13" spans="1:63" x14ac:dyDescent="0.3">
      <c r="A13" s="135" t="s">
        <v>94</v>
      </c>
      <c r="B13" s="135"/>
      <c r="C13" s="135"/>
      <c r="D13" s="135"/>
      <c r="E13" s="173"/>
      <c r="F13" s="135"/>
      <c r="G13" s="135"/>
      <c r="H13" s="135"/>
      <c r="I13" s="173"/>
      <c r="J13" s="135"/>
      <c r="K13" s="135"/>
      <c r="L13" s="135"/>
      <c r="M13" s="173"/>
      <c r="N13" s="135"/>
      <c r="O13" s="135"/>
      <c r="P13" s="135"/>
      <c r="Q13" s="173"/>
      <c r="R13" s="165">
        <f t="shared" si="0"/>
        <v>0</v>
      </c>
      <c r="S13" s="142">
        <f t="shared" si="2"/>
        <v>0</v>
      </c>
      <c r="T13" s="164"/>
      <c r="U13" s="164"/>
      <c r="V13" s="164"/>
      <c r="W13" s="164"/>
      <c r="X13" s="164"/>
      <c r="Y13" s="137"/>
      <c r="Z13" s="137"/>
      <c r="AA13" s="137"/>
      <c r="AB13" s="137"/>
      <c r="AC13" s="137"/>
      <c r="AD13" s="137"/>
      <c r="AE13" s="137"/>
      <c r="AG13" s="135" t="s">
        <v>94</v>
      </c>
      <c r="AH13" s="135"/>
      <c r="AI13" s="135"/>
      <c r="AJ13" s="135"/>
      <c r="AK13" s="173"/>
      <c r="AL13" s="135"/>
      <c r="AM13" s="135"/>
      <c r="AN13" s="135"/>
      <c r="AO13" s="173"/>
      <c r="AP13" s="135"/>
      <c r="AQ13" s="135"/>
      <c r="AR13" s="135"/>
      <c r="AS13" s="173"/>
      <c r="AT13" s="135"/>
      <c r="AU13" s="135"/>
      <c r="AV13" s="135"/>
      <c r="AW13" s="173"/>
      <c r="AX13" s="165">
        <f t="shared" si="1"/>
        <v>0</v>
      </c>
      <c r="AY13" s="142">
        <f t="shared" si="3"/>
        <v>0</v>
      </c>
      <c r="AZ13" s="137"/>
      <c r="BA13" s="137"/>
      <c r="BB13" s="137"/>
      <c r="BC13" s="137"/>
      <c r="BD13" s="137"/>
      <c r="BE13" s="137"/>
      <c r="BF13" s="137"/>
      <c r="BG13" s="137"/>
      <c r="BH13" s="137"/>
      <c r="BI13" s="137"/>
      <c r="BJ13" s="137"/>
      <c r="BK13" s="137"/>
    </row>
    <row r="14" spans="1:63" x14ac:dyDescent="0.3">
      <c r="A14" s="135" t="s">
        <v>95</v>
      </c>
      <c r="B14" s="135"/>
      <c r="C14" s="135"/>
      <c r="D14" s="135"/>
      <c r="E14" s="173"/>
      <c r="F14" s="135"/>
      <c r="G14" s="135"/>
      <c r="H14" s="135"/>
      <c r="I14" s="173"/>
      <c r="J14" s="135"/>
      <c r="K14" s="135"/>
      <c r="L14" s="135"/>
      <c r="M14" s="173"/>
      <c r="N14" s="135"/>
      <c r="O14" s="135"/>
      <c r="P14" s="135"/>
      <c r="Q14" s="173"/>
      <c r="R14" s="165">
        <f t="shared" si="0"/>
        <v>0</v>
      </c>
      <c r="S14" s="142">
        <f t="shared" si="2"/>
        <v>0</v>
      </c>
      <c r="T14" s="164"/>
      <c r="U14" s="164"/>
      <c r="V14" s="164"/>
      <c r="W14" s="164"/>
      <c r="X14" s="164"/>
      <c r="Y14" s="137"/>
      <c r="Z14" s="137"/>
      <c r="AA14" s="137"/>
      <c r="AB14" s="137"/>
      <c r="AC14" s="137"/>
      <c r="AD14" s="137"/>
      <c r="AE14" s="137"/>
      <c r="AG14" s="135" t="s">
        <v>95</v>
      </c>
      <c r="AH14" s="135"/>
      <c r="AI14" s="135"/>
      <c r="AJ14" s="135"/>
      <c r="AK14" s="173"/>
      <c r="AL14" s="135"/>
      <c r="AM14" s="135"/>
      <c r="AN14" s="135"/>
      <c r="AO14" s="173"/>
      <c r="AP14" s="135"/>
      <c r="AQ14" s="135"/>
      <c r="AR14" s="135"/>
      <c r="AS14" s="173"/>
      <c r="AT14" s="135"/>
      <c r="AU14" s="135"/>
      <c r="AV14" s="135"/>
      <c r="AW14" s="173"/>
      <c r="AX14" s="165">
        <f t="shared" si="1"/>
        <v>0</v>
      </c>
      <c r="AY14" s="142">
        <f t="shared" si="3"/>
        <v>0</v>
      </c>
      <c r="AZ14" s="137"/>
      <c r="BA14" s="137"/>
      <c r="BB14" s="137"/>
      <c r="BC14" s="137"/>
      <c r="BD14" s="137"/>
      <c r="BE14" s="137"/>
      <c r="BF14" s="137"/>
      <c r="BG14" s="137"/>
      <c r="BH14" s="137"/>
      <c r="BI14" s="137"/>
      <c r="BJ14" s="137"/>
      <c r="BK14" s="137"/>
    </row>
    <row r="15" spans="1:63" x14ac:dyDescent="0.3">
      <c r="A15" s="135" t="s">
        <v>96</v>
      </c>
      <c r="B15" s="135"/>
      <c r="C15" s="135"/>
      <c r="D15" s="135"/>
      <c r="E15" s="173"/>
      <c r="F15" s="135"/>
      <c r="G15" s="135"/>
      <c r="H15" s="135"/>
      <c r="I15" s="173"/>
      <c r="J15" s="135"/>
      <c r="K15" s="135"/>
      <c r="L15" s="135"/>
      <c r="M15" s="173"/>
      <c r="N15" s="135"/>
      <c r="O15" s="135"/>
      <c r="P15" s="135"/>
      <c r="Q15" s="173"/>
      <c r="R15" s="165">
        <f t="shared" si="0"/>
        <v>0</v>
      </c>
      <c r="S15" s="142">
        <f t="shared" si="2"/>
        <v>0</v>
      </c>
      <c r="T15" s="164"/>
      <c r="U15" s="164"/>
      <c r="V15" s="164"/>
      <c r="W15" s="164"/>
      <c r="X15" s="164"/>
      <c r="Y15" s="137"/>
      <c r="Z15" s="137"/>
      <c r="AA15" s="137"/>
      <c r="AB15" s="137"/>
      <c r="AC15" s="137"/>
      <c r="AD15" s="137"/>
      <c r="AE15" s="137"/>
      <c r="AG15" s="135" t="s">
        <v>96</v>
      </c>
      <c r="AH15" s="135"/>
      <c r="AI15" s="135"/>
      <c r="AJ15" s="135"/>
      <c r="AK15" s="173"/>
      <c r="AL15" s="135"/>
      <c r="AM15" s="135"/>
      <c r="AN15" s="135"/>
      <c r="AO15" s="173"/>
      <c r="AP15" s="135"/>
      <c r="AQ15" s="135"/>
      <c r="AR15" s="135"/>
      <c r="AS15" s="173"/>
      <c r="AT15" s="135"/>
      <c r="AU15" s="135"/>
      <c r="AV15" s="135"/>
      <c r="AW15" s="173"/>
      <c r="AX15" s="165">
        <f t="shared" si="1"/>
        <v>0</v>
      </c>
      <c r="AY15" s="142">
        <f t="shared" si="3"/>
        <v>0</v>
      </c>
      <c r="AZ15" s="137"/>
      <c r="BA15" s="137"/>
      <c r="BB15" s="137"/>
      <c r="BC15" s="137"/>
      <c r="BD15" s="137"/>
      <c r="BE15" s="137"/>
      <c r="BF15" s="137"/>
      <c r="BG15" s="137"/>
      <c r="BH15" s="137"/>
      <c r="BI15" s="137"/>
      <c r="BJ15" s="137"/>
      <c r="BK15" s="137"/>
    </row>
    <row r="16" spans="1:63" x14ac:dyDescent="0.3">
      <c r="A16" s="135" t="s">
        <v>97</v>
      </c>
      <c r="B16" s="135"/>
      <c r="C16" s="135"/>
      <c r="D16" s="135"/>
      <c r="E16" s="173"/>
      <c r="F16" s="135"/>
      <c r="G16" s="135"/>
      <c r="H16" s="135"/>
      <c r="I16" s="173"/>
      <c r="J16" s="135"/>
      <c r="K16" s="135"/>
      <c r="L16" s="135"/>
      <c r="M16" s="173"/>
      <c r="N16" s="135"/>
      <c r="O16" s="135"/>
      <c r="P16" s="135"/>
      <c r="Q16" s="173"/>
      <c r="R16" s="165">
        <f t="shared" si="0"/>
        <v>0</v>
      </c>
      <c r="S16" s="142">
        <f t="shared" si="2"/>
        <v>0</v>
      </c>
      <c r="T16" s="164"/>
      <c r="U16" s="164"/>
      <c r="V16" s="164"/>
      <c r="W16" s="164"/>
      <c r="X16" s="164"/>
      <c r="Y16" s="137"/>
      <c r="Z16" s="137"/>
      <c r="AA16" s="137"/>
      <c r="AB16" s="137"/>
      <c r="AC16" s="137"/>
      <c r="AD16" s="137"/>
      <c r="AE16" s="137"/>
      <c r="AG16" s="135" t="s">
        <v>97</v>
      </c>
      <c r="AH16" s="135"/>
      <c r="AI16" s="135"/>
      <c r="AJ16" s="135"/>
      <c r="AK16" s="173"/>
      <c r="AL16" s="135"/>
      <c r="AM16" s="135"/>
      <c r="AN16" s="135"/>
      <c r="AO16" s="173"/>
      <c r="AP16" s="135"/>
      <c r="AQ16" s="135"/>
      <c r="AR16" s="135"/>
      <c r="AS16" s="173"/>
      <c r="AT16" s="135"/>
      <c r="AU16" s="135"/>
      <c r="AV16" s="135"/>
      <c r="AW16" s="173"/>
      <c r="AX16" s="165">
        <f t="shared" si="1"/>
        <v>0</v>
      </c>
      <c r="AY16" s="142">
        <f t="shared" si="3"/>
        <v>0</v>
      </c>
      <c r="AZ16" s="137"/>
      <c r="BA16" s="137"/>
      <c r="BB16" s="137"/>
      <c r="BC16" s="137"/>
      <c r="BD16" s="137"/>
      <c r="BE16" s="137"/>
      <c r="BF16" s="137"/>
      <c r="BG16" s="137"/>
      <c r="BH16" s="137"/>
      <c r="BI16" s="137"/>
      <c r="BJ16" s="137"/>
      <c r="BK16" s="137"/>
    </row>
    <row r="17" spans="1:63" x14ac:dyDescent="0.3">
      <c r="A17" s="135" t="s">
        <v>98</v>
      </c>
      <c r="B17" s="135"/>
      <c r="C17" s="135"/>
      <c r="D17" s="135"/>
      <c r="E17" s="173"/>
      <c r="F17" s="135"/>
      <c r="G17" s="135"/>
      <c r="H17" s="135"/>
      <c r="I17" s="173"/>
      <c r="J17" s="135"/>
      <c r="K17" s="135"/>
      <c r="L17" s="135"/>
      <c r="M17" s="173"/>
      <c r="N17" s="135"/>
      <c r="O17" s="135"/>
      <c r="P17" s="135"/>
      <c r="Q17" s="173"/>
      <c r="R17" s="165">
        <f t="shared" si="0"/>
        <v>0</v>
      </c>
      <c r="S17" s="142">
        <f t="shared" si="2"/>
        <v>0</v>
      </c>
      <c r="T17" s="164"/>
      <c r="U17" s="164"/>
      <c r="V17" s="164"/>
      <c r="W17" s="164"/>
      <c r="X17" s="164"/>
      <c r="Y17" s="137"/>
      <c r="Z17" s="137"/>
      <c r="AA17" s="137"/>
      <c r="AB17" s="137"/>
      <c r="AC17" s="137"/>
      <c r="AD17" s="137"/>
      <c r="AE17" s="137"/>
      <c r="AG17" s="135" t="s">
        <v>98</v>
      </c>
      <c r="AH17" s="135"/>
      <c r="AI17" s="135"/>
      <c r="AJ17" s="135"/>
      <c r="AK17" s="173"/>
      <c r="AL17" s="135"/>
      <c r="AM17" s="135"/>
      <c r="AN17" s="135"/>
      <c r="AO17" s="173"/>
      <c r="AP17" s="135"/>
      <c r="AQ17" s="135"/>
      <c r="AR17" s="135"/>
      <c r="AS17" s="173"/>
      <c r="AT17" s="135"/>
      <c r="AU17" s="135"/>
      <c r="AV17" s="135"/>
      <c r="AW17" s="173"/>
      <c r="AX17" s="165">
        <f t="shared" si="1"/>
        <v>0</v>
      </c>
      <c r="AY17" s="142">
        <f t="shared" si="3"/>
        <v>0</v>
      </c>
      <c r="AZ17" s="137"/>
      <c r="BA17" s="137"/>
      <c r="BB17" s="137"/>
      <c r="BC17" s="137"/>
      <c r="BD17" s="137"/>
      <c r="BE17" s="137"/>
      <c r="BF17" s="137"/>
      <c r="BG17" s="137"/>
      <c r="BH17" s="137"/>
      <c r="BI17" s="137"/>
      <c r="BJ17" s="137"/>
      <c r="BK17" s="137"/>
    </row>
    <row r="18" spans="1:63" x14ac:dyDescent="0.3">
      <c r="A18" s="135" t="s">
        <v>99</v>
      </c>
      <c r="B18" s="135"/>
      <c r="C18" s="135"/>
      <c r="D18" s="135"/>
      <c r="E18" s="173"/>
      <c r="F18" s="135"/>
      <c r="G18" s="135"/>
      <c r="H18" s="135"/>
      <c r="I18" s="173"/>
      <c r="J18" s="135"/>
      <c r="K18" s="135"/>
      <c r="L18" s="135"/>
      <c r="M18" s="173"/>
      <c r="N18" s="135"/>
      <c r="O18" s="135"/>
      <c r="P18" s="135"/>
      <c r="Q18" s="173"/>
      <c r="R18" s="165">
        <f t="shared" si="0"/>
        <v>0</v>
      </c>
      <c r="S18" s="142">
        <f t="shared" si="2"/>
        <v>0</v>
      </c>
      <c r="T18" s="164"/>
      <c r="U18" s="164"/>
      <c r="V18" s="164"/>
      <c r="W18" s="164"/>
      <c r="X18" s="164"/>
      <c r="Y18" s="137"/>
      <c r="Z18" s="137"/>
      <c r="AA18" s="137"/>
      <c r="AB18" s="137"/>
      <c r="AC18" s="137"/>
      <c r="AD18" s="137"/>
      <c r="AE18" s="137"/>
      <c r="AG18" s="135" t="s">
        <v>99</v>
      </c>
      <c r="AH18" s="135"/>
      <c r="AI18" s="135"/>
      <c r="AJ18" s="135"/>
      <c r="AK18" s="173"/>
      <c r="AL18" s="135"/>
      <c r="AM18" s="135"/>
      <c r="AN18" s="135"/>
      <c r="AO18" s="173"/>
      <c r="AP18" s="135"/>
      <c r="AQ18" s="135"/>
      <c r="AR18" s="135"/>
      <c r="AS18" s="173"/>
      <c r="AT18" s="135"/>
      <c r="AU18" s="135"/>
      <c r="AV18" s="135"/>
      <c r="AW18" s="173"/>
      <c r="AX18" s="165">
        <f t="shared" si="1"/>
        <v>0</v>
      </c>
      <c r="AY18" s="142">
        <f t="shared" si="3"/>
        <v>0</v>
      </c>
      <c r="AZ18" s="137"/>
      <c r="BA18" s="137"/>
      <c r="BB18" s="137"/>
      <c r="BC18" s="137"/>
      <c r="BD18" s="137"/>
      <c r="BE18" s="137"/>
      <c r="BF18" s="137"/>
      <c r="BG18" s="137"/>
      <c r="BH18" s="137"/>
      <c r="BI18" s="137"/>
      <c r="BJ18" s="137"/>
      <c r="BK18" s="137"/>
    </row>
    <row r="19" spans="1:63" x14ac:dyDescent="0.3">
      <c r="A19" s="135" t="s">
        <v>100</v>
      </c>
      <c r="B19" s="135"/>
      <c r="C19" s="135"/>
      <c r="D19" s="135"/>
      <c r="E19" s="173"/>
      <c r="F19" s="135"/>
      <c r="G19" s="135"/>
      <c r="H19" s="135"/>
      <c r="I19" s="173"/>
      <c r="J19" s="135"/>
      <c r="K19" s="135"/>
      <c r="L19" s="135"/>
      <c r="M19" s="173"/>
      <c r="N19" s="135"/>
      <c r="O19" s="135"/>
      <c r="P19" s="135"/>
      <c r="Q19" s="173"/>
      <c r="R19" s="165">
        <f t="shared" si="0"/>
        <v>0</v>
      </c>
      <c r="S19" s="142">
        <f t="shared" si="2"/>
        <v>0</v>
      </c>
      <c r="T19" s="164"/>
      <c r="U19" s="164"/>
      <c r="V19" s="164"/>
      <c r="W19" s="164"/>
      <c r="X19" s="164"/>
      <c r="Y19" s="137"/>
      <c r="Z19" s="137"/>
      <c r="AA19" s="137"/>
      <c r="AB19" s="137"/>
      <c r="AC19" s="137"/>
      <c r="AD19" s="137"/>
      <c r="AE19" s="137"/>
      <c r="AG19" s="135" t="s">
        <v>100</v>
      </c>
      <c r="AH19" s="135"/>
      <c r="AI19" s="135"/>
      <c r="AJ19" s="135"/>
      <c r="AK19" s="173"/>
      <c r="AL19" s="135"/>
      <c r="AM19" s="135"/>
      <c r="AN19" s="135"/>
      <c r="AO19" s="173"/>
      <c r="AP19" s="135"/>
      <c r="AQ19" s="135"/>
      <c r="AR19" s="135"/>
      <c r="AS19" s="173"/>
      <c r="AT19" s="135"/>
      <c r="AU19" s="135"/>
      <c r="AV19" s="135"/>
      <c r="AW19" s="173"/>
      <c r="AX19" s="165">
        <f t="shared" si="1"/>
        <v>0</v>
      </c>
      <c r="AY19" s="142">
        <f t="shared" si="3"/>
        <v>0</v>
      </c>
      <c r="AZ19" s="137"/>
      <c r="BA19" s="137"/>
      <c r="BB19" s="137"/>
      <c r="BC19" s="137"/>
      <c r="BD19" s="137"/>
      <c r="BE19" s="137"/>
      <c r="BF19" s="137"/>
      <c r="BG19" s="137"/>
      <c r="BH19" s="137"/>
      <c r="BI19" s="135"/>
      <c r="BJ19" s="135"/>
      <c r="BK19" s="135"/>
    </row>
    <row r="20" spans="1:63" x14ac:dyDescent="0.3">
      <c r="A20" s="135" t="s">
        <v>101</v>
      </c>
      <c r="B20" s="135"/>
      <c r="C20" s="135"/>
      <c r="D20" s="135"/>
      <c r="E20" s="173"/>
      <c r="F20" s="135"/>
      <c r="G20" s="135"/>
      <c r="H20" s="135"/>
      <c r="I20" s="173"/>
      <c r="J20" s="135"/>
      <c r="K20" s="135"/>
      <c r="L20" s="135"/>
      <c r="M20" s="173"/>
      <c r="N20" s="135"/>
      <c r="O20" s="135"/>
      <c r="P20" s="135"/>
      <c r="Q20" s="173"/>
      <c r="R20" s="165">
        <f t="shared" si="0"/>
        <v>0</v>
      </c>
      <c r="S20" s="142">
        <f t="shared" si="2"/>
        <v>0</v>
      </c>
      <c r="T20" s="164"/>
      <c r="U20" s="164"/>
      <c r="V20" s="164"/>
      <c r="W20" s="164"/>
      <c r="X20" s="164"/>
      <c r="Y20" s="137"/>
      <c r="Z20" s="137"/>
      <c r="AA20" s="137"/>
      <c r="AB20" s="137"/>
      <c r="AC20" s="137"/>
      <c r="AD20" s="137"/>
      <c r="AE20" s="137"/>
      <c r="AG20" s="135" t="s">
        <v>101</v>
      </c>
      <c r="AH20" s="135"/>
      <c r="AI20" s="135"/>
      <c r="AJ20" s="135"/>
      <c r="AK20" s="173"/>
      <c r="AL20" s="135"/>
      <c r="AM20" s="135"/>
      <c r="AN20" s="135"/>
      <c r="AO20" s="173"/>
      <c r="AP20" s="135"/>
      <c r="AQ20" s="135"/>
      <c r="AR20" s="135"/>
      <c r="AS20" s="173"/>
      <c r="AT20" s="135"/>
      <c r="AU20" s="135"/>
      <c r="AV20" s="135"/>
      <c r="AW20" s="173"/>
      <c r="AX20" s="165">
        <f t="shared" si="1"/>
        <v>0</v>
      </c>
      <c r="AY20" s="142">
        <f t="shared" si="3"/>
        <v>0</v>
      </c>
      <c r="AZ20" s="137"/>
      <c r="BA20" s="137"/>
      <c r="BB20" s="137"/>
      <c r="BC20" s="137"/>
      <c r="BD20" s="137"/>
      <c r="BE20" s="137"/>
      <c r="BF20" s="137"/>
      <c r="BG20" s="137"/>
      <c r="BH20" s="137"/>
      <c r="BI20" s="135"/>
      <c r="BJ20" s="135"/>
      <c r="BK20" s="135"/>
    </row>
    <row r="21" spans="1:63" x14ac:dyDescent="0.3">
      <c r="A21" s="135" t="s">
        <v>102</v>
      </c>
      <c r="B21" s="135"/>
      <c r="C21" s="135"/>
      <c r="D21" s="135"/>
      <c r="E21" s="173"/>
      <c r="F21" s="135"/>
      <c r="G21" s="135"/>
      <c r="H21" s="135"/>
      <c r="I21" s="173"/>
      <c r="J21" s="135"/>
      <c r="K21" s="135"/>
      <c r="L21" s="135"/>
      <c r="M21" s="173"/>
      <c r="N21" s="135"/>
      <c r="O21" s="135"/>
      <c r="P21" s="135"/>
      <c r="Q21" s="173"/>
      <c r="R21" s="165">
        <f t="shared" si="0"/>
        <v>0</v>
      </c>
      <c r="S21" s="142">
        <f t="shared" si="2"/>
        <v>0</v>
      </c>
      <c r="T21" s="164"/>
      <c r="U21" s="164"/>
      <c r="V21" s="164"/>
      <c r="W21" s="164"/>
      <c r="X21" s="164"/>
      <c r="Y21" s="137"/>
      <c r="Z21" s="137"/>
      <c r="AA21" s="137"/>
      <c r="AB21" s="137"/>
      <c r="AC21" s="137"/>
      <c r="AD21" s="137"/>
      <c r="AE21" s="137"/>
      <c r="AG21" s="135" t="s">
        <v>102</v>
      </c>
      <c r="AH21" s="135"/>
      <c r="AI21" s="135"/>
      <c r="AJ21" s="135"/>
      <c r="AK21" s="173"/>
      <c r="AL21" s="135"/>
      <c r="AM21" s="135"/>
      <c r="AN21" s="135"/>
      <c r="AO21" s="173"/>
      <c r="AP21" s="135"/>
      <c r="AQ21" s="135"/>
      <c r="AR21" s="135"/>
      <c r="AS21" s="173"/>
      <c r="AT21" s="135"/>
      <c r="AU21" s="135"/>
      <c r="AV21" s="135"/>
      <c r="AW21" s="173"/>
      <c r="AX21" s="165">
        <f t="shared" si="1"/>
        <v>0</v>
      </c>
      <c r="AY21" s="142">
        <f t="shared" si="3"/>
        <v>0</v>
      </c>
      <c r="AZ21" s="137"/>
      <c r="BA21" s="137"/>
      <c r="BB21" s="137"/>
      <c r="BC21" s="137"/>
      <c r="BD21" s="137"/>
      <c r="BE21" s="137"/>
      <c r="BF21" s="137"/>
      <c r="BG21" s="137"/>
      <c r="BH21" s="137"/>
      <c r="BI21" s="135"/>
      <c r="BJ21" s="135"/>
      <c r="BK21" s="135"/>
    </row>
    <row r="22" spans="1:63" x14ac:dyDescent="0.3">
      <c r="A22" s="135" t="s">
        <v>103</v>
      </c>
      <c r="B22" s="135"/>
      <c r="C22" s="135"/>
      <c r="D22" s="135"/>
      <c r="E22" s="173"/>
      <c r="F22" s="135"/>
      <c r="G22" s="135"/>
      <c r="H22" s="135"/>
      <c r="I22" s="173"/>
      <c r="J22" s="135"/>
      <c r="K22" s="135"/>
      <c r="L22" s="135"/>
      <c r="M22" s="173"/>
      <c r="N22" s="135"/>
      <c r="O22" s="135"/>
      <c r="P22" s="135"/>
      <c r="Q22" s="173"/>
      <c r="R22" s="165">
        <f t="shared" si="0"/>
        <v>0</v>
      </c>
      <c r="S22" s="142">
        <f t="shared" si="2"/>
        <v>0</v>
      </c>
      <c r="T22" s="164"/>
      <c r="U22" s="164"/>
      <c r="V22" s="164"/>
      <c r="W22" s="164"/>
      <c r="X22" s="164"/>
      <c r="Y22" s="137"/>
      <c r="Z22" s="137"/>
      <c r="AA22" s="137"/>
      <c r="AB22" s="137"/>
      <c r="AC22" s="137"/>
      <c r="AD22" s="137"/>
      <c r="AE22" s="137"/>
      <c r="AG22" s="135" t="s">
        <v>103</v>
      </c>
      <c r="AH22" s="135"/>
      <c r="AI22" s="135"/>
      <c r="AJ22" s="135"/>
      <c r="AK22" s="173"/>
      <c r="AL22" s="135"/>
      <c r="AM22" s="135"/>
      <c r="AN22" s="135"/>
      <c r="AO22" s="173"/>
      <c r="AP22" s="135"/>
      <c r="AQ22" s="135"/>
      <c r="AR22" s="135"/>
      <c r="AS22" s="173"/>
      <c r="AT22" s="135"/>
      <c r="AU22" s="135"/>
      <c r="AV22" s="135"/>
      <c r="AW22" s="173"/>
      <c r="AX22" s="165">
        <f t="shared" si="1"/>
        <v>0</v>
      </c>
      <c r="AY22" s="142">
        <f t="shared" si="3"/>
        <v>0</v>
      </c>
      <c r="AZ22" s="137"/>
      <c r="BA22" s="137"/>
      <c r="BB22" s="137"/>
      <c r="BC22" s="137"/>
      <c r="BD22" s="137"/>
      <c r="BE22" s="137"/>
      <c r="BF22" s="137"/>
      <c r="BG22" s="137"/>
      <c r="BH22" s="137"/>
      <c r="BI22" s="137"/>
      <c r="BJ22" s="137"/>
      <c r="BK22" s="137"/>
    </row>
    <row r="23" spans="1:63" x14ac:dyDescent="0.3">
      <c r="A23" s="135" t="s">
        <v>104</v>
      </c>
      <c r="B23" s="135"/>
      <c r="C23" s="135"/>
      <c r="D23" s="135"/>
      <c r="E23" s="173"/>
      <c r="F23" s="135"/>
      <c r="G23" s="135"/>
      <c r="H23" s="135"/>
      <c r="I23" s="173"/>
      <c r="J23" s="135"/>
      <c r="K23" s="135"/>
      <c r="L23" s="135"/>
      <c r="M23" s="173"/>
      <c r="N23" s="135"/>
      <c r="O23" s="135"/>
      <c r="P23" s="135"/>
      <c r="Q23" s="173"/>
      <c r="R23" s="165">
        <f t="shared" si="0"/>
        <v>0</v>
      </c>
      <c r="S23" s="142">
        <f t="shared" si="2"/>
        <v>0</v>
      </c>
      <c r="T23" s="164"/>
      <c r="U23" s="164"/>
      <c r="V23" s="164"/>
      <c r="W23" s="164"/>
      <c r="X23" s="164"/>
      <c r="Y23" s="137"/>
      <c r="Z23" s="137"/>
      <c r="AA23" s="137"/>
      <c r="AB23" s="137"/>
      <c r="AC23" s="137"/>
      <c r="AD23" s="137"/>
      <c r="AE23" s="137"/>
      <c r="AG23" s="135" t="s">
        <v>104</v>
      </c>
      <c r="AH23" s="135"/>
      <c r="AI23" s="135"/>
      <c r="AJ23" s="135"/>
      <c r="AK23" s="173"/>
      <c r="AL23" s="135"/>
      <c r="AM23" s="135"/>
      <c r="AN23" s="135"/>
      <c r="AO23" s="173"/>
      <c r="AP23" s="135"/>
      <c r="AQ23" s="135"/>
      <c r="AR23" s="135"/>
      <c r="AS23" s="173"/>
      <c r="AT23" s="135"/>
      <c r="AU23" s="135"/>
      <c r="AV23" s="135"/>
      <c r="AW23" s="173"/>
      <c r="AX23" s="165">
        <f t="shared" si="1"/>
        <v>0</v>
      </c>
      <c r="AY23" s="142">
        <f t="shared" si="3"/>
        <v>0</v>
      </c>
      <c r="AZ23" s="137"/>
      <c r="BA23" s="137"/>
      <c r="BB23" s="137"/>
      <c r="BC23" s="137"/>
      <c r="BD23" s="137"/>
      <c r="BE23" s="137"/>
      <c r="BF23" s="137"/>
      <c r="BG23" s="137"/>
      <c r="BH23" s="137"/>
      <c r="BI23" s="137"/>
      <c r="BJ23" s="137"/>
      <c r="BK23" s="137"/>
    </row>
    <row r="24" spans="1:63" x14ac:dyDescent="0.3">
      <c r="A24" s="135" t="s">
        <v>105</v>
      </c>
      <c r="B24" s="135"/>
      <c r="C24" s="135"/>
      <c r="D24" s="135"/>
      <c r="E24" s="173"/>
      <c r="F24" s="135"/>
      <c r="G24" s="135"/>
      <c r="H24" s="135"/>
      <c r="I24" s="173"/>
      <c r="J24" s="135"/>
      <c r="K24" s="135"/>
      <c r="L24" s="135"/>
      <c r="M24" s="173"/>
      <c r="N24" s="135"/>
      <c r="O24" s="135"/>
      <c r="P24" s="135"/>
      <c r="Q24" s="173"/>
      <c r="R24" s="165">
        <f t="shared" si="0"/>
        <v>0</v>
      </c>
      <c r="S24" s="142">
        <f t="shared" si="2"/>
        <v>0</v>
      </c>
      <c r="T24" s="164"/>
      <c r="U24" s="164"/>
      <c r="V24" s="164"/>
      <c r="W24" s="164"/>
      <c r="X24" s="164"/>
      <c r="Y24" s="137"/>
      <c r="Z24" s="137"/>
      <c r="AA24" s="137"/>
      <c r="AB24" s="137"/>
      <c r="AC24" s="137"/>
      <c r="AD24" s="137"/>
      <c r="AE24" s="137"/>
      <c r="AG24" s="135" t="s">
        <v>105</v>
      </c>
      <c r="AH24" s="135"/>
      <c r="AI24" s="135"/>
      <c r="AJ24" s="135"/>
      <c r="AK24" s="173"/>
      <c r="AL24" s="135"/>
      <c r="AM24" s="135"/>
      <c r="AN24" s="135"/>
      <c r="AO24" s="173"/>
      <c r="AP24" s="135"/>
      <c r="AQ24" s="135"/>
      <c r="AR24" s="135"/>
      <c r="AS24" s="173"/>
      <c r="AT24" s="135"/>
      <c r="AU24" s="135"/>
      <c r="AV24" s="135"/>
      <c r="AW24" s="173"/>
      <c r="AX24" s="165">
        <f t="shared" si="1"/>
        <v>0</v>
      </c>
      <c r="AY24" s="142">
        <f t="shared" si="3"/>
        <v>0</v>
      </c>
      <c r="AZ24" s="137"/>
      <c r="BA24" s="137"/>
      <c r="BB24" s="137"/>
      <c r="BC24" s="137"/>
      <c r="BD24" s="137"/>
      <c r="BE24" s="137"/>
      <c r="BF24" s="137"/>
      <c r="BG24" s="137"/>
      <c r="BH24" s="137"/>
      <c r="BI24" s="137"/>
      <c r="BJ24" s="137"/>
      <c r="BK24" s="137"/>
    </row>
    <row r="25" spans="1:63" x14ac:dyDescent="0.3">
      <c r="A25" s="135" t="s">
        <v>106</v>
      </c>
      <c r="B25" s="135"/>
      <c r="C25" s="135"/>
      <c r="D25" s="135"/>
      <c r="E25" s="173"/>
      <c r="F25" s="135"/>
      <c r="G25" s="135"/>
      <c r="H25" s="135"/>
      <c r="I25" s="173"/>
      <c r="J25" s="135"/>
      <c r="K25" s="135"/>
      <c r="L25" s="135"/>
      <c r="M25" s="173"/>
      <c r="N25" s="135"/>
      <c r="O25" s="135"/>
      <c r="P25" s="135"/>
      <c r="Q25" s="173"/>
      <c r="R25" s="165">
        <f t="shared" si="0"/>
        <v>0</v>
      </c>
      <c r="S25" s="142">
        <f t="shared" si="2"/>
        <v>0</v>
      </c>
      <c r="T25" s="164"/>
      <c r="U25" s="164"/>
      <c r="V25" s="164"/>
      <c r="W25" s="164"/>
      <c r="X25" s="164"/>
      <c r="Y25" s="137"/>
      <c r="Z25" s="137"/>
      <c r="AA25" s="137"/>
      <c r="AB25" s="137"/>
      <c r="AC25" s="137"/>
      <c r="AD25" s="137"/>
      <c r="AE25" s="137"/>
      <c r="AG25" s="135" t="s">
        <v>106</v>
      </c>
      <c r="AH25" s="135"/>
      <c r="AI25" s="135"/>
      <c r="AJ25" s="135"/>
      <c r="AK25" s="173"/>
      <c r="AL25" s="135"/>
      <c r="AM25" s="135"/>
      <c r="AN25" s="135"/>
      <c r="AO25" s="173"/>
      <c r="AP25" s="135"/>
      <c r="AQ25" s="135"/>
      <c r="AR25" s="135"/>
      <c r="AS25" s="173"/>
      <c r="AT25" s="135"/>
      <c r="AU25" s="135"/>
      <c r="AV25" s="135"/>
      <c r="AW25" s="173"/>
      <c r="AX25" s="165">
        <f t="shared" si="1"/>
        <v>0</v>
      </c>
      <c r="AY25" s="142">
        <f t="shared" si="3"/>
        <v>0</v>
      </c>
      <c r="AZ25" s="137"/>
      <c r="BA25" s="137"/>
      <c r="BB25" s="137"/>
      <c r="BC25" s="137"/>
      <c r="BD25" s="137"/>
      <c r="BE25" s="137"/>
      <c r="BF25" s="137"/>
      <c r="BG25" s="137"/>
      <c r="BH25" s="137"/>
      <c r="BI25" s="137"/>
      <c r="BJ25" s="137"/>
      <c r="BK25" s="137"/>
    </row>
    <row r="26" spans="1:63" x14ac:dyDescent="0.3">
      <c r="A26" s="135" t="s">
        <v>107</v>
      </c>
      <c r="B26" s="135"/>
      <c r="C26" s="135"/>
      <c r="D26" s="135"/>
      <c r="E26" s="173"/>
      <c r="F26" s="135"/>
      <c r="G26" s="135"/>
      <c r="H26" s="135"/>
      <c r="I26" s="173"/>
      <c r="J26" s="135"/>
      <c r="K26" s="135"/>
      <c r="L26" s="135"/>
      <c r="M26" s="173"/>
      <c r="N26" s="135"/>
      <c r="O26" s="135"/>
      <c r="P26" s="135"/>
      <c r="Q26" s="173"/>
      <c r="R26" s="165">
        <f t="shared" si="0"/>
        <v>0</v>
      </c>
      <c r="S26" s="142">
        <f t="shared" si="2"/>
        <v>0</v>
      </c>
      <c r="T26" s="164"/>
      <c r="U26" s="164"/>
      <c r="V26" s="164"/>
      <c r="W26" s="164"/>
      <c r="X26" s="164"/>
      <c r="Y26" s="137"/>
      <c r="Z26" s="137"/>
      <c r="AA26" s="137"/>
      <c r="AB26" s="137"/>
      <c r="AC26" s="137"/>
      <c r="AD26" s="137"/>
      <c r="AE26" s="137"/>
      <c r="AG26" s="135" t="s">
        <v>107</v>
      </c>
      <c r="AH26" s="135"/>
      <c r="AI26" s="135"/>
      <c r="AJ26" s="135"/>
      <c r="AK26" s="173"/>
      <c r="AL26" s="135"/>
      <c r="AM26" s="135"/>
      <c r="AN26" s="135"/>
      <c r="AO26" s="173"/>
      <c r="AP26" s="135"/>
      <c r="AQ26" s="135"/>
      <c r="AR26" s="135"/>
      <c r="AS26" s="173"/>
      <c r="AT26" s="135"/>
      <c r="AU26" s="135"/>
      <c r="AV26" s="135"/>
      <c r="AW26" s="173"/>
      <c r="AX26" s="165">
        <f t="shared" si="1"/>
        <v>0</v>
      </c>
      <c r="AY26" s="142">
        <f t="shared" si="3"/>
        <v>0</v>
      </c>
      <c r="AZ26" s="137"/>
      <c r="BA26" s="137"/>
      <c r="BB26" s="137"/>
      <c r="BC26" s="137"/>
      <c r="BD26" s="137"/>
      <c r="BE26" s="137"/>
      <c r="BF26" s="137"/>
      <c r="BG26" s="137"/>
      <c r="BH26" s="137"/>
      <c r="BI26" s="137"/>
      <c r="BJ26" s="137"/>
      <c r="BK26" s="137"/>
    </row>
    <row r="27" spans="1:63" x14ac:dyDescent="0.3">
      <c r="A27" s="135" t="s">
        <v>108</v>
      </c>
      <c r="B27" s="135"/>
      <c r="C27" s="135"/>
      <c r="D27" s="135"/>
      <c r="E27" s="173"/>
      <c r="F27" s="135"/>
      <c r="G27" s="135"/>
      <c r="H27" s="135"/>
      <c r="I27" s="173"/>
      <c r="J27" s="135"/>
      <c r="K27" s="135"/>
      <c r="L27" s="135"/>
      <c r="M27" s="173"/>
      <c r="N27" s="135"/>
      <c r="O27" s="135"/>
      <c r="P27" s="135"/>
      <c r="Q27" s="173"/>
      <c r="R27" s="165">
        <f t="shared" si="0"/>
        <v>0</v>
      </c>
      <c r="S27" s="142">
        <f t="shared" si="2"/>
        <v>0</v>
      </c>
      <c r="T27" s="164"/>
      <c r="U27" s="164"/>
      <c r="V27" s="164"/>
      <c r="W27" s="164"/>
      <c r="X27" s="164"/>
      <c r="Y27" s="137"/>
      <c r="Z27" s="137"/>
      <c r="AA27" s="137"/>
      <c r="AB27" s="137"/>
      <c r="AC27" s="137"/>
      <c r="AD27" s="137"/>
      <c r="AE27" s="137"/>
      <c r="AG27" s="135" t="s">
        <v>108</v>
      </c>
      <c r="AH27" s="135"/>
      <c r="AI27" s="135"/>
      <c r="AJ27" s="135"/>
      <c r="AK27" s="173"/>
      <c r="AL27" s="135"/>
      <c r="AM27" s="135"/>
      <c r="AN27" s="135"/>
      <c r="AO27" s="173"/>
      <c r="AP27" s="135"/>
      <c r="AQ27" s="135"/>
      <c r="AR27" s="135"/>
      <c r="AS27" s="173"/>
      <c r="AT27" s="135"/>
      <c r="AU27" s="135"/>
      <c r="AV27" s="135"/>
      <c r="AW27" s="173"/>
      <c r="AX27" s="165">
        <f t="shared" si="1"/>
        <v>0</v>
      </c>
      <c r="AY27" s="142">
        <f t="shared" si="3"/>
        <v>0</v>
      </c>
      <c r="AZ27" s="137"/>
      <c r="BA27" s="137"/>
      <c r="BB27" s="137"/>
      <c r="BC27" s="137"/>
      <c r="BD27" s="137"/>
      <c r="BE27" s="137"/>
      <c r="BF27" s="137"/>
      <c r="BG27" s="137"/>
      <c r="BH27" s="137"/>
      <c r="BI27" s="137"/>
      <c r="BJ27" s="137"/>
      <c r="BK27" s="137"/>
    </row>
    <row r="28" spans="1:63" x14ac:dyDescent="0.3">
      <c r="A28" s="135" t="s">
        <v>109</v>
      </c>
      <c r="B28" s="135"/>
      <c r="C28" s="135"/>
      <c r="D28" s="135"/>
      <c r="E28" s="173"/>
      <c r="F28" s="135"/>
      <c r="G28" s="135"/>
      <c r="H28" s="135"/>
      <c r="I28" s="173"/>
      <c r="J28" s="135"/>
      <c r="K28" s="135"/>
      <c r="L28" s="135"/>
      <c r="M28" s="173"/>
      <c r="N28" s="135"/>
      <c r="O28" s="135"/>
      <c r="P28" s="135"/>
      <c r="Q28" s="173"/>
      <c r="R28" s="165">
        <f t="shared" si="0"/>
        <v>0</v>
      </c>
      <c r="S28" s="142">
        <f t="shared" si="2"/>
        <v>0</v>
      </c>
      <c r="T28" s="164"/>
      <c r="U28" s="164"/>
      <c r="V28" s="164"/>
      <c r="W28" s="164"/>
      <c r="X28" s="164"/>
      <c r="Y28" s="137"/>
      <c r="Z28" s="137"/>
      <c r="AA28" s="137"/>
      <c r="AB28" s="137"/>
      <c r="AC28" s="137"/>
      <c r="AD28" s="137"/>
      <c r="AE28" s="137"/>
      <c r="AG28" s="135" t="s">
        <v>109</v>
      </c>
      <c r="AH28" s="135"/>
      <c r="AI28" s="135"/>
      <c r="AJ28" s="135"/>
      <c r="AK28" s="173"/>
      <c r="AL28" s="135"/>
      <c r="AM28" s="135"/>
      <c r="AN28" s="135"/>
      <c r="AO28" s="173"/>
      <c r="AP28" s="135"/>
      <c r="AQ28" s="135"/>
      <c r="AR28" s="135"/>
      <c r="AS28" s="173"/>
      <c r="AT28" s="135"/>
      <c r="AU28" s="135"/>
      <c r="AV28" s="135"/>
      <c r="AW28" s="173"/>
      <c r="AX28" s="165">
        <f t="shared" si="1"/>
        <v>0</v>
      </c>
      <c r="AY28" s="142">
        <f t="shared" si="3"/>
        <v>0</v>
      </c>
      <c r="AZ28" s="137"/>
      <c r="BA28" s="137"/>
      <c r="BB28" s="137"/>
      <c r="BC28" s="137"/>
      <c r="BD28" s="137"/>
      <c r="BE28" s="137"/>
      <c r="BF28" s="137"/>
      <c r="BG28" s="137"/>
      <c r="BH28" s="137"/>
      <c r="BI28" s="137"/>
      <c r="BJ28" s="137"/>
      <c r="BK28" s="137"/>
    </row>
    <row r="29" spans="1:63" x14ac:dyDescent="0.3">
      <c r="A29" s="135" t="s">
        <v>110</v>
      </c>
      <c r="B29" s="135"/>
      <c r="C29" s="135"/>
      <c r="D29" s="135"/>
      <c r="E29" s="173"/>
      <c r="F29" s="135"/>
      <c r="G29" s="135"/>
      <c r="H29" s="135"/>
      <c r="I29" s="173"/>
      <c r="J29" s="135"/>
      <c r="K29" s="135"/>
      <c r="L29" s="135"/>
      <c r="M29" s="173"/>
      <c r="N29" s="135"/>
      <c r="O29" s="135"/>
      <c r="P29" s="135"/>
      <c r="Q29" s="173"/>
      <c r="R29" s="165">
        <f t="shared" si="0"/>
        <v>0</v>
      </c>
      <c r="S29" s="142">
        <f t="shared" si="2"/>
        <v>0</v>
      </c>
      <c r="T29" s="164"/>
      <c r="U29" s="164"/>
      <c r="V29" s="164"/>
      <c r="W29" s="164"/>
      <c r="X29" s="164"/>
      <c r="Y29" s="137"/>
      <c r="Z29" s="137"/>
      <c r="AA29" s="137"/>
      <c r="AB29" s="137"/>
      <c r="AC29" s="137"/>
      <c r="AD29" s="137"/>
      <c r="AE29" s="137"/>
      <c r="AG29" s="135" t="s">
        <v>110</v>
      </c>
      <c r="AH29" s="135"/>
      <c r="AI29" s="135"/>
      <c r="AJ29" s="135"/>
      <c r="AK29" s="173"/>
      <c r="AL29" s="135"/>
      <c r="AM29" s="135"/>
      <c r="AN29" s="135"/>
      <c r="AO29" s="173"/>
      <c r="AP29" s="135"/>
      <c r="AQ29" s="135"/>
      <c r="AR29" s="135"/>
      <c r="AS29" s="173"/>
      <c r="AT29" s="135"/>
      <c r="AU29" s="135"/>
      <c r="AV29" s="135"/>
      <c r="AW29" s="173"/>
      <c r="AX29" s="165">
        <f t="shared" si="1"/>
        <v>0</v>
      </c>
      <c r="AY29" s="142">
        <f t="shared" si="3"/>
        <v>0</v>
      </c>
      <c r="AZ29" s="137"/>
      <c r="BA29" s="137"/>
      <c r="BB29" s="137"/>
      <c r="BC29" s="137"/>
      <c r="BD29" s="137"/>
      <c r="BE29" s="137"/>
      <c r="BF29" s="137"/>
      <c r="BG29" s="137"/>
      <c r="BH29" s="137"/>
      <c r="BI29" s="137"/>
      <c r="BJ29" s="137"/>
      <c r="BK29" s="137"/>
    </row>
    <row r="30" spans="1:63" x14ac:dyDescent="0.3">
      <c r="A30" s="135" t="s">
        <v>111</v>
      </c>
      <c r="B30" s="135"/>
      <c r="C30" s="135"/>
      <c r="D30" s="135"/>
      <c r="E30" s="173"/>
      <c r="F30" s="135"/>
      <c r="G30" s="135"/>
      <c r="H30" s="135"/>
      <c r="I30" s="173"/>
      <c r="J30" s="135"/>
      <c r="K30" s="135"/>
      <c r="L30" s="135"/>
      <c r="M30" s="173"/>
      <c r="N30" s="135"/>
      <c r="O30" s="135"/>
      <c r="P30" s="135"/>
      <c r="Q30" s="173"/>
      <c r="R30" s="165">
        <f t="shared" si="0"/>
        <v>0</v>
      </c>
      <c r="S30" s="142">
        <f t="shared" si="2"/>
        <v>0</v>
      </c>
      <c r="T30" s="164"/>
      <c r="U30" s="164"/>
      <c r="V30" s="164"/>
      <c r="W30" s="164"/>
      <c r="X30" s="164"/>
      <c r="Y30" s="137"/>
      <c r="Z30" s="137"/>
      <c r="AA30" s="137"/>
      <c r="AB30" s="137"/>
      <c r="AC30" s="137"/>
      <c r="AD30" s="137"/>
      <c r="AE30" s="137"/>
      <c r="AG30" s="135" t="s">
        <v>111</v>
      </c>
      <c r="AH30" s="135"/>
      <c r="AI30" s="135"/>
      <c r="AJ30" s="135"/>
      <c r="AK30" s="173"/>
      <c r="AL30" s="135"/>
      <c r="AM30" s="135"/>
      <c r="AN30" s="135"/>
      <c r="AO30" s="173"/>
      <c r="AP30" s="135"/>
      <c r="AQ30" s="135"/>
      <c r="AR30" s="135"/>
      <c r="AS30" s="173"/>
      <c r="AT30" s="135"/>
      <c r="AU30" s="135"/>
      <c r="AV30" s="135"/>
      <c r="AW30" s="173"/>
      <c r="AX30" s="165">
        <f t="shared" si="1"/>
        <v>0</v>
      </c>
      <c r="AY30" s="142">
        <f t="shared" si="3"/>
        <v>0</v>
      </c>
      <c r="AZ30" s="137"/>
      <c r="BA30" s="137"/>
      <c r="BB30" s="137"/>
      <c r="BC30" s="137"/>
      <c r="BD30" s="137"/>
      <c r="BE30" s="137"/>
      <c r="BF30" s="137"/>
      <c r="BG30" s="137"/>
      <c r="BH30" s="137"/>
      <c r="BI30" s="137"/>
      <c r="BJ30" s="137"/>
      <c r="BK30" s="137"/>
    </row>
    <row r="31" spans="1:63" x14ac:dyDescent="0.3">
      <c r="A31" s="135" t="s">
        <v>112</v>
      </c>
      <c r="B31" s="135"/>
      <c r="C31" s="135"/>
      <c r="D31" s="135"/>
      <c r="E31" s="173"/>
      <c r="F31" s="135"/>
      <c r="G31" s="135"/>
      <c r="H31" s="135"/>
      <c r="I31" s="173"/>
      <c r="J31" s="135"/>
      <c r="K31" s="135"/>
      <c r="L31" s="135"/>
      <c r="M31" s="173"/>
      <c r="N31" s="135"/>
      <c r="O31" s="135"/>
      <c r="P31" s="135"/>
      <c r="Q31" s="173"/>
      <c r="R31" s="165">
        <f t="shared" si="0"/>
        <v>0</v>
      </c>
      <c r="S31" s="142">
        <f t="shared" si="2"/>
        <v>0</v>
      </c>
      <c r="T31" s="164"/>
      <c r="U31" s="164"/>
      <c r="V31" s="164"/>
      <c r="W31" s="164"/>
      <c r="X31" s="164"/>
      <c r="Y31" s="137"/>
      <c r="Z31" s="137"/>
      <c r="AA31" s="137"/>
      <c r="AB31" s="137"/>
      <c r="AC31" s="137"/>
      <c r="AD31" s="137"/>
      <c r="AE31" s="137"/>
      <c r="AG31" s="135" t="s">
        <v>112</v>
      </c>
      <c r="AH31" s="135"/>
      <c r="AI31" s="135"/>
      <c r="AJ31" s="135"/>
      <c r="AK31" s="173"/>
      <c r="AL31" s="135"/>
      <c r="AM31" s="135"/>
      <c r="AN31" s="135"/>
      <c r="AO31" s="173"/>
      <c r="AP31" s="135"/>
      <c r="AQ31" s="135"/>
      <c r="AR31" s="135"/>
      <c r="AS31" s="173"/>
      <c r="AT31" s="135"/>
      <c r="AU31" s="135"/>
      <c r="AV31" s="135"/>
      <c r="AW31" s="173"/>
      <c r="AX31" s="165">
        <f t="shared" si="1"/>
        <v>0</v>
      </c>
      <c r="AY31" s="142">
        <f t="shared" si="3"/>
        <v>0</v>
      </c>
      <c r="AZ31" s="137"/>
      <c r="BA31" s="137"/>
      <c r="BB31" s="137"/>
      <c r="BC31" s="137"/>
      <c r="BD31" s="137"/>
      <c r="BE31" s="137"/>
      <c r="BF31" s="137"/>
      <c r="BG31" s="137"/>
      <c r="BH31" s="137"/>
      <c r="BI31" s="137"/>
      <c r="BJ31" s="137"/>
      <c r="BK31" s="137"/>
    </row>
    <row r="32" spans="1:63" x14ac:dyDescent="0.3">
      <c r="A32" s="139" t="s">
        <v>113</v>
      </c>
      <c r="B32" s="136">
        <f>SUM(B11:B31)</f>
        <v>0</v>
      </c>
      <c r="C32" s="136">
        <f t="shared" ref="C32:AE32" si="4">SUM(C11:C31)</f>
        <v>0</v>
      </c>
      <c r="D32" s="136">
        <f t="shared" si="4"/>
        <v>0</v>
      </c>
      <c r="E32" s="174">
        <f>SUM(E11:E31)</f>
        <v>0</v>
      </c>
      <c r="F32" s="136">
        <f t="shared" si="4"/>
        <v>0</v>
      </c>
      <c r="G32" s="136">
        <f t="shared" si="4"/>
        <v>0</v>
      </c>
      <c r="H32" s="136">
        <f t="shared" si="4"/>
        <v>0</v>
      </c>
      <c r="I32" s="174">
        <f>SUM(I11:I31)</f>
        <v>0</v>
      </c>
      <c r="J32" s="136">
        <f t="shared" si="4"/>
        <v>0</v>
      </c>
      <c r="K32" s="136">
        <f t="shared" si="4"/>
        <v>0</v>
      </c>
      <c r="L32" s="136">
        <f t="shared" si="4"/>
        <v>0</v>
      </c>
      <c r="M32" s="174">
        <f>SUM(M11:M31)</f>
        <v>0</v>
      </c>
      <c r="N32" s="136">
        <f t="shared" si="4"/>
        <v>0</v>
      </c>
      <c r="O32" s="136">
        <f t="shared" si="4"/>
        <v>0</v>
      </c>
      <c r="P32" s="136">
        <f t="shared" si="4"/>
        <v>0</v>
      </c>
      <c r="Q32" s="174">
        <f>SUM(Q11:Q31)</f>
        <v>0</v>
      </c>
      <c r="R32" s="136">
        <f t="shared" si="4"/>
        <v>0</v>
      </c>
      <c r="S32" s="142">
        <f t="shared" si="4"/>
        <v>0</v>
      </c>
      <c r="T32" s="136">
        <f t="shared" si="4"/>
        <v>0</v>
      </c>
      <c r="U32" s="136">
        <f t="shared" si="4"/>
        <v>0</v>
      </c>
      <c r="V32" s="136">
        <f t="shared" si="4"/>
        <v>0</v>
      </c>
      <c r="W32" s="136">
        <f t="shared" si="4"/>
        <v>0</v>
      </c>
      <c r="X32" s="136">
        <f t="shared" si="4"/>
        <v>0</v>
      </c>
      <c r="Y32" s="136">
        <f t="shared" si="4"/>
        <v>0</v>
      </c>
      <c r="Z32" s="136">
        <f t="shared" si="4"/>
        <v>0</v>
      </c>
      <c r="AA32" s="136">
        <f t="shared" si="4"/>
        <v>0</v>
      </c>
      <c r="AB32" s="136">
        <f t="shared" si="4"/>
        <v>0</v>
      </c>
      <c r="AC32" s="136">
        <f t="shared" si="4"/>
        <v>0</v>
      </c>
      <c r="AD32" s="136">
        <f t="shared" si="4"/>
        <v>0</v>
      </c>
      <c r="AE32" s="136">
        <f t="shared" si="4"/>
        <v>0</v>
      </c>
      <c r="AG32" s="139" t="s">
        <v>113</v>
      </c>
      <c r="AH32" s="136">
        <f t="shared" ref="AH32:AW32" si="5">SUM(AH11:AH31)</f>
        <v>0</v>
      </c>
      <c r="AI32" s="136">
        <f t="shared" si="5"/>
        <v>0</v>
      </c>
      <c r="AJ32" s="136">
        <f t="shared" si="5"/>
        <v>0</v>
      </c>
      <c r="AK32" s="174">
        <f t="shared" si="5"/>
        <v>0</v>
      </c>
      <c r="AL32" s="136">
        <f t="shared" si="5"/>
        <v>0</v>
      </c>
      <c r="AM32" s="136">
        <f t="shared" si="5"/>
        <v>0</v>
      </c>
      <c r="AN32" s="136">
        <f t="shared" si="5"/>
        <v>0</v>
      </c>
      <c r="AO32" s="174">
        <f t="shared" si="5"/>
        <v>0</v>
      </c>
      <c r="AP32" s="136">
        <f t="shared" si="5"/>
        <v>0</v>
      </c>
      <c r="AQ32" s="136">
        <f t="shared" si="5"/>
        <v>0</v>
      </c>
      <c r="AR32" s="136">
        <f t="shared" si="5"/>
        <v>0</v>
      </c>
      <c r="AS32" s="174">
        <f t="shared" si="5"/>
        <v>0</v>
      </c>
      <c r="AT32" s="136">
        <f t="shared" si="5"/>
        <v>0</v>
      </c>
      <c r="AU32" s="136">
        <f t="shared" si="5"/>
        <v>0</v>
      </c>
      <c r="AV32" s="136">
        <f t="shared" si="5"/>
        <v>0</v>
      </c>
      <c r="AW32" s="174">
        <f t="shared" si="5"/>
        <v>0</v>
      </c>
      <c r="AX32" s="166">
        <f t="shared" ref="AX32:BK32" si="6">SUM(AX11:AX31)</f>
        <v>0</v>
      </c>
      <c r="AY32" s="143">
        <f t="shared" si="6"/>
        <v>0</v>
      </c>
      <c r="AZ32" s="136">
        <f t="shared" si="6"/>
        <v>0</v>
      </c>
      <c r="BA32" s="136">
        <f t="shared" si="6"/>
        <v>0</v>
      </c>
      <c r="BB32" s="136">
        <f t="shared" si="6"/>
        <v>0</v>
      </c>
      <c r="BC32" s="136">
        <f t="shared" si="6"/>
        <v>0</v>
      </c>
      <c r="BD32" s="136">
        <f t="shared" si="6"/>
        <v>0</v>
      </c>
      <c r="BE32" s="136">
        <f t="shared" si="6"/>
        <v>0</v>
      </c>
      <c r="BF32" s="136">
        <f t="shared" si="6"/>
        <v>0</v>
      </c>
      <c r="BG32" s="136">
        <f t="shared" si="6"/>
        <v>0</v>
      </c>
      <c r="BH32" s="136">
        <f t="shared" si="6"/>
        <v>0</v>
      </c>
      <c r="BI32" s="136">
        <f t="shared" si="6"/>
        <v>0</v>
      </c>
      <c r="BJ32" s="136">
        <f t="shared" si="6"/>
        <v>0</v>
      </c>
      <c r="BK32" s="136">
        <f t="shared" si="6"/>
        <v>0</v>
      </c>
    </row>
    <row r="35" spans="1:63" ht="30" customHeight="1" x14ac:dyDescent="0.3">
      <c r="A35" s="736" t="s">
        <v>90</v>
      </c>
      <c r="B35" s="167" t="s">
        <v>39</v>
      </c>
      <c r="C35" s="167" t="s">
        <v>40</v>
      </c>
      <c r="D35" s="733" t="s">
        <v>41</v>
      </c>
      <c r="E35" s="734"/>
      <c r="F35" s="167" t="s">
        <v>42</v>
      </c>
      <c r="G35" s="167" t="s">
        <v>43</v>
      </c>
      <c r="H35" s="733" t="s">
        <v>44</v>
      </c>
      <c r="I35" s="734"/>
      <c r="J35" s="167" t="s">
        <v>45</v>
      </c>
      <c r="K35" s="167" t="s">
        <v>46</v>
      </c>
      <c r="L35" s="733" t="s">
        <v>47</v>
      </c>
      <c r="M35" s="734"/>
      <c r="N35" s="167" t="s">
        <v>48</v>
      </c>
      <c r="O35" s="167" t="s">
        <v>49</v>
      </c>
      <c r="P35" s="733" t="s">
        <v>50</v>
      </c>
      <c r="Q35" s="734"/>
      <c r="R35" s="733" t="s">
        <v>91</v>
      </c>
      <c r="S35" s="734"/>
      <c r="T35" s="733" t="s">
        <v>288</v>
      </c>
      <c r="U35" s="735"/>
      <c r="V35" s="735"/>
      <c r="W35" s="735"/>
      <c r="X35" s="735"/>
      <c r="Y35" s="734"/>
      <c r="Z35" s="733" t="s">
        <v>287</v>
      </c>
      <c r="AA35" s="735"/>
      <c r="AB35" s="735"/>
      <c r="AC35" s="735"/>
      <c r="AD35" s="735"/>
      <c r="AE35" s="734"/>
      <c r="AG35" s="736" t="s">
        <v>90</v>
      </c>
      <c r="AH35" s="167" t="s">
        <v>39</v>
      </c>
      <c r="AI35" s="167" t="s">
        <v>40</v>
      </c>
      <c r="AJ35" s="733" t="s">
        <v>41</v>
      </c>
      <c r="AK35" s="734"/>
      <c r="AL35" s="167" t="s">
        <v>42</v>
      </c>
      <c r="AM35" s="167" t="s">
        <v>43</v>
      </c>
      <c r="AN35" s="733" t="s">
        <v>44</v>
      </c>
      <c r="AO35" s="734"/>
      <c r="AP35" s="167" t="s">
        <v>45</v>
      </c>
      <c r="AQ35" s="167" t="s">
        <v>46</v>
      </c>
      <c r="AR35" s="733" t="s">
        <v>47</v>
      </c>
      <c r="AS35" s="734"/>
      <c r="AT35" s="167" t="s">
        <v>48</v>
      </c>
      <c r="AU35" s="167" t="s">
        <v>49</v>
      </c>
      <c r="AV35" s="733" t="s">
        <v>50</v>
      </c>
      <c r="AW35" s="734"/>
      <c r="AX35" s="733" t="s">
        <v>91</v>
      </c>
      <c r="AY35" s="734"/>
      <c r="AZ35" s="733" t="s">
        <v>288</v>
      </c>
      <c r="BA35" s="735"/>
      <c r="BB35" s="735"/>
      <c r="BC35" s="735"/>
      <c r="BD35" s="735"/>
      <c r="BE35" s="734"/>
      <c r="BF35" s="733" t="s">
        <v>287</v>
      </c>
      <c r="BG35" s="735"/>
      <c r="BH35" s="735"/>
      <c r="BI35" s="735"/>
      <c r="BJ35" s="735"/>
      <c r="BK35" s="734"/>
    </row>
    <row r="36" spans="1:63" ht="36" customHeight="1" x14ac:dyDescent="0.3">
      <c r="A36" s="737"/>
      <c r="B36" s="117" t="s">
        <v>369</v>
      </c>
      <c r="C36" s="117" t="s">
        <v>369</v>
      </c>
      <c r="D36" s="117" t="s">
        <v>369</v>
      </c>
      <c r="E36" s="117" t="s">
        <v>370</v>
      </c>
      <c r="F36" s="117" t="s">
        <v>369</v>
      </c>
      <c r="G36" s="117" t="s">
        <v>369</v>
      </c>
      <c r="H36" s="117" t="s">
        <v>369</v>
      </c>
      <c r="I36" s="117" t="s">
        <v>370</v>
      </c>
      <c r="J36" s="117" t="s">
        <v>369</v>
      </c>
      <c r="K36" s="117" t="s">
        <v>369</v>
      </c>
      <c r="L36" s="117" t="s">
        <v>369</v>
      </c>
      <c r="M36" s="117" t="s">
        <v>370</v>
      </c>
      <c r="N36" s="117" t="s">
        <v>369</v>
      </c>
      <c r="O36" s="117" t="s">
        <v>369</v>
      </c>
      <c r="P36" s="117" t="s">
        <v>369</v>
      </c>
      <c r="Q36" s="117" t="s">
        <v>370</v>
      </c>
      <c r="R36" s="117" t="s">
        <v>369</v>
      </c>
      <c r="S36" s="117" t="s">
        <v>370</v>
      </c>
      <c r="T36" s="162" t="s">
        <v>390</v>
      </c>
      <c r="U36" s="162" t="s">
        <v>391</v>
      </c>
      <c r="V36" s="162" t="s">
        <v>392</v>
      </c>
      <c r="W36" s="162" t="s">
        <v>302</v>
      </c>
      <c r="X36" s="163" t="s">
        <v>393</v>
      </c>
      <c r="Y36" s="162" t="s">
        <v>301</v>
      </c>
      <c r="Z36" s="117" t="s">
        <v>384</v>
      </c>
      <c r="AA36" s="134" t="s">
        <v>385</v>
      </c>
      <c r="AB36" s="117" t="s">
        <v>386</v>
      </c>
      <c r="AC36" s="117" t="s">
        <v>387</v>
      </c>
      <c r="AD36" s="117" t="s">
        <v>388</v>
      </c>
      <c r="AE36" s="117" t="s">
        <v>389</v>
      </c>
      <c r="AG36" s="737"/>
      <c r="AH36" s="117" t="s">
        <v>369</v>
      </c>
      <c r="AI36" s="117" t="s">
        <v>369</v>
      </c>
      <c r="AJ36" s="117" t="s">
        <v>369</v>
      </c>
      <c r="AK36" s="117" t="s">
        <v>370</v>
      </c>
      <c r="AL36" s="117" t="s">
        <v>369</v>
      </c>
      <c r="AM36" s="117" t="s">
        <v>369</v>
      </c>
      <c r="AN36" s="117" t="s">
        <v>369</v>
      </c>
      <c r="AO36" s="117" t="s">
        <v>370</v>
      </c>
      <c r="AP36" s="117" t="s">
        <v>369</v>
      </c>
      <c r="AQ36" s="117" t="s">
        <v>369</v>
      </c>
      <c r="AR36" s="117" t="s">
        <v>369</v>
      </c>
      <c r="AS36" s="117" t="s">
        <v>370</v>
      </c>
      <c r="AT36" s="117" t="s">
        <v>369</v>
      </c>
      <c r="AU36" s="117" t="s">
        <v>369</v>
      </c>
      <c r="AV36" s="117" t="s">
        <v>369</v>
      </c>
      <c r="AW36" s="117" t="s">
        <v>370</v>
      </c>
      <c r="AX36" s="117" t="s">
        <v>369</v>
      </c>
      <c r="AY36" s="117" t="s">
        <v>370</v>
      </c>
      <c r="AZ36" s="162" t="s">
        <v>390</v>
      </c>
      <c r="BA36" s="162" t="s">
        <v>391</v>
      </c>
      <c r="BB36" s="162" t="s">
        <v>392</v>
      </c>
      <c r="BC36" s="162" t="s">
        <v>302</v>
      </c>
      <c r="BD36" s="163" t="s">
        <v>393</v>
      </c>
      <c r="BE36" s="162" t="s">
        <v>301</v>
      </c>
      <c r="BF36" s="160" t="s">
        <v>384</v>
      </c>
      <c r="BG36" s="161" t="s">
        <v>385</v>
      </c>
      <c r="BH36" s="160" t="s">
        <v>386</v>
      </c>
      <c r="BI36" s="160" t="s">
        <v>387</v>
      </c>
      <c r="BJ36" s="160" t="s">
        <v>388</v>
      </c>
      <c r="BK36" s="160" t="s">
        <v>389</v>
      </c>
    </row>
    <row r="37" spans="1:63" x14ac:dyDescent="0.3">
      <c r="A37" s="135" t="s">
        <v>92</v>
      </c>
      <c r="B37" s="135"/>
      <c r="C37" s="135"/>
      <c r="D37" s="135"/>
      <c r="E37" s="173"/>
      <c r="F37" s="135"/>
      <c r="G37" s="135"/>
      <c r="H37" s="135"/>
      <c r="I37" s="173"/>
      <c r="J37" s="135"/>
      <c r="K37" s="135"/>
      <c r="L37" s="135"/>
      <c r="M37" s="173"/>
      <c r="N37" s="135"/>
      <c r="O37" s="135"/>
      <c r="P37" s="135"/>
      <c r="Q37" s="173"/>
      <c r="R37" s="165">
        <f t="shared" ref="R37:R57" si="7">B37+C37+D37+F37+G37+H37+J37+K37+L37+N37+O37+P37</f>
        <v>0</v>
      </c>
      <c r="S37" s="142">
        <f>+E37+I37+M37+Q37</f>
        <v>0</v>
      </c>
      <c r="T37" s="164"/>
      <c r="U37" s="164"/>
      <c r="V37" s="164"/>
      <c r="W37" s="164"/>
      <c r="X37" s="164"/>
      <c r="Y37" s="137"/>
      <c r="Z37" s="137"/>
      <c r="AA37" s="137"/>
      <c r="AB37" s="137"/>
      <c r="AC37" s="137"/>
      <c r="AD37" s="137"/>
      <c r="AE37" s="138"/>
      <c r="AG37" s="135" t="s">
        <v>92</v>
      </c>
      <c r="AH37" s="135"/>
      <c r="AI37" s="135"/>
      <c r="AJ37" s="135"/>
      <c r="AK37" s="173"/>
      <c r="AL37" s="135"/>
      <c r="AM37" s="135"/>
      <c r="AN37" s="135"/>
      <c r="AO37" s="173"/>
      <c r="AP37" s="135"/>
      <c r="AQ37" s="135"/>
      <c r="AR37" s="135"/>
      <c r="AS37" s="173"/>
      <c r="AT37" s="135"/>
      <c r="AU37" s="135"/>
      <c r="AV37" s="135"/>
      <c r="AW37" s="173"/>
      <c r="AX37" s="165">
        <f t="shared" ref="AX37:AX57" si="8">AH37+AI37+AJ37+AL37+AM37+AN37+AP37+AQ37+AR37+AT37+AU37+AV37</f>
        <v>0</v>
      </c>
      <c r="AY37" s="142">
        <f>+AK37+AO37+AS37+AW37</f>
        <v>0</v>
      </c>
      <c r="AZ37" s="137"/>
      <c r="BA37" s="137"/>
      <c r="BB37" s="137"/>
      <c r="BC37" s="137"/>
      <c r="BD37" s="137"/>
      <c r="BE37" s="137"/>
      <c r="BF37" s="137"/>
      <c r="BG37" s="137"/>
      <c r="BH37" s="137"/>
      <c r="BI37" s="137"/>
      <c r="BJ37" s="137"/>
      <c r="BK37" s="138"/>
    </row>
    <row r="38" spans="1:63" x14ac:dyDescent="0.3">
      <c r="A38" s="135" t="s">
        <v>93</v>
      </c>
      <c r="B38" s="135"/>
      <c r="C38" s="135"/>
      <c r="D38" s="135"/>
      <c r="E38" s="173"/>
      <c r="F38" s="135"/>
      <c r="G38" s="135"/>
      <c r="H38" s="135"/>
      <c r="I38" s="173"/>
      <c r="J38" s="135"/>
      <c r="K38" s="135"/>
      <c r="L38" s="135"/>
      <c r="M38" s="173"/>
      <c r="N38" s="135"/>
      <c r="O38" s="135"/>
      <c r="P38" s="135"/>
      <c r="Q38" s="173"/>
      <c r="R38" s="165">
        <f t="shared" si="7"/>
        <v>0</v>
      </c>
      <c r="S38" s="142">
        <f t="shared" ref="S38:S57" si="9">+E38+I38+M38+Q38</f>
        <v>0</v>
      </c>
      <c r="T38" s="164"/>
      <c r="U38" s="164"/>
      <c r="V38" s="164"/>
      <c r="W38" s="164"/>
      <c r="X38" s="164"/>
      <c r="Y38" s="137"/>
      <c r="Z38" s="137"/>
      <c r="AA38" s="137"/>
      <c r="AB38" s="137"/>
      <c r="AC38" s="137"/>
      <c r="AD38" s="137"/>
      <c r="AE38" s="137"/>
      <c r="AG38" s="135" t="s">
        <v>93</v>
      </c>
      <c r="AH38" s="135"/>
      <c r="AI38" s="135"/>
      <c r="AJ38" s="135"/>
      <c r="AK38" s="173"/>
      <c r="AL38" s="135"/>
      <c r="AM38" s="135"/>
      <c r="AN38" s="135"/>
      <c r="AO38" s="173"/>
      <c r="AP38" s="135"/>
      <c r="AQ38" s="135"/>
      <c r="AR38" s="135"/>
      <c r="AS38" s="173"/>
      <c r="AT38" s="135"/>
      <c r="AU38" s="135"/>
      <c r="AV38" s="135"/>
      <c r="AW38" s="173"/>
      <c r="AX38" s="165">
        <f t="shared" si="8"/>
        <v>0</v>
      </c>
      <c r="AY38" s="142">
        <f t="shared" ref="AY38:AY57" si="10">+AK38+AO38+AS38+AW38</f>
        <v>0</v>
      </c>
      <c r="AZ38" s="137"/>
      <c r="BA38" s="137"/>
      <c r="BB38" s="137"/>
      <c r="BC38" s="137"/>
      <c r="BD38" s="137"/>
      <c r="BE38" s="137"/>
      <c r="BF38" s="137"/>
      <c r="BG38" s="137"/>
      <c r="BH38" s="137"/>
      <c r="BI38" s="137"/>
      <c r="BJ38" s="137"/>
      <c r="BK38" s="137"/>
    </row>
    <row r="39" spans="1:63" x14ac:dyDescent="0.3">
      <c r="A39" s="135" t="s">
        <v>94</v>
      </c>
      <c r="B39" s="135"/>
      <c r="C39" s="135"/>
      <c r="D39" s="135"/>
      <c r="E39" s="173"/>
      <c r="F39" s="135"/>
      <c r="G39" s="135"/>
      <c r="H39" s="135"/>
      <c r="I39" s="173"/>
      <c r="J39" s="135"/>
      <c r="K39" s="135"/>
      <c r="L39" s="135"/>
      <c r="M39" s="173"/>
      <c r="N39" s="135"/>
      <c r="O39" s="135"/>
      <c r="P39" s="135"/>
      <c r="Q39" s="173"/>
      <c r="R39" s="165">
        <f t="shared" si="7"/>
        <v>0</v>
      </c>
      <c r="S39" s="142">
        <f t="shared" si="9"/>
        <v>0</v>
      </c>
      <c r="T39" s="164"/>
      <c r="U39" s="164"/>
      <c r="V39" s="164"/>
      <c r="W39" s="164"/>
      <c r="X39" s="164"/>
      <c r="Y39" s="137"/>
      <c r="Z39" s="137"/>
      <c r="AA39" s="137"/>
      <c r="AB39" s="137"/>
      <c r="AC39" s="137"/>
      <c r="AD39" s="137"/>
      <c r="AE39" s="137"/>
      <c r="AG39" s="135" t="s">
        <v>94</v>
      </c>
      <c r="AH39" s="135"/>
      <c r="AI39" s="135"/>
      <c r="AJ39" s="135"/>
      <c r="AK39" s="173"/>
      <c r="AL39" s="135"/>
      <c r="AM39" s="135"/>
      <c r="AN39" s="135"/>
      <c r="AO39" s="173"/>
      <c r="AP39" s="135"/>
      <c r="AQ39" s="135"/>
      <c r="AR39" s="135"/>
      <c r="AS39" s="173"/>
      <c r="AT39" s="135"/>
      <c r="AU39" s="135"/>
      <c r="AV39" s="135"/>
      <c r="AW39" s="173"/>
      <c r="AX39" s="165">
        <f t="shared" si="8"/>
        <v>0</v>
      </c>
      <c r="AY39" s="142">
        <f t="shared" si="10"/>
        <v>0</v>
      </c>
      <c r="AZ39" s="137"/>
      <c r="BA39" s="137"/>
      <c r="BB39" s="137"/>
      <c r="BC39" s="137"/>
      <c r="BD39" s="137"/>
      <c r="BE39" s="137"/>
      <c r="BF39" s="137"/>
      <c r="BG39" s="137"/>
      <c r="BH39" s="137"/>
      <c r="BI39" s="137"/>
      <c r="BJ39" s="137"/>
      <c r="BK39" s="137"/>
    </row>
    <row r="40" spans="1:63" x14ac:dyDescent="0.3">
      <c r="A40" s="135" t="s">
        <v>95</v>
      </c>
      <c r="B40" s="135"/>
      <c r="C40" s="135"/>
      <c r="D40" s="135"/>
      <c r="E40" s="173"/>
      <c r="F40" s="135"/>
      <c r="G40" s="135"/>
      <c r="H40" s="135"/>
      <c r="I40" s="173"/>
      <c r="J40" s="135"/>
      <c r="K40" s="135"/>
      <c r="L40" s="135"/>
      <c r="M40" s="173"/>
      <c r="N40" s="135"/>
      <c r="O40" s="135"/>
      <c r="P40" s="135"/>
      <c r="Q40" s="173"/>
      <c r="R40" s="165">
        <f t="shared" si="7"/>
        <v>0</v>
      </c>
      <c r="S40" s="142">
        <f t="shared" si="9"/>
        <v>0</v>
      </c>
      <c r="T40" s="164"/>
      <c r="U40" s="164"/>
      <c r="V40" s="164"/>
      <c r="W40" s="164"/>
      <c r="X40" s="164"/>
      <c r="Y40" s="137"/>
      <c r="Z40" s="137"/>
      <c r="AA40" s="137"/>
      <c r="AB40" s="137"/>
      <c r="AC40" s="137"/>
      <c r="AD40" s="137"/>
      <c r="AE40" s="137"/>
      <c r="AG40" s="135" t="s">
        <v>95</v>
      </c>
      <c r="AH40" s="135"/>
      <c r="AI40" s="135"/>
      <c r="AJ40" s="135"/>
      <c r="AK40" s="173"/>
      <c r="AL40" s="135"/>
      <c r="AM40" s="135"/>
      <c r="AN40" s="135"/>
      <c r="AO40" s="173"/>
      <c r="AP40" s="135"/>
      <c r="AQ40" s="135"/>
      <c r="AR40" s="135"/>
      <c r="AS40" s="173"/>
      <c r="AT40" s="135"/>
      <c r="AU40" s="135"/>
      <c r="AV40" s="135"/>
      <c r="AW40" s="173"/>
      <c r="AX40" s="165">
        <f t="shared" si="8"/>
        <v>0</v>
      </c>
      <c r="AY40" s="142">
        <f t="shared" si="10"/>
        <v>0</v>
      </c>
      <c r="AZ40" s="137"/>
      <c r="BA40" s="137"/>
      <c r="BB40" s="137"/>
      <c r="BC40" s="137"/>
      <c r="BD40" s="137"/>
      <c r="BE40" s="137"/>
      <c r="BF40" s="137"/>
      <c r="BG40" s="137"/>
      <c r="BH40" s="137"/>
      <c r="BI40" s="137"/>
      <c r="BJ40" s="137"/>
      <c r="BK40" s="137"/>
    </row>
    <row r="41" spans="1:63" x14ac:dyDescent="0.3">
      <c r="A41" s="135" t="s">
        <v>96</v>
      </c>
      <c r="B41" s="135"/>
      <c r="C41" s="135"/>
      <c r="D41" s="135"/>
      <c r="E41" s="173"/>
      <c r="F41" s="135"/>
      <c r="G41" s="135"/>
      <c r="H41" s="135"/>
      <c r="I41" s="173"/>
      <c r="J41" s="135"/>
      <c r="K41" s="135"/>
      <c r="L41" s="135"/>
      <c r="M41" s="173"/>
      <c r="N41" s="135"/>
      <c r="O41" s="135"/>
      <c r="P41" s="135"/>
      <c r="Q41" s="173"/>
      <c r="R41" s="165">
        <f t="shared" si="7"/>
        <v>0</v>
      </c>
      <c r="S41" s="142">
        <f t="shared" si="9"/>
        <v>0</v>
      </c>
      <c r="T41" s="164"/>
      <c r="U41" s="164"/>
      <c r="V41" s="164"/>
      <c r="W41" s="164"/>
      <c r="X41" s="164"/>
      <c r="Y41" s="137"/>
      <c r="Z41" s="137"/>
      <c r="AA41" s="137"/>
      <c r="AB41" s="137"/>
      <c r="AC41" s="137"/>
      <c r="AD41" s="137"/>
      <c r="AE41" s="137"/>
      <c r="AG41" s="135" t="s">
        <v>96</v>
      </c>
      <c r="AH41" s="135"/>
      <c r="AI41" s="135"/>
      <c r="AJ41" s="135"/>
      <c r="AK41" s="173"/>
      <c r="AL41" s="135"/>
      <c r="AM41" s="135"/>
      <c r="AN41" s="135"/>
      <c r="AO41" s="173"/>
      <c r="AP41" s="135"/>
      <c r="AQ41" s="135"/>
      <c r="AR41" s="135"/>
      <c r="AS41" s="173"/>
      <c r="AT41" s="135"/>
      <c r="AU41" s="135"/>
      <c r="AV41" s="135"/>
      <c r="AW41" s="173"/>
      <c r="AX41" s="165">
        <f t="shared" si="8"/>
        <v>0</v>
      </c>
      <c r="AY41" s="142">
        <f t="shared" si="10"/>
        <v>0</v>
      </c>
      <c r="AZ41" s="137"/>
      <c r="BA41" s="137"/>
      <c r="BB41" s="137"/>
      <c r="BC41" s="137"/>
      <c r="BD41" s="137"/>
      <c r="BE41" s="137"/>
      <c r="BF41" s="137"/>
      <c r="BG41" s="137"/>
      <c r="BH41" s="137"/>
      <c r="BI41" s="137"/>
      <c r="BJ41" s="137"/>
      <c r="BK41" s="137"/>
    </row>
    <row r="42" spans="1:63" x14ac:dyDescent="0.3">
      <c r="A42" s="135" t="s">
        <v>97</v>
      </c>
      <c r="B42" s="135"/>
      <c r="C42" s="135"/>
      <c r="D42" s="135"/>
      <c r="E42" s="173"/>
      <c r="F42" s="135"/>
      <c r="G42" s="135"/>
      <c r="H42" s="135"/>
      <c r="I42" s="173"/>
      <c r="J42" s="135"/>
      <c r="K42" s="135"/>
      <c r="L42" s="135"/>
      <c r="M42" s="173"/>
      <c r="N42" s="135"/>
      <c r="O42" s="135"/>
      <c r="P42" s="135"/>
      <c r="Q42" s="173"/>
      <c r="R42" s="165">
        <f t="shared" si="7"/>
        <v>0</v>
      </c>
      <c r="S42" s="142">
        <f t="shared" si="9"/>
        <v>0</v>
      </c>
      <c r="T42" s="164"/>
      <c r="U42" s="164"/>
      <c r="V42" s="164"/>
      <c r="W42" s="164"/>
      <c r="X42" s="164"/>
      <c r="Y42" s="137"/>
      <c r="Z42" s="137"/>
      <c r="AA42" s="137"/>
      <c r="AB42" s="137"/>
      <c r="AC42" s="137"/>
      <c r="AD42" s="137"/>
      <c r="AE42" s="137"/>
      <c r="AG42" s="135" t="s">
        <v>97</v>
      </c>
      <c r="AH42" s="135"/>
      <c r="AI42" s="135"/>
      <c r="AJ42" s="135"/>
      <c r="AK42" s="173"/>
      <c r="AL42" s="135"/>
      <c r="AM42" s="135"/>
      <c r="AN42" s="135"/>
      <c r="AO42" s="173"/>
      <c r="AP42" s="135"/>
      <c r="AQ42" s="135"/>
      <c r="AR42" s="135"/>
      <c r="AS42" s="173"/>
      <c r="AT42" s="135"/>
      <c r="AU42" s="135"/>
      <c r="AV42" s="135"/>
      <c r="AW42" s="173"/>
      <c r="AX42" s="165">
        <f t="shared" si="8"/>
        <v>0</v>
      </c>
      <c r="AY42" s="142">
        <f t="shared" si="10"/>
        <v>0</v>
      </c>
      <c r="AZ42" s="137"/>
      <c r="BA42" s="137"/>
      <c r="BB42" s="137"/>
      <c r="BC42" s="137"/>
      <c r="BD42" s="137"/>
      <c r="BE42" s="137"/>
      <c r="BF42" s="137"/>
      <c r="BG42" s="137"/>
      <c r="BH42" s="137"/>
      <c r="BI42" s="137"/>
      <c r="BJ42" s="137"/>
      <c r="BK42" s="137"/>
    </row>
    <row r="43" spans="1:63" x14ac:dyDescent="0.3">
      <c r="A43" s="135" t="s">
        <v>98</v>
      </c>
      <c r="B43" s="135"/>
      <c r="C43" s="135"/>
      <c r="D43" s="135"/>
      <c r="E43" s="173"/>
      <c r="F43" s="135"/>
      <c r="G43" s="135"/>
      <c r="H43" s="135"/>
      <c r="I43" s="173"/>
      <c r="J43" s="135"/>
      <c r="K43" s="135"/>
      <c r="L43" s="135"/>
      <c r="M43" s="173"/>
      <c r="N43" s="135"/>
      <c r="O43" s="135"/>
      <c r="P43" s="135"/>
      <c r="Q43" s="173"/>
      <c r="R43" s="165">
        <f t="shared" si="7"/>
        <v>0</v>
      </c>
      <c r="S43" s="142">
        <f t="shared" si="9"/>
        <v>0</v>
      </c>
      <c r="T43" s="164"/>
      <c r="U43" s="164"/>
      <c r="V43" s="164"/>
      <c r="W43" s="164"/>
      <c r="X43" s="164"/>
      <c r="Y43" s="137"/>
      <c r="Z43" s="137"/>
      <c r="AA43" s="137"/>
      <c r="AB43" s="137"/>
      <c r="AC43" s="137"/>
      <c r="AD43" s="137"/>
      <c r="AE43" s="137"/>
      <c r="AG43" s="135" t="s">
        <v>98</v>
      </c>
      <c r="AH43" s="135"/>
      <c r="AI43" s="135"/>
      <c r="AJ43" s="135"/>
      <c r="AK43" s="173"/>
      <c r="AL43" s="135"/>
      <c r="AM43" s="135"/>
      <c r="AN43" s="135"/>
      <c r="AO43" s="173"/>
      <c r="AP43" s="135"/>
      <c r="AQ43" s="135"/>
      <c r="AR43" s="135"/>
      <c r="AS43" s="173"/>
      <c r="AT43" s="135"/>
      <c r="AU43" s="135"/>
      <c r="AV43" s="135"/>
      <c r="AW43" s="173"/>
      <c r="AX43" s="165">
        <f t="shared" si="8"/>
        <v>0</v>
      </c>
      <c r="AY43" s="142">
        <f t="shared" si="10"/>
        <v>0</v>
      </c>
      <c r="AZ43" s="137"/>
      <c r="BA43" s="137"/>
      <c r="BB43" s="137"/>
      <c r="BC43" s="137"/>
      <c r="BD43" s="137"/>
      <c r="BE43" s="137"/>
      <c r="BF43" s="137"/>
      <c r="BG43" s="137"/>
      <c r="BH43" s="137"/>
      <c r="BI43" s="137"/>
      <c r="BJ43" s="137"/>
      <c r="BK43" s="137"/>
    </row>
    <row r="44" spans="1:63" x14ac:dyDescent="0.3">
      <c r="A44" s="135" t="s">
        <v>99</v>
      </c>
      <c r="B44" s="135"/>
      <c r="C44" s="135"/>
      <c r="D44" s="135"/>
      <c r="E44" s="173"/>
      <c r="F44" s="135"/>
      <c r="G44" s="135"/>
      <c r="H44" s="135"/>
      <c r="I44" s="173"/>
      <c r="J44" s="135"/>
      <c r="K44" s="135"/>
      <c r="L44" s="135"/>
      <c r="M44" s="173"/>
      <c r="N44" s="135"/>
      <c r="O44" s="135"/>
      <c r="P44" s="135"/>
      <c r="Q44" s="173"/>
      <c r="R44" s="165">
        <f t="shared" si="7"/>
        <v>0</v>
      </c>
      <c r="S44" s="142">
        <f t="shared" si="9"/>
        <v>0</v>
      </c>
      <c r="T44" s="164"/>
      <c r="U44" s="164"/>
      <c r="V44" s="164"/>
      <c r="W44" s="164"/>
      <c r="X44" s="164"/>
      <c r="Y44" s="137"/>
      <c r="Z44" s="137"/>
      <c r="AA44" s="137"/>
      <c r="AB44" s="137"/>
      <c r="AC44" s="137"/>
      <c r="AD44" s="137"/>
      <c r="AE44" s="137"/>
      <c r="AG44" s="135" t="s">
        <v>99</v>
      </c>
      <c r="AH44" s="135"/>
      <c r="AI44" s="135"/>
      <c r="AJ44" s="135"/>
      <c r="AK44" s="173"/>
      <c r="AL44" s="135"/>
      <c r="AM44" s="135"/>
      <c r="AN44" s="135"/>
      <c r="AO44" s="173"/>
      <c r="AP44" s="135"/>
      <c r="AQ44" s="135"/>
      <c r="AR44" s="135"/>
      <c r="AS44" s="173"/>
      <c r="AT44" s="135"/>
      <c r="AU44" s="135"/>
      <c r="AV44" s="135"/>
      <c r="AW44" s="173"/>
      <c r="AX44" s="165">
        <f t="shared" si="8"/>
        <v>0</v>
      </c>
      <c r="AY44" s="142">
        <f t="shared" si="10"/>
        <v>0</v>
      </c>
      <c r="AZ44" s="137"/>
      <c r="BA44" s="137"/>
      <c r="BB44" s="137"/>
      <c r="BC44" s="137"/>
      <c r="BD44" s="137"/>
      <c r="BE44" s="137"/>
      <c r="BF44" s="137"/>
      <c r="BG44" s="137"/>
      <c r="BH44" s="137"/>
      <c r="BI44" s="137"/>
      <c r="BJ44" s="137"/>
      <c r="BK44" s="137"/>
    </row>
    <row r="45" spans="1:63" x14ac:dyDescent="0.3">
      <c r="A45" s="135" t="s">
        <v>100</v>
      </c>
      <c r="B45" s="135"/>
      <c r="C45" s="135"/>
      <c r="D45" s="135"/>
      <c r="E45" s="173"/>
      <c r="F45" s="135"/>
      <c r="G45" s="135"/>
      <c r="H45" s="135"/>
      <c r="I45" s="173"/>
      <c r="J45" s="135"/>
      <c r="K45" s="135"/>
      <c r="L45" s="135"/>
      <c r="M45" s="173"/>
      <c r="N45" s="135"/>
      <c r="O45" s="135"/>
      <c r="P45" s="135"/>
      <c r="Q45" s="173"/>
      <c r="R45" s="165">
        <f t="shared" si="7"/>
        <v>0</v>
      </c>
      <c r="S45" s="142">
        <f t="shared" si="9"/>
        <v>0</v>
      </c>
      <c r="T45" s="164"/>
      <c r="U45" s="164"/>
      <c r="V45" s="164"/>
      <c r="W45" s="164"/>
      <c r="X45" s="164"/>
      <c r="Y45" s="137"/>
      <c r="Z45" s="137"/>
      <c r="AA45" s="137"/>
      <c r="AB45" s="137"/>
      <c r="AC45" s="137"/>
      <c r="AD45" s="137"/>
      <c r="AE45" s="137"/>
      <c r="AG45" s="135" t="s">
        <v>100</v>
      </c>
      <c r="AH45" s="135"/>
      <c r="AI45" s="135"/>
      <c r="AJ45" s="135"/>
      <c r="AK45" s="173"/>
      <c r="AL45" s="135"/>
      <c r="AM45" s="135"/>
      <c r="AN45" s="135"/>
      <c r="AO45" s="173"/>
      <c r="AP45" s="135"/>
      <c r="AQ45" s="135"/>
      <c r="AR45" s="135"/>
      <c r="AS45" s="173"/>
      <c r="AT45" s="135"/>
      <c r="AU45" s="135"/>
      <c r="AV45" s="135"/>
      <c r="AW45" s="173"/>
      <c r="AX45" s="165">
        <f t="shared" si="8"/>
        <v>0</v>
      </c>
      <c r="AY45" s="142">
        <f t="shared" si="10"/>
        <v>0</v>
      </c>
      <c r="AZ45" s="137"/>
      <c r="BA45" s="137"/>
      <c r="BB45" s="137"/>
      <c r="BC45" s="137"/>
      <c r="BD45" s="137"/>
      <c r="BE45" s="137"/>
      <c r="BF45" s="137"/>
      <c r="BG45" s="137"/>
      <c r="BH45" s="137"/>
      <c r="BI45" s="135"/>
      <c r="BJ45" s="135"/>
      <c r="BK45" s="135"/>
    </row>
    <row r="46" spans="1:63" x14ac:dyDescent="0.3">
      <c r="A46" s="135" t="s">
        <v>101</v>
      </c>
      <c r="B46" s="135"/>
      <c r="C46" s="135"/>
      <c r="D46" s="135"/>
      <c r="E46" s="173"/>
      <c r="F46" s="135"/>
      <c r="G46" s="135"/>
      <c r="H46" s="135"/>
      <c r="I46" s="173"/>
      <c r="J46" s="135"/>
      <c r="K46" s="135"/>
      <c r="L46" s="135"/>
      <c r="M46" s="173"/>
      <c r="N46" s="135"/>
      <c r="O46" s="135"/>
      <c r="P46" s="135"/>
      <c r="Q46" s="173"/>
      <c r="R46" s="165">
        <f t="shared" si="7"/>
        <v>0</v>
      </c>
      <c r="S46" s="142">
        <f t="shared" si="9"/>
        <v>0</v>
      </c>
      <c r="T46" s="164"/>
      <c r="U46" s="164"/>
      <c r="V46" s="164"/>
      <c r="W46" s="164"/>
      <c r="X46" s="164"/>
      <c r="Y46" s="137"/>
      <c r="Z46" s="137"/>
      <c r="AA46" s="137"/>
      <c r="AB46" s="137"/>
      <c r="AC46" s="137"/>
      <c r="AD46" s="137"/>
      <c r="AE46" s="137"/>
      <c r="AG46" s="135" t="s">
        <v>101</v>
      </c>
      <c r="AH46" s="135"/>
      <c r="AI46" s="135"/>
      <c r="AJ46" s="135"/>
      <c r="AK46" s="173"/>
      <c r="AL46" s="135"/>
      <c r="AM46" s="135"/>
      <c r="AN46" s="135"/>
      <c r="AO46" s="173"/>
      <c r="AP46" s="135"/>
      <c r="AQ46" s="135"/>
      <c r="AR46" s="135"/>
      <c r="AS46" s="173"/>
      <c r="AT46" s="135"/>
      <c r="AU46" s="135"/>
      <c r="AV46" s="135"/>
      <c r="AW46" s="173"/>
      <c r="AX46" s="165">
        <f t="shared" si="8"/>
        <v>0</v>
      </c>
      <c r="AY46" s="142">
        <f t="shared" si="10"/>
        <v>0</v>
      </c>
      <c r="AZ46" s="137"/>
      <c r="BA46" s="137"/>
      <c r="BB46" s="137"/>
      <c r="BC46" s="137"/>
      <c r="BD46" s="137"/>
      <c r="BE46" s="137"/>
      <c r="BF46" s="137"/>
      <c r="BG46" s="137"/>
      <c r="BH46" s="137"/>
      <c r="BI46" s="135"/>
      <c r="BJ46" s="135"/>
      <c r="BK46" s="135"/>
    </row>
    <row r="47" spans="1:63" x14ac:dyDescent="0.3">
      <c r="A47" s="135" t="s">
        <v>102</v>
      </c>
      <c r="B47" s="135"/>
      <c r="C47" s="135"/>
      <c r="D47" s="135"/>
      <c r="E47" s="173"/>
      <c r="F47" s="135"/>
      <c r="G47" s="135"/>
      <c r="H47" s="135"/>
      <c r="I47" s="173"/>
      <c r="J47" s="135"/>
      <c r="K47" s="135"/>
      <c r="L47" s="135"/>
      <c r="M47" s="173"/>
      <c r="N47" s="135"/>
      <c r="O47" s="135"/>
      <c r="P47" s="135"/>
      <c r="Q47" s="173"/>
      <c r="R47" s="165">
        <f t="shared" si="7"/>
        <v>0</v>
      </c>
      <c r="S47" s="142">
        <f t="shared" si="9"/>
        <v>0</v>
      </c>
      <c r="T47" s="164"/>
      <c r="U47" s="164"/>
      <c r="V47" s="164"/>
      <c r="W47" s="164"/>
      <c r="X47" s="164"/>
      <c r="Y47" s="137"/>
      <c r="Z47" s="137"/>
      <c r="AA47" s="137"/>
      <c r="AB47" s="137"/>
      <c r="AC47" s="137"/>
      <c r="AD47" s="137"/>
      <c r="AE47" s="137"/>
      <c r="AG47" s="135" t="s">
        <v>102</v>
      </c>
      <c r="AH47" s="135"/>
      <c r="AI47" s="135"/>
      <c r="AJ47" s="135"/>
      <c r="AK47" s="173"/>
      <c r="AL47" s="135"/>
      <c r="AM47" s="135"/>
      <c r="AN47" s="135"/>
      <c r="AO47" s="173"/>
      <c r="AP47" s="135"/>
      <c r="AQ47" s="135"/>
      <c r="AR47" s="135"/>
      <c r="AS47" s="173"/>
      <c r="AT47" s="135"/>
      <c r="AU47" s="135"/>
      <c r="AV47" s="135"/>
      <c r="AW47" s="173"/>
      <c r="AX47" s="165">
        <f t="shared" si="8"/>
        <v>0</v>
      </c>
      <c r="AY47" s="142">
        <f t="shared" si="10"/>
        <v>0</v>
      </c>
      <c r="AZ47" s="137"/>
      <c r="BA47" s="137"/>
      <c r="BB47" s="137"/>
      <c r="BC47" s="137"/>
      <c r="BD47" s="137"/>
      <c r="BE47" s="137"/>
      <c r="BF47" s="137"/>
      <c r="BG47" s="137"/>
      <c r="BH47" s="137"/>
      <c r="BI47" s="135"/>
      <c r="BJ47" s="135"/>
      <c r="BK47" s="135"/>
    </row>
    <row r="48" spans="1:63" x14ac:dyDescent="0.3">
      <c r="A48" s="135" t="s">
        <v>103</v>
      </c>
      <c r="B48" s="135"/>
      <c r="C48" s="135"/>
      <c r="D48" s="135"/>
      <c r="E48" s="173"/>
      <c r="F48" s="135"/>
      <c r="G48" s="135"/>
      <c r="H48" s="135"/>
      <c r="I48" s="173"/>
      <c r="J48" s="135"/>
      <c r="K48" s="135"/>
      <c r="L48" s="135"/>
      <c r="M48" s="173"/>
      <c r="N48" s="135"/>
      <c r="O48" s="135"/>
      <c r="P48" s="135"/>
      <c r="Q48" s="173"/>
      <c r="R48" s="165">
        <f t="shared" si="7"/>
        <v>0</v>
      </c>
      <c r="S48" s="142">
        <f t="shared" si="9"/>
        <v>0</v>
      </c>
      <c r="T48" s="164"/>
      <c r="U48" s="164"/>
      <c r="V48" s="164"/>
      <c r="W48" s="164"/>
      <c r="X48" s="164"/>
      <c r="Y48" s="137"/>
      <c r="Z48" s="137"/>
      <c r="AA48" s="137"/>
      <c r="AB48" s="137"/>
      <c r="AC48" s="137"/>
      <c r="AD48" s="137"/>
      <c r="AE48" s="137"/>
      <c r="AG48" s="135" t="s">
        <v>103</v>
      </c>
      <c r="AH48" s="135"/>
      <c r="AI48" s="135"/>
      <c r="AJ48" s="135"/>
      <c r="AK48" s="173"/>
      <c r="AL48" s="135"/>
      <c r="AM48" s="135"/>
      <c r="AN48" s="135"/>
      <c r="AO48" s="173"/>
      <c r="AP48" s="135"/>
      <c r="AQ48" s="135"/>
      <c r="AR48" s="135"/>
      <c r="AS48" s="173"/>
      <c r="AT48" s="135"/>
      <c r="AU48" s="135"/>
      <c r="AV48" s="135"/>
      <c r="AW48" s="173"/>
      <c r="AX48" s="165">
        <f t="shared" si="8"/>
        <v>0</v>
      </c>
      <c r="AY48" s="142">
        <f t="shared" si="10"/>
        <v>0</v>
      </c>
      <c r="AZ48" s="137"/>
      <c r="BA48" s="137"/>
      <c r="BB48" s="137"/>
      <c r="BC48" s="137"/>
      <c r="BD48" s="137"/>
      <c r="BE48" s="137"/>
      <c r="BF48" s="137"/>
      <c r="BG48" s="137"/>
      <c r="BH48" s="137"/>
      <c r="BI48" s="137"/>
      <c r="BJ48" s="137"/>
      <c r="BK48" s="137"/>
    </row>
    <row r="49" spans="1:63" x14ac:dyDescent="0.3">
      <c r="A49" s="135" t="s">
        <v>104</v>
      </c>
      <c r="B49" s="135"/>
      <c r="C49" s="135"/>
      <c r="D49" s="135"/>
      <c r="E49" s="173"/>
      <c r="F49" s="135"/>
      <c r="G49" s="135"/>
      <c r="H49" s="135"/>
      <c r="I49" s="173"/>
      <c r="J49" s="135"/>
      <c r="K49" s="135"/>
      <c r="L49" s="135"/>
      <c r="M49" s="173"/>
      <c r="N49" s="135"/>
      <c r="O49" s="135"/>
      <c r="P49" s="135"/>
      <c r="Q49" s="173"/>
      <c r="R49" s="165">
        <f t="shared" si="7"/>
        <v>0</v>
      </c>
      <c r="S49" s="142">
        <f t="shared" si="9"/>
        <v>0</v>
      </c>
      <c r="T49" s="164"/>
      <c r="U49" s="164"/>
      <c r="V49" s="164"/>
      <c r="W49" s="164"/>
      <c r="X49" s="164"/>
      <c r="Y49" s="137"/>
      <c r="Z49" s="137"/>
      <c r="AA49" s="137"/>
      <c r="AB49" s="137"/>
      <c r="AC49" s="137"/>
      <c r="AD49" s="137"/>
      <c r="AE49" s="137"/>
      <c r="AG49" s="135" t="s">
        <v>104</v>
      </c>
      <c r="AH49" s="135"/>
      <c r="AI49" s="135"/>
      <c r="AJ49" s="135"/>
      <c r="AK49" s="173"/>
      <c r="AL49" s="135"/>
      <c r="AM49" s="135"/>
      <c r="AN49" s="135"/>
      <c r="AO49" s="173"/>
      <c r="AP49" s="135"/>
      <c r="AQ49" s="135"/>
      <c r="AR49" s="135"/>
      <c r="AS49" s="173"/>
      <c r="AT49" s="135"/>
      <c r="AU49" s="135"/>
      <c r="AV49" s="135"/>
      <c r="AW49" s="173"/>
      <c r="AX49" s="165">
        <f t="shared" si="8"/>
        <v>0</v>
      </c>
      <c r="AY49" s="142">
        <f t="shared" si="10"/>
        <v>0</v>
      </c>
      <c r="AZ49" s="137"/>
      <c r="BA49" s="137"/>
      <c r="BB49" s="137"/>
      <c r="BC49" s="137"/>
      <c r="BD49" s="137"/>
      <c r="BE49" s="137"/>
      <c r="BF49" s="137"/>
      <c r="BG49" s="137"/>
      <c r="BH49" s="137"/>
      <c r="BI49" s="137"/>
      <c r="BJ49" s="137"/>
      <c r="BK49" s="137"/>
    </row>
    <row r="50" spans="1:63" x14ac:dyDescent="0.3">
      <c r="A50" s="135" t="s">
        <v>105</v>
      </c>
      <c r="B50" s="135"/>
      <c r="C50" s="135"/>
      <c r="D50" s="135"/>
      <c r="E50" s="173"/>
      <c r="F50" s="135"/>
      <c r="G50" s="135"/>
      <c r="H50" s="135"/>
      <c r="I50" s="173"/>
      <c r="J50" s="135"/>
      <c r="K50" s="135"/>
      <c r="L50" s="135"/>
      <c r="M50" s="173"/>
      <c r="N50" s="135"/>
      <c r="O50" s="135"/>
      <c r="P50" s="135"/>
      <c r="Q50" s="173"/>
      <c r="R50" s="165">
        <f t="shared" si="7"/>
        <v>0</v>
      </c>
      <c r="S50" s="142">
        <f t="shared" si="9"/>
        <v>0</v>
      </c>
      <c r="T50" s="164"/>
      <c r="U50" s="164"/>
      <c r="V50" s="164"/>
      <c r="W50" s="164"/>
      <c r="X50" s="164"/>
      <c r="Y50" s="137"/>
      <c r="Z50" s="137"/>
      <c r="AA50" s="137"/>
      <c r="AB50" s="137"/>
      <c r="AC50" s="137"/>
      <c r="AD50" s="137"/>
      <c r="AE50" s="137"/>
      <c r="AG50" s="135" t="s">
        <v>105</v>
      </c>
      <c r="AH50" s="135"/>
      <c r="AI50" s="135"/>
      <c r="AJ50" s="135"/>
      <c r="AK50" s="173"/>
      <c r="AL50" s="135"/>
      <c r="AM50" s="135"/>
      <c r="AN50" s="135"/>
      <c r="AO50" s="173"/>
      <c r="AP50" s="135"/>
      <c r="AQ50" s="135"/>
      <c r="AR50" s="135"/>
      <c r="AS50" s="173"/>
      <c r="AT50" s="135"/>
      <c r="AU50" s="135"/>
      <c r="AV50" s="135"/>
      <c r="AW50" s="173"/>
      <c r="AX50" s="165">
        <f t="shared" si="8"/>
        <v>0</v>
      </c>
      <c r="AY50" s="142">
        <f t="shared" si="10"/>
        <v>0</v>
      </c>
      <c r="AZ50" s="137"/>
      <c r="BA50" s="137"/>
      <c r="BB50" s="137"/>
      <c r="BC50" s="137"/>
      <c r="BD50" s="137"/>
      <c r="BE50" s="137"/>
      <c r="BF50" s="137"/>
      <c r="BG50" s="137"/>
      <c r="BH50" s="137"/>
      <c r="BI50" s="137"/>
      <c r="BJ50" s="137"/>
      <c r="BK50" s="137"/>
    </row>
    <row r="51" spans="1:63" x14ac:dyDescent="0.3">
      <c r="A51" s="135" t="s">
        <v>106</v>
      </c>
      <c r="B51" s="135"/>
      <c r="C51" s="135"/>
      <c r="D51" s="135"/>
      <c r="E51" s="173"/>
      <c r="F51" s="135"/>
      <c r="G51" s="135"/>
      <c r="H51" s="135"/>
      <c r="I51" s="173"/>
      <c r="J51" s="135"/>
      <c r="K51" s="135"/>
      <c r="L51" s="135"/>
      <c r="M51" s="173"/>
      <c r="N51" s="135"/>
      <c r="O51" s="135"/>
      <c r="P51" s="135"/>
      <c r="Q51" s="173"/>
      <c r="R51" s="165">
        <f t="shared" si="7"/>
        <v>0</v>
      </c>
      <c r="S51" s="142">
        <f t="shared" si="9"/>
        <v>0</v>
      </c>
      <c r="T51" s="164"/>
      <c r="U51" s="164"/>
      <c r="V51" s="164"/>
      <c r="W51" s="164"/>
      <c r="X51" s="164"/>
      <c r="Y51" s="137"/>
      <c r="Z51" s="137"/>
      <c r="AA51" s="137"/>
      <c r="AB51" s="137"/>
      <c r="AC51" s="137"/>
      <c r="AD51" s="137"/>
      <c r="AE51" s="137"/>
      <c r="AG51" s="135" t="s">
        <v>106</v>
      </c>
      <c r="AH51" s="135"/>
      <c r="AI51" s="135"/>
      <c r="AJ51" s="135"/>
      <c r="AK51" s="173"/>
      <c r="AL51" s="135"/>
      <c r="AM51" s="135"/>
      <c r="AN51" s="135"/>
      <c r="AO51" s="173"/>
      <c r="AP51" s="135"/>
      <c r="AQ51" s="135"/>
      <c r="AR51" s="135"/>
      <c r="AS51" s="173"/>
      <c r="AT51" s="135"/>
      <c r="AU51" s="135"/>
      <c r="AV51" s="135"/>
      <c r="AW51" s="173"/>
      <c r="AX51" s="165">
        <f t="shared" si="8"/>
        <v>0</v>
      </c>
      <c r="AY51" s="142">
        <f t="shared" si="10"/>
        <v>0</v>
      </c>
      <c r="AZ51" s="137"/>
      <c r="BA51" s="137"/>
      <c r="BB51" s="137"/>
      <c r="BC51" s="137"/>
      <c r="BD51" s="137"/>
      <c r="BE51" s="137"/>
      <c r="BF51" s="137"/>
      <c r="BG51" s="137"/>
      <c r="BH51" s="137"/>
      <c r="BI51" s="137"/>
      <c r="BJ51" s="137"/>
      <c r="BK51" s="137"/>
    </row>
    <row r="52" spans="1:63" x14ac:dyDescent="0.3">
      <c r="A52" s="135" t="s">
        <v>107</v>
      </c>
      <c r="B52" s="135"/>
      <c r="C52" s="135"/>
      <c r="D52" s="135"/>
      <c r="E52" s="173"/>
      <c r="F52" s="135"/>
      <c r="G52" s="135"/>
      <c r="H52" s="135"/>
      <c r="I52" s="173"/>
      <c r="J52" s="135"/>
      <c r="K52" s="135"/>
      <c r="L52" s="135"/>
      <c r="M52" s="173"/>
      <c r="N52" s="135"/>
      <c r="O52" s="135"/>
      <c r="P52" s="135"/>
      <c r="Q52" s="173"/>
      <c r="R52" s="165">
        <f t="shared" si="7"/>
        <v>0</v>
      </c>
      <c r="S52" s="142">
        <f t="shared" si="9"/>
        <v>0</v>
      </c>
      <c r="T52" s="164"/>
      <c r="U52" s="164"/>
      <c r="V52" s="164"/>
      <c r="W52" s="164"/>
      <c r="X52" s="164"/>
      <c r="Y52" s="137"/>
      <c r="Z52" s="137"/>
      <c r="AA52" s="137"/>
      <c r="AB52" s="137"/>
      <c r="AC52" s="137"/>
      <c r="AD52" s="137"/>
      <c r="AE52" s="137"/>
      <c r="AG52" s="135" t="s">
        <v>107</v>
      </c>
      <c r="AH52" s="135"/>
      <c r="AI52" s="135"/>
      <c r="AJ52" s="135"/>
      <c r="AK52" s="173"/>
      <c r="AL52" s="135"/>
      <c r="AM52" s="135"/>
      <c r="AN52" s="135"/>
      <c r="AO52" s="173"/>
      <c r="AP52" s="135"/>
      <c r="AQ52" s="135"/>
      <c r="AR52" s="135"/>
      <c r="AS52" s="173"/>
      <c r="AT52" s="135"/>
      <c r="AU52" s="135"/>
      <c r="AV52" s="135"/>
      <c r="AW52" s="173"/>
      <c r="AX52" s="165">
        <f t="shared" si="8"/>
        <v>0</v>
      </c>
      <c r="AY52" s="142">
        <f t="shared" si="10"/>
        <v>0</v>
      </c>
      <c r="AZ52" s="137"/>
      <c r="BA52" s="137"/>
      <c r="BB52" s="137"/>
      <c r="BC52" s="137"/>
      <c r="BD52" s="137"/>
      <c r="BE52" s="137"/>
      <c r="BF52" s="137"/>
      <c r="BG52" s="137"/>
      <c r="BH52" s="137"/>
      <c r="BI52" s="137"/>
      <c r="BJ52" s="137"/>
      <c r="BK52" s="137"/>
    </row>
    <row r="53" spans="1:63" x14ac:dyDescent="0.3">
      <c r="A53" s="135" t="s">
        <v>108</v>
      </c>
      <c r="B53" s="135"/>
      <c r="C53" s="135"/>
      <c r="D53" s="135"/>
      <c r="E53" s="173"/>
      <c r="F53" s="135"/>
      <c r="G53" s="135"/>
      <c r="H53" s="135"/>
      <c r="I53" s="173"/>
      <c r="J53" s="135"/>
      <c r="K53" s="135"/>
      <c r="L53" s="135"/>
      <c r="M53" s="173"/>
      <c r="N53" s="135"/>
      <c r="O53" s="135"/>
      <c r="P53" s="135"/>
      <c r="Q53" s="173"/>
      <c r="R53" s="165">
        <f t="shared" si="7"/>
        <v>0</v>
      </c>
      <c r="S53" s="142">
        <f t="shared" si="9"/>
        <v>0</v>
      </c>
      <c r="T53" s="164"/>
      <c r="U53" s="164"/>
      <c r="V53" s="164"/>
      <c r="W53" s="164"/>
      <c r="X53" s="164"/>
      <c r="Y53" s="137"/>
      <c r="Z53" s="137"/>
      <c r="AA53" s="137"/>
      <c r="AB53" s="137"/>
      <c r="AC53" s="137"/>
      <c r="AD53" s="137"/>
      <c r="AE53" s="137"/>
      <c r="AG53" s="135" t="s">
        <v>108</v>
      </c>
      <c r="AH53" s="135"/>
      <c r="AI53" s="135"/>
      <c r="AJ53" s="135"/>
      <c r="AK53" s="173"/>
      <c r="AL53" s="135"/>
      <c r="AM53" s="135"/>
      <c r="AN53" s="135"/>
      <c r="AO53" s="173"/>
      <c r="AP53" s="135"/>
      <c r="AQ53" s="135"/>
      <c r="AR53" s="135"/>
      <c r="AS53" s="173"/>
      <c r="AT53" s="135"/>
      <c r="AU53" s="135"/>
      <c r="AV53" s="135"/>
      <c r="AW53" s="173"/>
      <c r="AX53" s="165">
        <f t="shared" si="8"/>
        <v>0</v>
      </c>
      <c r="AY53" s="142">
        <f t="shared" si="10"/>
        <v>0</v>
      </c>
      <c r="AZ53" s="137"/>
      <c r="BA53" s="137"/>
      <c r="BB53" s="137"/>
      <c r="BC53" s="137"/>
      <c r="BD53" s="137"/>
      <c r="BE53" s="137"/>
      <c r="BF53" s="137"/>
      <c r="BG53" s="137"/>
      <c r="BH53" s="137"/>
      <c r="BI53" s="137"/>
      <c r="BJ53" s="137"/>
      <c r="BK53" s="137"/>
    </row>
    <row r="54" spans="1:63" x14ac:dyDescent="0.3">
      <c r="A54" s="135" t="s">
        <v>109</v>
      </c>
      <c r="B54" s="135"/>
      <c r="C54" s="135"/>
      <c r="D54" s="135"/>
      <c r="E54" s="173"/>
      <c r="F54" s="135"/>
      <c r="G54" s="135"/>
      <c r="H54" s="135"/>
      <c r="I54" s="173"/>
      <c r="J54" s="135"/>
      <c r="K54" s="135"/>
      <c r="L54" s="135"/>
      <c r="M54" s="173"/>
      <c r="N54" s="135"/>
      <c r="O54" s="135"/>
      <c r="P54" s="135"/>
      <c r="Q54" s="173"/>
      <c r="R54" s="165">
        <f t="shared" si="7"/>
        <v>0</v>
      </c>
      <c r="S54" s="142">
        <f t="shared" si="9"/>
        <v>0</v>
      </c>
      <c r="T54" s="164"/>
      <c r="U54" s="164"/>
      <c r="V54" s="164"/>
      <c r="W54" s="164"/>
      <c r="X54" s="164"/>
      <c r="Y54" s="137"/>
      <c r="Z54" s="137"/>
      <c r="AA54" s="137"/>
      <c r="AB54" s="137"/>
      <c r="AC54" s="137"/>
      <c r="AD54" s="137"/>
      <c r="AE54" s="137"/>
      <c r="AG54" s="135" t="s">
        <v>109</v>
      </c>
      <c r="AH54" s="135"/>
      <c r="AI54" s="135"/>
      <c r="AJ54" s="135"/>
      <c r="AK54" s="173"/>
      <c r="AL54" s="135"/>
      <c r="AM54" s="135"/>
      <c r="AN54" s="135"/>
      <c r="AO54" s="173"/>
      <c r="AP54" s="135"/>
      <c r="AQ54" s="135"/>
      <c r="AR54" s="135"/>
      <c r="AS54" s="173"/>
      <c r="AT54" s="135"/>
      <c r="AU54" s="135"/>
      <c r="AV54" s="135"/>
      <c r="AW54" s="173"/>
      <c r="AX54" s="165">
        <f t="shared" si="8"/>
        <v>0</v>
      </c>
      <c r="AY54" s="142">
        <f t="shared" si="10"/>
        <v>0</v>
      </c>
      <c r="AZ54" s="137"/>
      <c r="BA54" s="137"/>
      <c r="BB54" s="137"/>
      <c r="BC54" s="137"/>
      <c r="BD54" s="137"/>
      <c r="BE54" s="137"/>
      <c r="BF54" s="137"/>
      <c r="BG54" s="137"/>
      <c r="BH54" s="137"/>
      <c r="BI54" s="137"/>
      <c r="BJ54" s="137"/>
      <c r="BK54" s="137"/>
    </row>
    <row r="55" spans="1:63" x14ac:dyDescent="0.3">
      <c r="A55" s="135" t="s">
        <v>110</v>
      </c>
      <c r="B55" s="135"/>
      <c r="C55" s="135"/>
      <c r="D55" s="135"/>
      <c r="E55" s="173"/>
      <c r="F55" s="135"/>
      <c r="G55" s="135"/>
      <c r="H55" s="135"/>
      <c r="I55" s="173"/>
      <c r="J55" s="135"/>
      <c r="K55" s="135"/>
      <c r="L55" s="135"/>
      <c r="M55" s="173"/>
      <c r="N55" s="135"/>
      <c r="O55" s="135"/>
      <c r="P55" s="135"/>
      <c r="Q55" s="173"/>
      <c r="R55" s="165">
        <f t="shared" si="7"/>
        <v>0</v>
      </c>
      <c r="S55" s="142">
        <f t="shared" si="9"/>
        <v>0</v>
      </c>
      <c r="T55" s="164"/>
      <c r="U55" s="164"/>
      <c r="V55" s="164"/>
      <c r="W55" s="164"/>
      <c r="X55" s="164"/>
      <c r="Y55" s="137"/>
      <c r="Z55" s="137"/>
      <c r="AA55" s="137"/>
      <c r="AB55" s="137"/>
      <c r="AC55" s="137"/>
      <c r="AD55" s="137"/>
      <c r="AE55" s="137"/>
      <c r="AG55" s="135" t="s">
        <v>110</v>
      </c>
      <c r="AH55" s="135"/>
      <c r="AI55" s="135"/>
      <c r="AJ55" s="135"/>
      <c r="AK55" s="173"/>
      <c r="AL55" s="135"/>
      <c r="AM55" s="135"/>
      <c r="AN55" s="135"/>
      <c r="AO55" s="173"/>
      <c r="AP55" s="135"/>
      <c r="AQ55" s="135"/>
      <c r="AR55" s="135"/>
      <c r="AS55" s="173"/>
      <c r="AT55" s="135"/>
      <c r="AU55" s="135"/>
      <c r="AV55" s="135"/>
      <c r="AW55" s="173"/>
      <c r="AX55" s="165">
        <f t="shared" si="8"/>
        <v>0</v>
      </c>
      <c r="AY55" s="142">
        <f t="shared" si="10"/>
        <v>0</v>
      </c>
      <c r="AZ55" s="137"/>
      <c r="BA55" s="137"/>
      <c r="BB55" s="137"/>
      <c r="BC55" s="137"/>
      <c r="BD55" s="137"/>
      <c r="BE55" s="137"/>
      <c r="BF55" s="137"/>
      <c r="BG55" s="137"/>
      <c r="BH55" s="137"/>
      <c r="BI55" s="137"/>
      <c r="BJ55" s="137"/>
      <c r="BK55" s="137"/>
    </row>
    <row r="56" spans="1:63" x14ac:dyDescent="0.3">
      <c r="A56" s="135" t="s">
        <v>111</v>
      </c>
      <c r="B56" s="135"/>
      <c r="C56" s="135"/>
      <c r="D56" s="135"/>
      <c r="E56" s="173"/>
      <c r="F56" s="135"/>
      <c r="G56" s="135"/>
      <c r="H56" s="135"/>
      <c r="I56" s="173"/>
      <c r="J56" s="135"/>
      <c r="K56" s="135"/>
      <c r="L56" s="135"/>
      <c r="M56" s="173"/>
      <c r="N56" s="135"/>
      <c r="O56" s="135"/>
      <c r="P56" s="135"/>
      <c r="Q56" s="173"/>
      <c r="R56" s="165">
        <f t="shared" si="7"/>
        <v>0</v>
      </c>
      <c r="S56" s="142">
        <f t="shared" si="9"/>
        <v>0</v>
      </c>
      <c r="T56" s="164"/>
      <c r="U56" s="164"/>
      <c r="V56" s="164"/>
      <c r="W56" s="164"/>
      <c r="X56" s="164"/>
      <c r="Y56" s="137"/>
      <c r="Z56" s="137"/>
      <c r="AA56" s="137"/>
      <c r="AB56" s="137"/>
      <c r="AC56" s="137"/>
      <c r="AD56" s="137"/>
      <c r="AE56" s="137"/>
      <c r="AG56" s="135" t="s">
        <v>111</v>
      </c>
      <c r="AH56" s="135"/>
      <c r="AI56" s="135"/>
      <c r="AJ56" s="135"/>
      <c r="AK56" s="173"/>
      <c r="AL56" s="135"/>
      <c r="AM56" s="135"/>
      <c r="AN56" s="135"/>
      <c r="AO56" s="173"/>
      <c r="AP56" s="135"/>
      <c r="AQ56" s="135"/>
      <c r="AR56" s="135"/>
      <c r="AS56" s="173"/>
      <c r="AT56" s="135"/>
      <c r="AU56" s="135"/>
      <c r="AV56" s="135"/>
      <c r="AW56" s="173"/>
      <c r="AX56" s="165">
        <f t="shared" si="8"/>
        <v>0</v>
      </c>
      <c r="AY56" s="142">
        <f t="shared" si="10"/>
        <v>0</v>
      </c>
      <c r="AZ56" s="137"/>
      <c r="BA56" s="137"/>
      <c r="BB56" s="137"/>
      <c r="BC56" s="137"/>
      <c r="BD56" s="137"/>
      <c r="BE56" s="137"/>
      <c r="BF56" s="137"/>
      <c r="BG56" s="137"/>
      <c r="BH56" s="137"/>
      <c r="BI56" s="137"/>
      <c r="BJ56" s="137"/>
      <c r="BK56" s="137"/>
    </row>
    <row r="57" spans="1:63" x14ac:dyDescent="0.3">
      <c r="A57" s="135" t="s">
        <v>112</v>
      </c>
      <c r="B57" s="135"/>
      <c r="C57" s="135"/>
      <c r="D57" s="135"/>
      <c r="E57" s="173"/>
      <c r="F57" s="135"/>
      <c r="G57" s="135"/>
      <c r="H57" s="135"/>
      <c r="I57" s="173"/>
      <c r="J57" s="135"/>
      <c r="K57" s="135"/>
      <c r="L57" s="135"/>
      <c r="M57" s="173"/>
      <c r="N57" s="135"/>
      <c r="O57" s="135"/>
      <c r="P57" s="135"/>
      <c r="Q57" s="173"/>
      <c r="R57" s="165">
        <f t="shared" si="7"/>
        <v>0</v>
      </c>
      <c r="S57" s="142">
        <f t="shared" si="9"/>
        <v>0</v>
      </c>
      <c r="T57" s="164"/>
      <c r="U57" s="164"/>
      <c r="V57" s="164"/>
      <c r="W57" s="164"/>
      <c r="X57" s="164"/>
      <c r="Y57" s="137"/>
      <c r="Z57" s="137"/>
      <c r="AA57" s="137"/>
      <c r="AB57" s="137"/>
      <c r="AC57" s="137"/>
      <c r="AD57" s="137"/>
      <c r="AE57" s="137"/>
      <c r="AG57" s="135" t="s">
        <v>112</v>
      </c>
      <c r="AH57" s="135"/>
      <c r="AI57" s="135"/>
      <c r="AJ57" s="135"/>
      <c r="AK57" s="173"/>
      <c r="AL57" s="135"/>
      <c r="AM57" s="135"/>
      <c r="AN57" s="135"/>
      <c r="AO57" s="173"/>
      <c r="AP57" s="135"/>
      <c r="AQ57" s="135"/>
      <c r="AR57" s="135"/>
      <c r="AS57" s="173"/>
      <c r="AT57" s="135"/>
      <c r="AU57" s="135"/>
      <c r="AV57" s="135"/>
      <c r="AW57" s="173"/>
      <c r="AX57" s="165">
        <f t="shared" si="8"/>
        <v>0</v>
      </c>
      <c r="AY57" s="142">
        <f t="shared" si="10"/>
        <v>0</v>
      </c>
      <c r="AZ57" s="137"/>
      <c r="BA57" s="137"/>
      <c r="BB57" s="137"/>
      <c r="BC57" s="137"/>
      <c r="BD57" s="137"/>
      <c r="BE57" s="137"/>
      <c r="BF57" s="137"/>
      <c r="BG57" s="137"/>
      <c r="BH57" s="137"/>
      <c r="BI57" s="137"/>
      <c r="BJ57" s="137"/>
      <c r="BK57" s="137"/>
    </row>
    <row r="58" spans="1:63" x14ac:dyDescent="0.3">
      <c r="A58" s="139" t="s">
        <v>113</v>
      </c>
      <c r="B58" s="136">
        <f t="shared" ref="B58:Q58" si="11">SUM(B37:B57)</f>
        <v>0</v>
      </c>
      <c r="C58" s="136">
        <f t="shared" si="11"/>
        <v>0</v>
      </c>
      <c r="D58" s="136">
        <f t="shared" si="11"/>
        <v>0</v>
      </c>
      <c r="E58" s="174">
        <f t="shared" si="11"/>
        <v>0</v>
      </c>
      <c r="F58" s="136">
        <f t="shared" si="11"/>
        <v>0</v>
      </c>
      <c r="G58" s="136">
        <f t="shared" si="11"/>
        <v>0</v>
      </c>
      <c r="H58" s="136">
        <f t="shared" si="11"/>
        <v>0</v>
      </c>
      <c r="I58" s="174">
        <f t="shared" si="11"/>
        <v>0</v>
      </c>
      <c r="J58" s="136">
        <f t="shared" si="11"/>
        <v>0</v>
      </c>
      <c r="K58" s="136">
        <f t="shared" si="11"/>
        <v>0</v>
      </c>
      <c r="L58" s="136">
        <f t="shared" si="11"/>
        <v>0</v>
      </c>
      <c r="M58" s="174">
        <f t="shared" si="11"/>
        <v>0</v>
      </c>
      <c r="N58" s="136">
        <f t="shared" si="11"/>
        <v>0</v>
      </c>
      <c r="O58" s="136">
        <f t="shared" si="11"/>
        <v>0</v>
      </c>
      <c r="P58" s="136">
        <f t="shared" si="11"/>
        <v>0</v>
      </c>
      <c r="Q58" s="174">
        <f t="shared" si="11"/>
        <v>0</v>
      </c>
      <c r="R58" s="136">
        <f t="shared" ref="R58:AE58" si="12">SUM(R37:R57)</f>
        <v>0</v>
      </c>
      <c r="S58" s="142">
        <f t="shared" si="12"/>
        <v>0</v>
      </c>
      <c r="T58" s="136">
        <f t="shared" si="12"/>
        <v>0</v>
      </c>
      <c r="U58" s="136">
        <f t="shared" si="12"/>
        <v>0</v>
      </c>
      <c r="V58" s="136">
        <f t="shared" si="12"/>
        <v>0</v>
      </c>
      <c r="W58" s="136">
        <f t="shared" si="12"/>
        <v>0</v>
      </c>
      <c r="X58" s="136">
        <f t="shared" si="12"/>
        <v>0</v>
      </c>
      <c r="Y58" s="136">
        <f t="shared" si="12"/>
        <v>0</v>
      </c>
      <c r="Z58" s="136">
        <f t="shared" si="12"/>
        <v>0</v>
      </c>
      <c r="AA58" s="136">
        <f t="shared" si="12"/>
        <v>0</v>
      </c>
      <c r="AB58" s="136">
        <f t="shared" si="12"/>
        <v>0</v>
      </c>
      <c r="AC58" s="136">
        <f t="shared" si="12"/>
        <v>0</v>
      </c>
      <c r="AD58" s="136">
        <f t="shared" si="12"/>
        <v>0</v>
      </c>
      <c r="AE58" s="136">
        <f t="shared" si="12"/>
        <v>0</v>
      </c>
      <c r="AG58" s="139" t="s">
        <v>113</v>
      </c>
      <c r="AH58" s="136">
        <f t="shared" ref="AH58:AW58" si="13">SUM(AH37:AH57)</f>
        <v>0</v>
      </c>
      <c r="AI58" s="136">
        <f t="shared" si="13"/>
        <v>0</v>
      </c>
      <c r="AJ58" s="136">
        <f t="shared" si="13"/>
        <v>0</v>
      </c>
      <c r="AK58" s="174">
        <f t="shared" si="13"/>
        <v>0</v>
      </c>
      <c r="AL58" s="136">
        <f t="shared" si="13"/>
        <v>0</v>
      </c>
      <c r="AM58" s="136">
        <f t="shared" si="13"/>
        <v>0</v>
      </c>
      <c r="AN58" s="136">
        <f t="shared" si="13"/>
        <v>0</v>
      </c>
      <c r="AO58" s="174">
        <f t="shared" si="13"/>
        <v>0</v>
      </c>
      <c r="AP58" s="136">
        <f t="shared" si="13"/>
        <v>0</v>
      </c>
      <c r="AQ58" s="136">
        <f t="shared" si="13"/>
        <v>0</v>
      </c>
      <c r="AR58" s="136">
        <f t="shared" si="13"/>
        <v>0</v>
      </c>
      <c r="AS58" s="174">
        <f t="shared" si="13"/>
        <v>0</v>
      </c>
      <c r="AT58" s="136">
        <f t="shared" si="13"/>
        <v>0</v>
      </c>
      <c r="AU58" s="136">
        <f t="shared" si="13"/>
        <v>0</v>
      </c>
      <c r="AV58" s="136">
        <f t="shared" si="13"/>
        <v>0</v>
      </c>
      <c r="AW58" s="174">
        <f t="shared" si="13"/>
        <v>0</v>
      </c>
      <c r="AX58" s="166">
        <f t="shared" ref="AX58:BK58" si="14">SUM(AX37:AX57)</f>
        <v>0</v>
      </c>
      <c r="AY58" s="143">
        <f t="shared" si="14"/>
        <v>0</v>
      </c>
      <c r="AZ58" s="136">
        <f t="shared" si="14"/>
        <v>0</v>
      </c>
      <c r="BA58" s="136">
        <f t="shared" si="14"/>
        <v>0</v>
      </c>
      <c r="BB58" s="136">
        <f t="shared" si="14"/>
        <v>0</v>
      </c>
      <c r="BC58" s="136">
        <f t="shared" si="14"/>
        <v>0</v>
      </c>
      <c r="BD58" s="136">
        <f t="shared" si="14"/>
        <v>0</v>
      </c>
      <c r="BE58" s="136">
        <f t="shared" si="14"/>
        <v>0</v>
      </c>
      <c r="BF58" s="136">
        <f t="shared" si="14"/>
        <v>0</v>
      </c>
      <c r="BG58" s="136">
        <f t="shared" si="14"/>
        <v>0</v>
      </c>
      <c r="BH58" s="136">
        <f t="shared" si="14"/>
        <v>0</v>
      </c>
      <c r="BI58" s="136">
        <f t="shared" si="14"/>
        <v>0</v>
      </c>
      <c r="BJ58" s="136">
        <f t="shared" si="14"/>
        <v>0</v>
      </c>
      <c r="BK58" s="136">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45"/>
  <sheetViews>
    <sheetView topLeftCell="A24" zoomScale="90" zoomScaleNormal="90" workbookViewId="0">
      <selection activeCell="B30" sqref="B30"/>
    </sheetView>
  </sheetViews>
  <sheetFormatPr baseColWidth="10" defaultColWidth="10.6640625" defaultRowHeight="13.8" x14ac:dyDescent="0.3"/>
  <cols>
    <col min="1" max="1" width="72" style="119" bestFit="1" customWidth="1"/>
    <col min="2" max="2" width="73.44140625" style="119" customWidth="1"/>
    <col min="3" max="3" width="10.6640625" style="119"/>
    <col min="4" max="4" width="31.109375" style="119" customWidth="1"/>
    <col min="5" max="5" width="70.109375" style="119" customWidth="1"/>
    <col min="6" max="6" width="17.33203125" style="119" customWidth="1"/>
    <col min="7" max="8" width="21.6640625" style="119" customWidth="1"/>
    <col min="9" max="9" width="19.33203125" style="119" customWidth="1"/>
    <col min="10" max="10" width="42" style="119" customWidth="1"/>
    <col min="11" max="16384" width="10.6640625" style="119"/>
  </cols>
  <sheetData>
    <row r="1" spans="1:2" ht="25.5" customHeight="1" x14ac:dyDescent="0.3">
      <c r="A1" s="747" t="s">
        <v>195</v>
      </c>
      <c r="B1" s="748"/>
    </row>
    <row r="2" spans="1:2" ht="25.5" customHeight="1" x14ac:dyDescent="0.3">
      <c r="A2" s="749" t="s">
        <v>397</v>
      </c>
      <c r="B2" s="750"/>
    </row>
    <row r="3" spans="1:2" x14ac:dyDescent="0.3">
      <c r="A3" s="170" t="s">
        <v>321</v>
      </c>
      <c r="B3" s="120" t="s">
        <v>322</v>
      </c>
    </row>
    <row r="4" spans="1:2" x14ac:dyDescent="0.3">
      <c r="A4" s="171" t="s">
        <v>71</v>
      </c>
      <c r="B4" s="127" t="s">
        <v>354</v>
      </c>
    </row>
    <row r="5" spans="1:2" ht="96.6" x14ac:dyDescent="0.3">
      <c r="A5" s="171" t="s">
        <v>67</v>
      </c>
      <c r="B5" s="175" t="s">
        <v>414</v>
      </c>
    </row>
    <row r="6" spans="1:2" x14ac:dyDescent="0.3">
      <c r="A6" s="171" t="s">
        <v>0</v>
      </c>
      <c r="B6" s="751" t="s">
        <v>349</v>
      </c>
    </row>
    <row r="7" spans="1:2" x14ac:dyDescent="0.3">
      <c r="A7" s="171" t="s">
        <v>77</v>
      </c>
      <c r="B7" s="752"/>
    </row>
    <row r="8" spans="1:2" x14ac:dyDescent="0.3">
      <c r="A8" s="171" t="s">
        <v>73</v>
      </c>
      <c r="B8" s="752"/>
    </row>
    <row r="9" spans="1:2" x14ac:dyDescent="0.3">
      <c r="A9" s="171" t="s">
        <v>330</v>
      </c>
      <c r="B9" s="753"/>
    </row>
    <row r="10" spans="1:2" ht="27.6" x14ac:dyDescent="0.3">
      <c r="A10" s="171" t="s">
        <v>292</v>
      </c>
      <c r="B10" s="121" t="s">
        <v>356</v>
      </c>
    </row>
    <row r="11" spans="1:2" ht="27.6" x14ac:dyDescent="0.3">
      <c r="A11" s="171" t="s">
        <v>1</v>
      </c>
      <c r="B11" s="121" t="s">
        <v>372</v>
      </c>
    </row>
    <row r="12" spans="1:2" ht="55.2" x14ac:dyDescent="0.3">
      <c r="A12" s="171" t="s">
        <v>15</v>
      </c>
      <c r="B12" s="122" t="s">
        <v>350</v>
      </c>
    </row>
    <row r="13" spans="1:2" ht="27.6" x14ac:dyDescent="0.3">
      <c r="A13" s="171" t="s">
        <v>328</v>
      </c>
      <c r="B13" s="122" t="s">
        <v>351</v>
      </c>
    </row>
    <row r="14" spans="1:2" ht="27.6" x14ac:dyDescent="0.3">
      <c r="A14" s="171" t="s">
        <v>329</v>
      </c>
      <c r="B14" s="122" t="s">
        <v>357</v>
      </c>
    </row>
    <row r="15" spans="1:2" ht="72" customHeight="1" x14ac:dyDescent="0.3">
      <c r="A15" s="172" t="s">
        <v>326</v>
      </c>
      <c r="B15" s="123" t="s">
        <v>352</v>
      </c>
    </row>
    <row r="16" spans="1:2" ht="165.6" x14ac:dyDescent="0.3">
      <c r="A16" s="172" t="s">
        <v>327</v>
      </c>
      <c r="B16" s="124" t="s">
        <v>353</v>
      </c>
    </row>
    <row r="17" spans="1:2" ht="25.5" customHeight="1" x14ac:dyDescent="0.3">
      <c r="A17" s="749" t="s">
        <v>398</v>
      </c>
      <c r="B17" s="750"/>
    </row>
    <row r="18" spans="1:2" x14ac:dyDescent="0.3">
      <c r="A18" s="170" t="s">
        <v>321</v>
      </c>
      <c r="B18" s="120" t="s">
        <v>322</v>
      </c>
    </row>
    <row r="19" spans="1:2" x14ac:dyDescent="0.3">
      <c r="A19" s="171" t="s">
        <v>71</v>
      </c>
      <c r="B19" s="127" t="s">
        <v>354</v>
      </c>
    </row>
    <row r="20" spans="1:2" ht="96.6" x14ac:dyDescent="0.3">
      <c r="A20" s="171" t="s">
        <v>67</v>
      </c>
      <c r="B20" s="126" t="s">
        <v>355</v>
      </c>
    </row>
    <row r="21" spans="1:2" ht="27.6" x14ac:dyDescent="0.3">
      <c r="A21" s="171" t="s">
        <v>331</v>
      </c>
      <c r="B21" s="122" t="s">
        <v>332</v>
      </c>
    </row>
    <row r="22" spans="1:2" ht="41.4" x14ac:dyDescent="0.3">
      <c r="A22" s="171" t="s">
        <v>324</v>
      </c>
      <c r="B22" s="122" t="s">
        <v>358</v>
      </c>
    </row>
    <row r="23" spans="1:2" ht="55.2" x14ac:dyDescent="0.3">
      <c r="A23" s="171" t="s">
        <v>333</v>
      </c>
      <c r="B23" s="122" t="s">
        <v>334</v>
      </c>
    </row>
    <row r="24" spans="1:2" ht="27.6" x14ac:dyDescent="0.3">
      <c r="A24" s="171" t="s">
        <v>323</v>
      </c>
      <c r="B24" s="122" t="s">
        <v>359</v>
      </c>
    </row>
    <row r="25" spans="1:2" ht="48" customHeight="1" x14ac:dyDescent="0.3">
      <c r="A25" s="171" t="s">
        <v>298</v>
      </c>
      <c r="B25" s="122" t="s">
        <v>403</v>
      </c>
    </row>
    <row r="26" spans="1:2" ht="46.2" customHeight="1" x14ac:dyDescent="0.3">
      <c r="A26" s="171" t="s">
        <v>335</v>
      </c>
      <c r="B26" s="125" t="s">
        <v>368</v>
      </c>
    </row>
    <row r="27" spans="1:2" ht="55.2" x14ac:dyDescent="0.3">
      <c r="A27" s="171" t="s">
        <v>279</v>
      </c>
      <c r="B27" s="125" t="s">
        <v>362</v>
      </c>
    </row>
    <row r="28" spans="1:2" ht="58.2" customHeight="1" x14ac:dyDescent="0.3">
      <c r="A28" s="171" t="s">
        <v>336</v>
      </c>
      <c r="B28" s="125" t="s">
        <v>337</v>
      </c>
    </row>
    <row r="29" spans="1:2" ht="27.6" x14ac:dyDescent="0.3">
      <c r="A29" s="171" t="s">
        <v>361</v>
      </c>
      <c r="B29" s="125" t="s">
        <v>363</v>
      </c>
    </row>
    <row r="30" spans="1:2" ht="58.95" customHeight="1" x14ac:dyDescent="0.3">
      <c r="A30" s="171" t="s">
        <v>116</v>
      </c>
      <c r="B30" s="125" t="s">
        <v>364</v>
      </c>
    </row>
    <row r="31" spans="1:2" ht="144" customHeight="1" x14ac:dyDescent="0.3">
      <c r="A31" s="171" t="s">
        <v>338</v>
      </c>
      <c r="B31" s="125" t="s">
        <v>365</v>
      </c>
    </row>
    <row r="32" spans="1:2" ht="27.6" x14ac:dyDescent="0.3">
      <c r="A32" s="171" t="s">
        <v>339</v>
      </c>
      <c r="B32" s="125" t="s">
        <v>342</v>
      </c>
    </row>
    <row r="33" spans="1:2" ht="27.6" x14ac:dyDescent="0.3">
      <c r="A33" s="171" t="s">
        <v>340</v>
      </c>
      <c r="B33" s="125" t="s">
        <v>341</v>
      </c>
    </row>
    <row r="34" spans="1:2" ht="27.6" x14ac:dyDescent="0.3">
      <c r="A34" s="171" t="s">
        <v>319</v>
      </c>
      <c r="B34" s="125" t="s">
        <v>366</v>
      </c>
    </row>
    <row r="35" spans="1:2" ht="27.6" x14ac:dyDescent="0.3">
      <c r="A35" s="171" t="s">
        <v>346</v>
      </c>
      <c r="B35" s="125" t="s">
        <v>343</v>
      </c>
    </row>
    <row r="36" spans="1:2" ht="69" x14ac:dyDescent="0.3">
      <c r="A36" s="171" t="s">
        <v>404</v>
      </c>
      <c r="B36" s="125" t="s">
        <v>406</v>
      </c>
    </row>
    <row r="37" spans="1:2" x14ac:dyDescent="0.3">
      <c r="A37" s="171" t="s">
        <v>401</v>
      </c>
      <c r="B37" s="125" t="s">
        <v>408</v>
      </c>
    </row>
    <row r="38" spans="1:2" ht="27.6" x14ac:dyDescent="0.3">
      <c r="A38" s="171" t="s">
        <v>407</v>
      </c>
      <c r="B38" s="125" t="s">
        <v>409</v>
      </c>
    </row>
    <row r="39" spans="1:2" ht="41.4" x14ac:dyDescent="0.3">
      <c r="A39" s="171" t="s">
        <v>325</v>
      </c>
      <c r="B39" s="125" t="s">
        <v>344</v>
      </c>
    </row>
    <row r="40" spans="1:2" ht="27.6" x14ac:dyDescent="0.3">
      <c r="A40" s="172" t="s">
        <v>297</v>
      </c>
      <c r="B40" s="125" t="s">
        <v>345</v>
      </c>
    </row>
    <row r="41" spans="1:2" ht="25.5" customHeight="1" x14ac:dyDescent="0.3">
      <c r="A41" s="749" t="s">
        <v>347</v>
      </c>
      <c r="B41" s="750"/>
    </row>
    <row r="42" spans="1:2" x14ac:dyDescent="0.3">
      <c r="A42" s="747" t="s">
        <v>348</v>
      </c>
      <c r="B42" s="748"/>
    </row>
    <row r="43" spans="1:2" ht="72" customHeight="1" x14ac:dyDescent="0.3">
      <c r="A43" s="745" t="s">
        <v>394</v>
      </c>
      <c r="B43" s="746"/>
    </row>
    <row r="44" spans="1:2" ht="27.6" x14ac:dyDescent="0.3">
      <c r="A44" s="171" t="s">
        <v>361</v>
      </c>
      <c r="B44" s="125" t="s">
        <v>411</v>
      </c>
    </row>
    <row r="45" spans="1:2" ht="27.6" x14ac:dyDescent="0.3">
      <c r="A45" s="172" t="s">
        <v>413</v>
      </c>
      <c r="B45" s="125" t="s">
        <v>412</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56"/>
  <sheetViews>
    <sheetView topLeftCell="B1" zoomScale="91" workbookViewId="0">
      <selection activeCell="B30" sqref="B30"/>
    </sheetView>
  </sheetViews>
  <sheetFormatPr baseColWidth="10" defaultColWidth="11.44140625" defaultRowHeight="13.8" x14ac:dyDescent="0.3"/>
  <cols>
    <col min="1" max="1" width="44.109375" style="189" customWidth="1"/>
    <col min="2" max="2" width="61.6640625" style="189" customWidth="1"/>
    <col min="3" max="3" width="61.109375" style="189" customWidth="1"/>
    <col min="4" max="4" width="81" style="189" customWidth="1"/>
    <col min="5" max="5" width="32.6640625" style="200" customWidth="1"/>
    <col min="6" max="6" width="19" style="189" customWidth="1"/>
    <col min="7" max="7" width="29.44140625" style="189" customWidth="1"/>
    <col min="8" max="8" width="36.33203125" style="189" customWidth="1"/>
    <col min="9" max="9" width="40" style="189" customWidth="1"/>
    <col min="10" max="16384" width="11.44140625" style="189"/>
  </cols>
  <sheetData>
    <row r="1" spans="1:9" s="183" customFormat="1" ht="27.6" x14ac:dyDescent="0.3">
      <c r="A1" s="182" t="s">
        <v>114</v>
      </c>
      <c r="B1" s="182" t="s">
        <v>196</v>
      </c>
      <c r="C1" s="182" t="s">
        <v>115</v>
      </c>
      <c r="D1" s="182" t="s">
        <v>265</v>
      </c>
      <c r="E1" s="182" t="s">
        <v>116</v>
      </c>
      <c r="F1" s="182" t="s">
        <v>86</v>
      </c>
      <c r="G1" s="182" t="s">
        <v>290</v>
      </c>
      <c r="H1" s="182" t="s">
        <v>288</v>
      </c>
      <c r="I1" s="182" t="s">
        <v>298</v>
      </c>
    </row>
    <row r="2" spans="1:9" s="183" customFormat="1" ht="27.6" x14ac:dyDescent="0.3">
      <c r="A2" s="184" t="s">
        <v>117</v>
      </c>
      <c r="B2" s="114" t="s">
        <v>197</v>
      </c>
      <c r="C2" s="184" t="s">
        <v>118</v>
      </c>
      <c r="D2" s="185" t="s">
        <v>267</v>
      </c>
      <c r="E2" s="123" t="s">
        <v>120</v>
      </c>
      <c r="F2" s="186" t="s">
        <v>280</v>
      </c>
      <c r="G2" s="187" t="s">
        <v>381</v>
      </c>
      <c r="H2" s="187" t="s">
        <v>300</v>
      </c>
      <c r="I2" s="122" t="s">
        <v>303</v>
      </c>
    </row>
    <row r="3" spans="1:9" ht="41.4" x14ac:dyDescent="0.3">
      <c r="A3" s="184" t="s">
        <v>121</v>
      </c>
      <c r="B3" s="114" t="s">
        <v>198</v>
      </c>
      <c r="C3" s="184" t="s">
        <v>122</v>
      </c>
      <c r="D3" s="188" t="s">
        <v>119</v>
      </c>
      <c r="E3" s="123" t="s">
        <v>124</v>
      </c>
      <c r="F3" s="122" t="s">
        <v>281</v>
      </c>
      <c r="G3" s="187" t="s">
        <v>382</v>
      </c>
      <c r="H3" s="187" t="s">
        <v>301</v>
      </c>
      <c r="I3" s="122" t="s">
        <v>304</v>
      </c>
    </row>
    <row r="4" spans="1:9" ht="27.6" x14ac:dyDescent="0.3">
      <c r="A4" s="184" t="s">
        <v>125</v>
      </c>
      <c r="B4" s="181" t="s">
        <v>199</v>
      </c>
      <c r="C4" s="184" t="s">
        <v>126</v>
      </c>
      <c r="D4" s="188" t="s">
        <v>123</v>
      </c>
      <c r="E4" s="123" t="s">
        <v>128</v>
      </c>
      <c r="F4" s="122" t="s">
        <v>282</v>
      </c>
      <c r="G4" s="187" t="s">
        <v>383</v>
      </c>
      <c r="H4" s="187" t="s">
        <v>390</v>
      </c>
      <c r="I4" s="122" t="s">
        <v>305</v>
      </c>
    </row>
    <row r="5" spans="1:9" ht="41.4" x14ac:dyDescent="0.3">
      <c r="A5" s="184" t="s">
        <v>129</v>
      </c>
      <c r="B5" s="114" t="s">
        <v>200</v>
      </c>
      <c r="C5" s="184" t="s">
        <v>130</v>
      </c>
      <c r="D5" s="188" t="s">
        <v>127</v>
      </c>
      <c r="E5" s="123" t="s">
        <v>132</v>
      </c>
      <c r="F5" s="122" t="s">
        <v>283</v>
      </c>
      <c r="G5" s="187" t="s">
        <v>380</v>
      </c>
      <c r="H5" s="187" t="s">
        <v>391</v>
      </c>
      <c r="I5" s="122" t="s">
        <v>306</v>
      </c>
    </row>
    <row r="6" spans="1:9" ht="27.6" x14ac:dyDescent="0.3">
      <c r="A6" s="184" t="s">
        <v>133</v>
      </c>
      <c r="B6" s="114" t="s">
        <v>201</v>
      </c>
      <c r="C6" s="184" t="s">
        <v>134</v>
      </c>
      <c r="D6" s="188" t="s">
        <v>131</v>
      </c>
      <c r="E6" s="123" t="s">
        <v>136</v>
      </c>
      <c r="G6" s="187" t="s">
        <v>299</v>
      </c>
      <c r="H6" s="187" t="s">
        <v>392</v>
      </c>
      <c r="I6" s="122" t="s">
        <v>307</v>
      </c>
    </row>
    <row r="7" spans="1:9" ht="41.4" x14ac:dyDescent="0.3">
      <c r="B7" s="114" t="s">
        <v>202</v>
      </c>
      <c r="C7" s="184" t="s">
        <v>137</v>
      </c>
      <c r="D7" s="188" t="s">
        <v>135</v>
      </c>
      <c r="E7" s="122" t="s">
        <v>139</v>
      </c>
      <c r="G7" s="123" t="s">
        <v>389</v>
      </c>
      <c r="H7" s="187" t="s">
        <v>302</v>
      </c>
      <c r="I7" s="122" t="s">
        <v>308</v>
      </c>
    </row>
    <row r="8" spans="1:9" ht="27.6" x14ac:dyDescent="0.3">
      <c r="A8" s="190"/>
      <c r="B8" s="114" t="s">
        <v>203</v>
      </c>
      <c r="C8" s="184" t="s">
        <v>140</v>
      </c>
      <c r="D8" s="188" t="s">
        <v>138</v>
      </c>
      <c r="E8" s="122" t="s">
        <v>142</v>
      </c>
      <c r="I8" s="122" t="s">
        <v>309</v>
      </c>
    </row>
    <row r="9" spans="1:9" ht="27.6" x14ac:dyDescent="0.3">
      <c r="A9" s="190"/>
      <c r="B9" s="114" t="s">
        <v>204</v>
      </c>
      <c r="C9" s="184" t="s">
        <v>143</v>
      </c>
      <c r="D9" s="191" t="s">
        <v>141</v>
      </c>
      <c r="E9" s="122" t="s">
        <v>145</v>
      </c>
      <c r="I9" s="122" t="s">
        <v>310</v>
      </c>
    </row>
    <row r="10" spans="1:9" ht="41.4" x14ac:dyDescent="0.3">
      <c r="A10" s="190"/>
      <c r="B10" s="114" t="s">
        <v>205</v>
      </c>
      <c r="C10" s="184" t="s">
        <v>146</v>
      </c>
      <c r="D10" s="188" t="s">
        <v>144</v>
      </c>
      <c r="E10" s="122" t="s">
        <v>148</v>
      </c>
      <c r="I10" s="122" t="s">
        <v>311</v>
      </c>
    </row>
    <row r="11" spans="1:9" ht="41.4" x14ac:dyDescent="0.3">
      <c r="A11" s="190"/>
      <c r="B11" s="114" t="s">
        <v>206</v>
      </c>
      <c r="C11" s="184" t="s">
        <v>149</v>
      </c>
      <c r="D11" s="188" t="s">
        <v>147</v>
      </c>
      <c r="E11" s="122" t="s">
        <v>151</v>
      </c>
      <c r="I11" s="122" t="s">
        <v>312</v>
      </c>
    </row>
    <row r="12" spans="1:9" ht="27.6" x14ac:dyDescent="0.3">
      <c r="A12" s="190"/>
      <c r="B12" s="114" t="s">
        <v>207</v>
      </c>
      <c r="C12" s="192" t="s">
        <v>152</v>
      </c>
      <c r="D12" s="188" t="s">
        <v>150</v>
      </c>
      <c r="E12" s="122" t="s">
        <v>154</v>
      </c>
      <c r="I12" s="122" t="s">
        <v>313</v>
      </c>
    </row>
    <row r="13" spans="1:9" ht="27.6" x14ac:dyDescent="0.3">
      <c r="A13" s="190"/>
      <c r="B13" s="118" t="s">
        <v>208</v>
      </c>
      <c r="D13" s="188" t="s">
        <v>153</v>
      </c>
      <c r="E13" s="122" t="s">
        <v>156</v>
      </c>
      <c r="I13" s="122" t="s">
        <v>314</v>
      </c>
    </row>
    <row r="14" spans="1:9" ht="27.6" x14ac:dyDescent="0.3">
      <c r="A14" s="190"/>
      <c r="B14" s="114" t="s">
        <v>209</v>
      </c>
      <c r="C14" s="190"/>
      <c r="D14" s="188" t="s">
        <v>155</v>
      </c>
      <c r="E14" s="122" t="s">
        <v>158</v>
      </c>
    </row>
    <row r="15" spans="1:9" ht="27.6" x14ac:dyDescent="0.3">
      <c r="A15" s="190"/>
      <c r="B15" s="114" t="s">
        <v>210</v>
      </c>
      <c r="C15" s="190"/>
      <c r="D15" s="188" t="s">
        <v>157</v>
      </c>
      <c r="E15" s="122" t="s">
        <v>276</v>
      </c>
    </row>
    <row r="16" spans="1:9" ht="27.6" x14ac:dyDescent="0.3">
      <c r="A16" s="190"/>
      <c r="B16" s="114" t="s">
        <v>211</v>
      </c>
      <c r="C16" s="190"/>
      <c r="D16" s="188" t="s">
        <v>159</v>
      </c>
      <c r="E16" s="193"/>
    </row>
    <row r="17" spans="1:5" ht="27.6" x14ac:dyDescent="0.3">
      <c r="A17" s="190"/>
      <c r="B17" s="114" t="s">
        <v>212</v>
      </c>
      <c r="C17" s="190"/>
      <c r="D17" s="188" t="s">
        <v>160</v>
      </c>
      <c r="E17" s="193"/>
    </row>
    <row r="18" spans="1:5" ht="27.6" x14ac:dyDescent="0.3">
      <c r="A18" s="190"/>
      <c r="B18" s="114" t="s">
        <v>213</v>
      </c>
      <c r="C18" s="190"/>
      <c r="D18" s="188" t="s">
        <v>161</v>
      </c>
      <c r="E18" s="193"/>
    </row>
    <row r="19" spans="1:5" ht="27.6" x14ac:dyDescent="0.3">
      <c r="A19" s="190"/>
      <c r="B19" s="114" t="s">
        <v>214</v>
      </c>
      <c r="C19" s="190"/>
      <c r="D19" s="188" t="s">
        <v>162</v>
      </c>
      <c r="E19" s="193"/>
    </row>
    <row r="20" spans="1:5" x14ac:dyDescent="0.3">
      <c r="A20" s="190"/>
      <c r="B20" s="114" t="s">
        <v>215</v>
      </c>
      <c r="C20" s="190"/>
      <c r="D20" s="188" t="s">
        <v>163</v>
      </c>
      <c r="E20" s="193"/>
    </row>
    <row r="21" spans="1:5" ht="27.6" x14ac:dyDescent="0.3">
      <c r="B21" s="114" t="s">
        <v>216</v>
      </c>
      <c r="D21" s="188" t="s">
        <v>164</v>
      </c>
      <c r="E21" s="193"/>
    </row>
    <row r="22" spans="1:5" ht="27.6" x14ac:dyDescent="0.3">
      <c r="B22" s="114" t="s">
        <v>217</v>
      </c>
      <c r="D22" s="188" t="s">
        <v>165</v>
      </c>
      <c r="E22" s="193"/>
    </row>
    <row r="23" spans="1:5" x14ac:dyDescent="0.3">
      <c r="B23" s="114" t="s">
        <v>218</v>
      </c>
      <c r="D23" s="188" t="s">
        <v>166</v>
      </c>
      <c r="E23" s="193"/>
    </row>
    <row r="24" spans="1:5" x14ac:dyDescent="0.3">
      <c r="D24" s="194" t="s">
        <v>266</v>
      </c>
      <c r="E24" s="194" t="s">
        <v>257</v>
      </c>
    </row>
    <row r="25" spans="1:5" ht="27.6" x14ac:dyDescent="0.3">
      <c r="D25" s="195" t="s">
        <v>219</v>
      </c>
      <c r="E25" s="122" t="s">
        <v>220</v>
      </c>
    </row>
    <row r="26" spans="1:5" ht="69" x14ac:dyDescent="0.3">
      <c r="D26" s="195" t="s">
        <v>221</v>
      </c>
      <c r="E26" s="122" t="s">
        <v>264</v>
      </c>
    </row>
    <row r="27" spans="1:5" ht="55.2" x14ac:dyDescent="0.3">
      <c r="D27" s="754" t="s">
        <v>222</v>
      </c>
      <c r="E27" s="122" t="s">
        <v>223</v>
      </c>
    </row>
    <row r="28" spans="1:5" ht="55.2" x14ac:dyDescent="0.3">
      <c r="D28" s="755"/>
      <c r="E28" s="122" t="s">
        <v>224</v>
      </c>
    </row>
    <row r="29" spans="1:5" ht="41.4" x14ac:dyDescent="0.3">
      <c r="D29" s="755"/>
      <c r="E29" s="122" t="s">
        <v>225</v>
      </c>
    </row>
    <row r="30" spans="1:5" ht="41.4" x14ac:dyDescent="0.3">
      <c r="D30" s="756"/>
      <c r="E30" s="122" t="s">
        <v>226</v>
      </c>
    </row>
    <row r="31" spans="1:5" ht="82.8" x14ac:dyDescent="0.3">
      <c r="D31" s="195" t="s">
        <v>227</v>
      </c>
      <c r="E31" s="122" t="s">
        <v>228</v>
      </c>
    </row>
    <row r="32" spans="1:5" ht="55.2" x14ac:dyDescent="0.3">
      <c r="D32" s="195" t="s">
        <v>229</v>
      </c>
      <c r="E32" s="122" t="s">
        <v>230</v>
      </c>
    </row>
    <row r="33" spans="4:5" ht="41.4" x14ac:dyDescent="0.3">
      <c r="D33" s="195" t="s">
        <v>231</v>
      </c>
      <c r="E33" s="122" t="s">
        <v>232</v>
      </c>
    </row>
    <row r="34" spans="4:5" ht="69" x14ac:dyDescent="0.3">
      <c r="D34" s="195" t="s">
        <v>258</v>
      </c>
      <c r="E34" s="122" t="s">
        <v>233</v>
      </c>
    </row>
    <row r="35" spans="4:5" ht="55.2" x14ac:dyDescent="0.3">
      <c r="D35" s="195" t="s">
        <v>234</v>
      </c>
      <c r="E35" s="122" t="s">
        <v>235</v>
      </c>
    </row>
    <row r="36" spans="4:5" ht="41.4" x14ac:dyDescent="0.3">
      <c r="D36" s="195" t="s">
        <v>236</v>
      </c>
      <c r="E36" s="122" t="s">
        <v>237</v>
      </c>
    </row>
    <row r="37" spans="4:5" ht="41.4" x14ac:dyDescent="0.3">
      <c r="D37" s="195" t="s">
        <v>238</v>
      </c>
      <c r="E37" s="122" t="s">
        <v>239</v>
      </c>
    </row>
    <row r="38" spans="4:5" ht="27.6" x14ac:dyDescent="0.3">
      <c r="D38" s="195" t="s">
        <v>240</v>
      </c>
      <c r="E38" s="122" t="s">
        <v>241</v>
      </c>
    </row>
    <row r="39" spans="4:5" ht="69" x14ac:dyDescent="0.3">
      <c r="D39" s="196" t="s">
        <v>259</v>
      </c>
      <c r="E39" s="197" t="s">
        <v>242</v>
      </c>
    </row>
    <row r="40" spans="4:5" ht="69" x14ac:dyDescent="0.3">
      <c r="D40" s="198" t="s">
        <v>243</v>
      </c>
      <c r="E40" s="122" t="s">
        <v>263</v>
      </c>
    </row>
    <row r="41" spans="4:5" ht="69" x14ac:dyDescent="0.3">
      <c r="D41" s="195" t="s">
        <v>260</v>
      </c>
      <c r="E41" s="122" t="s">
        <v>244</v>
      </c>
    </row>
    <row r="42" spans="4:5" ht="41.4" x14ac:dyDescent="0.3">
      <c r="D42" s="195" t="s">
        <v>245</v>
      </c>
      <c r="E42" s="122" t="s">
        <v>246</v>
      </c>
    </row>
    <row r="43" spans="4:5" ht="69" x14ac:dyDescent="0.3">
      <c r="D43" s="198" t="s">
        <v>253</v>
      </c>
      <c r="E43" s="122" t="s">
        <v>262</v>
      </c>
    </row>
    <row r="44" spans="4:5" ht="27.6" x14ac:dyDescent="0.3">
      <c r="D44" s="199" t="s">
        <v>254</v>
      </c>
      <c r="E44" s="122" t="s">
        <v>261</v>
      </c>
    </row>
    <row r="45" spans="4:5" ht="27.6" x14ac:dyDescent="0.3">
      <c r="D45" s="188" t="s">
        <v>247</v>
      </c>
      <c r="E45" s="122" t="s">
        <v>248</v>
      </c>
    </row>
    <row r="46" spans="4:5" ht="69" x14ac:dyDescent="0.3">
      <c r="D46" s="188" t="s">
        <v>249</v>
      </c>
      <c r="E46" s="122" t="s">
        <v>250</v>
      </c>
    </row>
    <row r="47" spans="4:5" ht="41.4" x14ac:dyDescent="0.3">
      <c r="D47" s="188" t="s">
        <v>251</v>
      </c>
      <c r="E47" s="122" t="s">
        <v>252</v>
      </c>
    </row>
    <row r="48" spans="4:5" ht="41.4" x14ac:dyDescent="0.3">
      <c r="D48" s="188" t="s">
        <v>255</v>
      </c>
      <c r="E48" s="122" t="s">
        <v>256</v>
      </c>
    </row>
    <row r="49" spans="4:4" x14ac:dyDescent="0.3">
      <c r="D49" s="194" t="s">
        <v>268</v>
      </c>
    </row>
    <row r="50" spans="4:4" ht="27.6" x14ac:dyDescent="0.3">
      <c r="D50" s="188" t="s">
        <v>274</v>
      </c>
    </row>
    <row r="51" spans="4:4" ht="27.6" x14ac:dyDescent="0.3">
      <c r="D51" s="188" t="s">
        <v>275</v>
      </c>
    </row>
    <row r="52" spans="4:4" x14ac:dyDescent="0.3">
      <c r="D52" s="194" t="s">
        <v>269</v>
      </c>
    </row>
    <row r="53" spans="4:4" ht="27.6" x14ac:dyDescent="0.3">
      <c r="D53" s="199" t="s">
        <v>270</v>
      </c>
    </row>
    <row r="54" spans="4:4" ht="27.6" x14ac:dyDescent="0.3">
      <c r="D54" s="199" t="s">
        <v>271</v>
      </c>
    </row>
    <row r="55" spans="4:4" x14ac:dyDescent="0.3">
      <c r="D55" s="199" t="s">
        <v>272</v>
      </c>
    </row>
    <row r="56" spans="4:4" x14ac:dyDescent="0.3">
      <c r="D56" s="199" t="s">
        <v>273</v>
      </c>
    </row>
  </sheetData>
  <mergeCells count="1">
    <mergeCell ref="D27:D30"/>
  </mergeCells>
  <pageMargins left="0.7" right="0.7" top="0.75" bottom="0.75" header="0.3" footer="0.3"/>
  <pageSetup scale="27"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5"/>
  <sheetViews>
    <sheetView topLeftCell="B1" zoomScale="84" zoomScaleNormal="75" workbookViewId="0">
      <selection activeCell="B30" sqref="B30"/>
    </sheetView>
  </sheetViews>
  <sheetFormatPr baseColWidth="10" defaultColWidth="11.44140625" defaultRowHeight="13.2" x14ac:dyDescent="0.25"/>
  <cols>
    <col min="1" max="1" width="39.109375" style="205" customWidth="1"/>
    <col min="2" max="2" width="31" style="205" customWidth="1"/>
    <col min="3" max="3" width="22.33203125" style="205" bestFit="1" customWidth="1"/>
    <col min="4" max="4" width="18.44140625" style="205" customWidth="1"/>
    <col min="5" max="5" width="20" style="205" customWidth="1"/>
    <col min="6" max="6" width="19" style="205" customWidth="1"/>
    <col min="7" max="7" width="21.109375" style="205" customWidth="1"/>
    <col min="8" max="8" width="22" style="205" customWidth="1"/>
    <col min="9" max="9" width="16" style="205" bestFit="1" customWidth="1"/>
    <col min="10" max="10" width="17.33203125" style="205" bestFit="1" customWidth="1"/>
    <col min="11" max="11" width="20.6640625" style="205" customWidth="1"/>
    <col min="12" max="12" width="0" style="205" hidden="1" customWidth="1"/>
    <col min="13" max="13" width="15.44140625" style="205" bestFit="1" customWidth="1"/>
    <col min="14" max="16384" width="11.44140625" style="205"/>
  </cols>
  <sheetData>
    <row r="1" spans="1:13" x14ac:dyDescent="0.25">
      <c r="A1" s="758" t="s">
        <v>442</v>
      </c>
      <c r="B1" s="758"/>
      <c r="C1" s="758"/>
      <c r="D1" s="758"/>
    </row>
    <row r="2" spans="1:13" ht="66.599999999999994" thickBot="1" x14ac:dyDescent="0.3">
      <c r="A2" s="206" t="s">
        <v>443</v>
      </c>
      <c r="B2" s="207" t="s">
        <v>417</v>
      </c>
      <c r="C2" s="208">
        <v>1000000000</v>
      </c>
      <c r="D2" s="209">
        <f>C2*100/C4</f>
        <v>38.46153846153846</v>
      </c>
      <c r="E2" s="210"/>
      <c r="F2" s="211" t="s">
        <v>444</v>
      </c>
      <c r="G2" s="212" t="s">
        <v>445</v>
      </c>
      <c r="H2" s="213">
        <v>2022</v>
      </c>
      <c r="I2" s="214" t="s">
        <v>446</v>
      </c>
      <c r="J2" s="212" t="s">
        <v>447</v>
      </c>
      <c r="K2" s="214" t="s">
        <v>448</v>
      </c>
      <c r="L2" s="215"/>
    </row>
    <row r="3" spans="1:13" ht="118.2" customHeight="1" x14ac:dyDescent="0.25">
      <c r="A3" s="216" t="s">
        <v>449</v>
      </c>
      <c r="B3" s="217" t="s">
        <v>450</v>
      </c>
      <c r="C3" s="208">
        <v>1600000000</v>
      </c>
      <c r="D3" s="209">
        <f>C3*100/C4</f>
        <v>61.53846153846154</v>
      </c>
      <c r="E3" s="210"/>
      <c r="F3" s="218" t="s">
        <v>451</v>
      </c>
      <c r="G3" s="204">
        <v>4000000</v>
      </c>
      <c r="H3" s="204">
        <v>5000000</v>
      </c>
      <c r="I3" s="204">
        <v>5000000</v>
      </c>
      <c r="J3" s="204">
        <v>1000000</v>
      </c>
      <c r="K3" s="219">
        <f>+G3+H3+I3+J3</f>
        <v>15000000</v>
      </c>
    </row>
    <row r="4" spans="1:13" x14ac:dyDescent="0.25">
      <c r="A4" s="759"/>
      <c r="B4" s="759"/>
      <c r="C4" s="220">
        <f>SUM(C2:C3)</f>
        <v>2600000000</v>
      </c>
      <c r="D4" s="221">
        <f>SUM(D2:D3)</f>
        <v>100</v>
      </c>
      <c r="E4" s="222"/>
      <c r="F4" s="223"/>
      <c r="G4" s="224">
        <v>3</v>
      </c>
      <c r="H4" s="225">
        <f>+H3/$K$3</f>
        <v>0.33333333333333331</v>
      </c>
      <c r="I4" s="225">
        <f>+I3/$K$3</f>
        <v>0.33333333333333331</v>
      </c>
      <c r="J4" s="225">
        <f>+J3/$K$3</f>
        <v>6.6666666666666666E-2</v>
      </c>
      <c r="K4" s="226"/>
    </row>
    <row r="5" spans="1:13" ht="14.4" x14ac:dyDescent="0.25">
      <c r="A5" s="227"/>
      <c r="B5" s="227"/>
      <c r="C5" s="228"/>
      <c r="D5" s="222"/>
      <c r="E5" s="222"/>
      <c r="F5" s="223"/>
      <c r="G5" s="229">
        <v>12000000</v>
      </c>
      <c r="H5" s="229">
        <v>9000000</v>
      </c>
      <c r="I5" s="229">
        <v>12000000</v>
      </c>
      <c r="J5" s="230">
        <v>5000000</v>
      </c>
      <c r="K5" s="229">
        <f>SUM(G5:J5)</f>
        <v>38000000</v>
      </c>
      <c r="L5" s="231"/>
    </row>
    <row r="6" spans="1:13" x14ac:dyDescent="0.25">
      <c r="F6" s="223" t="s">
        <v>452</v>
      </c>
      <c r="G6" s="232">
        <v>25000000</v>
      </c>
      <c r="H6" s="232">
        <v>30000000</v>
      </c>
      <c r="I6" s="232">
        <v>20000000</v>
      </c>
      <c r="J6" s="232">
        <v>5000000</v>
      </c>
      <c r="K6" s="232">
        <f>SUM(G6:J6)</f>
        <v>80000000</v>
      </c>
      <c r="M6" s="233">
        <f>+K7/K6</f>
        <v>1.5277339875</v>
      </c>
    </row>
    <row r="7" spans="1:13" x14ac:dyDescent="0.25">
      <c r="F7" s="223" t="s">
        <v>453</v>
      </c>
      <c r="G7" s="232">
        <v>49762063</v>
      </c>
      <c r="H7" s="232">
        <v>72456656</v>
      </c>
      <c r="I7" s="232"/>
      <c r="J7" s="232"/>
      <c r="K7" s="232">
        <f>SUM(G7:J7)</f>
        <v>122218719</v>
      </c>
    </row>
    <row r="8" spans="1:13" x14ac:dyDescent="0.25">
      <c r="F8" s="223" t="s">
        <v>454</v>
      </c>
      <c r="G8" s="232"/>
      <c r="H8" s="232"/>
      <c r="I8" s="232">
        <v>60000000</v>
      </c>
      <c r="J8" s="232">
        <v>20000000</v>
      </c>
      <c r="K8" s="232">
        <f>SUM(G8:J8)</f>
        <v>80000000</v>
      </c>
      <c r="M8" s="263">
        <f>+G6+H6+I8+J8</f>
        <v>135000000</v>
      </c>
    </row>
    <row r="9" spans="1:13" x14ac:dyDescent="0.25">
      <c r="F9" s="222"/>
      <c r="G9" s="234">
        <f>+G6/$K$6</f>
        <v>0.3125</v>
      </c>
      <c r="H9" s="234">
        <f t="shared" ref="H9:J9" si="0">+H6/$K$6</f>
        <v>0.375</v>
      </c>
      <c r="I9" s="234">
        <f t="shared" si="0"/>
        <v>0.25</v>
      </c>
      <c r="J9" s="234">
        <f t="shared" si="0"/>
        <v>6.25E-2</v>
      </c>
      <c r="K9" s="235">
        <f>SUM(K7:K8)</f>
        <v>202218719</v>
      </c>
    </row>
    <row r="10" spans="1:13" x14ac:dyDescent="0.25">
      <c r="F10" s="222"/>
      <c r="G10" s="235"/>
      <c r="H10" s="235"/>
      <c r="I10" s="235"/>
      <c r="J10" s="235"/>
      <c r="K10" s="235"/>
    </row>
    <row r="11" spans="1:13" x14ac:dyDescent="0.25">
      <c r="C11" s="236">
        <f>+C13/$H$13</f>
        <v>0.125</v>
      </c>
      <c r="D11" s="236">
        <f t="shared" ref="D11:H11" si="1">+D13/$H$13</f>
        <v>0.25</v>
      </c>
      <c r="E11" s="236">
        <f t="shared" si="1"/>
        <v>0.25</v>
      </c>
      <c r="F11" s="236">
        <f t="shared" si="1"/>
        <v>0.25</v>
      </c>
      <c r="G11" s="236">
        <f t="shared" si="1"/>
        <v>0.125</v>
      </c>
      <c r="H11" s="236">
        <f t="shared" si="1"/>
        <v>1</v>
      </c>
      <c r="I11" s="235"/>
      <c r="J11" s="235"/>
      <c r="K11" s="235"/>
    </row>
    <row r="12" spans="1:13" x14ac:dyDescent="0.25">
      <c r="A12" s="237" t="s">
        <v>455</v>
      </c>
      <c r="B12" s="237" t="s">
        <v>456</v>
      </c>
      <c r="C12" s="237">
        <v>2020</v>
      </c>
      <c r="D12" s="237">
        <v>2021</v>
      </c>
      <c r="E12" s="237">
        <v>2022</v>
      </c>
      <c r="F12" s="237">
        <v>2023</v>
      </c>
      <c r="G12" s="237">
        <v>2024</v>
      </c>
      <c r="H12" s="237" t="s">
        <v>448</v>
      </c>
      <c r="K12" s="238"/>
      <c r="L12" s="239" t="s">
        <v>457</v>
      </c>
    </row>
    <row r="13" spans="1:13" ht="28.5" customHeight="1" x14ac:dyDescent="0.25">
      <c r="A13" s="760" t="s">
        <v>458</v>
      </c>
      <c r="B13" s="239" t="s">
        <v>457</v>
      </c>
      <c r="C13" s="240">
        <v>0.5</v>
      </c>
      <c r="D13" s="241">
        <v>1</v>
      </c>
      <c r="E13" s="241">
        <v>1</v>
      </c>
      <c r="F13" s="241">
        <v>1</v>
      </c>
      <c r="G13" s="240">
        <v>0.5</v>
      </c>
      <c r="H13" s="242">
        <f>SUM(C13:G13)</f>
        <v>4</v>
      </c>
      <c r="J13" s="243">
        <v>1</v>
      </c>
      <c r="L13" s="239" t="s">
        <v>459</v>
      </c>
    </row>
    <row r="14" spans="1:13" ht="31.95" customHeight="1" x14ac:dyDescent="0.25">
      <c r="A14" s="761"/>
      <c r="B14" s="244" t="s">
        <v>370</v>
      </c>
      <c r="C14" s="220">
        <v>376332000</v>
      </c>
      <c r="D14" s="220">
        <f>+C2</f>
        <v>1000000000</v>
      </c>
      <c r="E14" s="220">
        <v>1000000000</v>
      </c>
      <c r="F14" s="220">
        <v>999686000</v>
      </c>
      <c r="G14" s="220">
        <v>600000000</v>
      </c>
      <c r="H14" s="220">
        <f>+SUM(C14:G14)</f>
        <v>3976018000</v>
      </c>
      <c r="L14" s="239" t="s">
        <v>460</v>
      </c>
    </row>
    <row r="15" spans="1:13" ht="24" customHeight="1" x14ac:dyDescent="0.25">
      <c r="A15" s="760" t="s">
        <v>461</v>
      </c>
      <c r="B15" s="239" t="s">
        <v>459</v>
      </c>
      <c r="C15" s="245">
        <v>0</v>
      </c>
      <c r="D15" s="245">
        <v>4000000</v>
      </c>
      <c r="E15" s="245">
        <v>5000000</v>
      </c>
      <c r="F15" s="245">
        <v>5000000</v>
      </c>
      <c r="G15" s="245">
        <v>1000000</v>
      </c>
      <c r="H15" s="246">
        <f>+SUM(C15:G15)</f>
        <v>15000000</v>
      </c>
      <c r="I15" s="247"/>
    </row>
    <row r="16" spans="1:13" ht="73.2" customHeight="1" x14ac:dyDescent="0.25">
      <c r="A16" s="761"/>
      <c r="B16" s="244" t="s">
        <v>370</v>
      </c>
      <c r="C16" s="220">
        <v>0</v>
      </c>
      <c r="D16" s="220">
        <v>1600000000</v>
      </c>
      <c r="E16" s="220">
        <v>2500000000</v>
      </c>
      <c r="F16" s="220">
        <v>2500000000</v>
      </c>
      <c r="G16" s="220">
        <v>53800000</v>
      </c>
      <c r="H16" s="220">
        <f>+SUM(C16:G16)</f>
        <v>6653800000</v>
      </c>
    </row>
    <row r="17" spans="1:8" x14ac:dyDescent="0.25">
      <c r="A17" s="248"/>
      <c r="B17" s="248"/>
      <c r="C17" s="249">
        <f t="shared" ref="C17:H17" si="2">C14+C16</f>
        <v>376332000</v>
      </c>
      <c r="D17" s="249">
        <f t="shared" si="2"/>
        <v>2600000000</v>
      </c>
      <c r="E17" s="249">
        <f t="shared" si="2"/>
        <v>3500000000</v>
      </c>
      <c r="F17" s="249">
        <f t="shared" si="2"/>
        <v>3499686000</v>
      </c>
      <c r="G17" s="249">
        <f t="shared" si="2"/>
        <v>653800000</v>
      </c>
      <c r="H17" s="249">
        <f t="shared" si="2"/>
        <v>10629818000</v>
      </c>
    </row>
    <row r="18" spans="1:8" x14ac:dyDescent="0.25">
      <c r="A18" s="248"/>
      <c r="B18" s="248"/>
      <c r="C18" s="250"/>
      <c r="D18" s="250"/>
      <c r="E18" s="250"/>
      <c r="F18" s="250"/>
      <c r="G18" s="250"/>
      <c r="H18" s="250"/>
    </row>
    <row r="19" spans="1:8" x14ac:dyDescent="0.25">
      <c r="A19" s="762" t="s">
        <v>462</v>
      </c>
      <c r="B19" s="762"/>
      <c r="C19" s="237">
        <v>2020</v>
      </c>
      <c r="D19" s="237">
        <v>2021</v>
      </c>
      <c r="E19" s="237">
        <v>2022</v>
      </c>
      <c r="F19" s="237">
        <v>2023</v>
      </c>
      <c r="G19" s="237">
        <v>2024</v>
      </c>
      <c r="H19" s="251"/>
    </row>
    <row r="20" spans="1:8" x14ac:dyDescent="0.25">
      <c r="A20" s="757" t="s">
        <v>463</v>
      </c>
      <c r="B20" s="757"/>
      <c r="C20" s="252">
        <f>+C14</f>
        <v>376332000</v>
      </c>
      <c r="D20" s="253">
        <f>+D14</f>
        <v>1000000000</v>
      </c>
      <c r="E20" s="253">
        <f>+E14</f>
        <v>1000000000</v>
      </c>
      <c r="F20" s="253">
        <f>+F14</f>
        <v>999686000</v>
      </c>
      <c r="G20" s="253">
        <f>+G14</f>
        <v>600000000</v>
      </c>
      <c r="H20" s="251"/>
    </row>
    <row r="21" spans="1:8" x14ac:dyDescent="0.25">
      <c r="A21" s="757" t="s">
        <v>464</v>
      </c>
      <c r="B21" s="757"/>
      <c r="C21" s="252">
        <v>0</v>
      </c>
      <c r="D21" s="253">
        <f>+D16</f>
        <v>1600000000</v>
      </c>
      <c r="E21" s="253">
        <f>+E16</f>
        <v>2500000000</v>
      </c>
      <c r="F21" s="253">
        <f>+F16</f>
        <v>2500000000</v>
      </c>
      <c r="G21" s="253">
        <f>+G16</f>
        <v>53800000</v>
      </c>
      <c r="H21" s="251"/>
    </row>
    <row r="22" spans="1:8" x14ac:dyDescent="0.25">
      <c r="A22" s="248"/>
      <c r="C22" s="249">
        <f>SUM(C20:C21)</f>
        <v>376332000</v>
      </c>
      <c r="D22" s="249">
        <f>SUM(D20:D21)</f>
        <v>2600000000</v>
      </c>
      <c r="E22" s="249">
        <f>SUM(E20:E21)</f>
        <v>3500000000</v>
      </c>
      <c r="F22" s="249">
        <f>SUM(F20:F21)</f>
        <v>3499686000</v>
      </c>
      <c r="G22" s="249">
        <f>SUM(G20:G21)</f>
        <v>653800000</v>
      </c>
      <c r="H22" s="249">
        <f>SUM(C22:G22)</f>
        <v>10629818000</v>
      </c>
    </row>
    <row r="30" spans="1:8" ht="21" x14ac:dyDescent="0.25">
      <c r="D30" s="254" t="s">
        <v>465</v>
      </c>
      <c r="E30" s="255">
        <v>374</v>
      </c>
      <c r="G30" s="254" t="s">
        <v>465</v>
      </c>
      <c r="H30" s="255">
        <v>374</v>
      </c>
    </row>
    <row r="31" spans="1:8" ht="21" x14ac:dyDescent="0.25">
      <c r="D31" s="256" t="s">
        <v>466</v>
      </c>
      <c r="E31" s="257">
        <v>2600</v>
      </c>
      <c r="G31" s="256" t="s">
        <v>466</v>
      </c>
      <c r="H31" s="257">
        <v>2600</v>
      </c>
    </row>
    <row r="32" spans="1:8" ht="21" x14ac:dyDescent="0.25">
      <c r="D32" s="256" t="s">
        <v>467</v>
      </c>
      <c r="E32" s="257">
        <v>5176</v>
      </c>
      <c r="G32" s="256" t="s">
        <v>467</v>
      </c>
      <c r="H32" s="257">
        <v>5176</v>
      </c>
    </row>
    <row r="33" spans="4:10" ht="21" x14ac:dyDescent="0.25">
      <c r="D33" s="258" t="s">
        <v>468</v>
      </c>
      <c r="E33" s="259">
        <v>4876</v>
      </c>
      <c r="G33" s="258" t="s">
        <v>468</v>
      </c>
      <c r="H33" s="259">
        <v>5103</v>
      </c>
      <c r="J33" s="260">
        <f>+H33-E33</f>
        <v>227</v>
      </c>
    </row>
    <row r="34" spans="4:10" ht="21" x14ac:dyDescent="0.25">
      <c r="D34" s="254" t="s">
        <v>469</v>
      </c>
      <c r="E34" s="255">
        <v>654</v>
      </c>
      <c r="G34" s="254" t="s">
        <v>469</v>
      </c>
      <c r="H34" s="255">
        <v>654</v>
      </c>
    </row>
    <row r="35" spans="4:10" ht="21" x14ac:dyDescent="0.25">
      <c r="D35" s="261" t="s">
        <v>448</v>
      </c>
      <c r="E35" s="262">
        <f>SUM(E30:E34)</f>
        <v>13680</v>
      </c>
      <c r="G35" s="261" t="s">
        <v>448</v>
      </c>
      <c r="H35" s="262">
        <v>13907</v>
      </c>
    </row>
  </sheetData>
  <mergeCells count="7">
    <mergeCell ref="A21:B21"/>
    <mergeCell ref="A1:D1"/>
    <mergeCell ref="A4:B4"/>
    <mergeCell ref="A13:A14"/>
    <mergeCell ref="A15:A16"/>
    <mergeCell ref="A19:B19"/>
    <mergeCell ref="A20:B20"/>
  </mergeCells>
  <pageMargins left="0.7" right="0.7" top="0.75" bottom="0.75" header="0.3" footer="0.3"/>
  <pageSetup orientation="portrait" horizontalDpi="0"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9D6D58-20FE-4272-BB96-0CE19C71EF4A}">
  <ds:schemaRefs>
    <ds:schemaRef ds:uri="bea38547-d34c-4dfd-b958-4ddc302b48de"/>
    <ds:schemaRef ds:uri="http://schemas.openxmlformats.org/package/2006/metadata/core-properties"/>
    <ds:schemaRef ds:uri="http://www.w3.org/XML/1998/namespace"/>
    <ds:schemaRef ds:uri="http://schemas.microsoft.com/office/infopath/2007/PartnerControls"/>
    <ds:schemaRef ds:uri="http://schemas.microsoft.com/office/2006/documentManagement/types"/>
    <ds:schemaRef ds:uri="http://purl.org/dc/dcmitype/"/>
    <ds:schemaRef ds:uri="fe9e2b3d-4c1d-4923-bca8-f2013ad4d455"/>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Metas PA proyecto (1)</vt:lpstr>
      <vt:lpstr>Metas PA proyecto (2)</vt:lpstr>
      <vt:lpstr>Hoja2</vt:lpstr>
      <vt:lpstr>Meta 1..n</vt:lpstr>
      <vt:lpstr>Indicadores PA</vt:lpstr>
      <vt:lpstr>Territorialización PA</vt:lpstr>
      <vt:lpstr>Instructivo</vt:lpstr>
      <vt:lpstr>Generalidades</vt:lpstr>
      <vt:lpstr>Ponderación </vt:lpstr>
      <vt:lpstr>Hoja13</vt:lpstr>
      <vt:lpstr>Hoja1</vt:lpstr>
      <vt:lpstr>'Metas PA proyecto (1)'!Área_de_impresión</vt:lpstr>
      <vt:lpstr>'Metas PA proyecto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Lida Cubillos</cp:lastModifiedBy>
  <cp:lastPrinted>2023-08-09T04:14:53Z</cp:lastPrinted>
  <dcterms:created xsi:type="dcterms:W3CDTF">2011-04-26T22:16:52Z</dcterms:created>
  <dcterms:modified xsi:type="dcterms:W3CDTF">2023-08-13T22:18:34Z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