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https://secretariadistritald-my.sharepoint.com/personal/aforero_sdmujer_gov_co/Documents/SDM/SDM 2023/PROYECTO DE INVERSIÓN/7673/Plan de accion/"/>
    </mc:Choice>
  </mc:AlternateContent>
  <xr:revisionPtr revIDLastSave="12" documentId="8_{73B8EB07-B851-44B2-92E8-6FC3F84BF89A}" xr6:coauthVersionLast="47" xr6:coauthVersionMax="47" xr10:uidLastSave="{569E7BD6-0516-400B-8140-8C98BB5E4A75}"/>
  <bookViews>
    <workbookView xWindow="-120" yWindow="-120" windowWidth="20730" windowHeight="11160" tabRatio="744" xr2:uid="{00000000-000D-0000-FFFF-FFFF00000000}"/>
  </bookViews>
  <sheets>
    <sheet name="Meta 1" sheetId="40" r:id="rId1"/>
    <sheet name="Meta 1..n" sheetId="1" state="hidden" r:id="rId2"/>
    <sheet name="Meta 2" sheetId="42" r:id="rId3"/>
    <sheet name="Meta 3" sheetId="41" r:id="rId4"/>
    <sheet name="Indicadores PA" sheetId="36" r:id="rId5"/>
    <sheet name="Avance.PDD" sheetId="47" r:id="rId6"/>
    <sheet name="Ppto.2023" sheetId="46" r:id="rId7"/>
    <sheet name="7673.Vig.ene" sheetId="48" r:id="rId8"/>
    <sheet name="7673.Reservas" sheetId="45" r:id="rId9"/>
    <sheet name="Justif.Reserva" sheetId="44" r:id="rId10"/>
    <sheet name="Territorialización PA" sheetId="37" r:id="rId11"/>
    <sheet name="Instructivo" sheetId="39" r:id="rId12"/>
    <sheet name="Generalidades" sheetId="38" r:id="rId13"/>
    <sheet name="Hoja13" sheetId="32" state="hidden" r:id="rId14"/>
    <sheet name="Hoja1" sheetId="20" state="hidden" r:id="rId15"/>
  </sheets>
  <definedNames>
    <definedName name="_xlnm._FilterDatabase" localSheetId="8" hidden="1">'7673.Reservas'!$A$1:$CH$21</definedName>
    <definedName name="_xlnm._FilterDatabase" localSheetId="7" hidden="1">'7673.Vig.ene'!$A$1:$AT$1</definedName>
    <definedName name="_xlnm._FilterDatabase" localSheetId="4" hidden="1">'Indicadores PA'!$A$12:$AY$12</definedName>
    <definedName name="_xlnm.Print_Area" localSheetId="0">'Meta 1'!$A$1:$AD$47</definedName>
    <definedName name="_xlnm.Print_Area" localSheetId="2">'Meta 2'!$A$1:$AD$39</definedName>
    <definedName name="_xlnm.Print_Area" localSheetId="3">'Meta 3'!$A$1:$AD$41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A22" i="45" l="1"/>
  <c r="AK21" i="48"/>
  <c r="AJ21" i="48"/>
  <c r="AI21" i="48"/>
  <c r="AH21" i="48"/>
  <c r="AG21" i="48"/>
  <c r="AF21" i="48"/>
  <c r="AK20" i="48"/>
  <c r="AJ20" i="48"/>
  <c r="AI20" i="48"/>
  <c r="AH20" i="48"/>
  <c r="AG20" i="48"/>
  <c r="AF20" i="48"/>
  <c r="AD23" i="41"/>
  <c r="P25" i="41"/>
  <c r="AD25" i="41"/>
  <c r="C25" i="41"/>
  <c r="AP26" i="45"/>
  <c r="AO26" i="45"/>
  <c r="AN26" i="45"/>
  <c r="P25" i="42"/>
  <c r="AP25" i="45"/>
  <c r="AO25" i="45"/>
  <c r="AN25" i="45"/>
  <c r="AP24" i="45"/>
  <c r="AO24" i="45"/>
  <c r="AN24" i="45"/>
  <c r="BX21" i="45"/>
  <c r="BX20" i="45"/>
  <c r="BX19" i="45"/>
  <c r="BX18" i="45"/>
  <c r="BX17" i="45"/>
  <c r="BX16" i="45"/>
  <c r="BX15" i="45"/>
  <c r="BX14" i="45"/>
  <c r="BX13" i="45"/>
  <c r="BX12" i="45"/>
  <c r="BX11" i="45"/>
  <c r="BX10" i="45"/>
  <c r="BX9" i="45"/>
  <c r="BX8" i="45"/>
  <c r="BX7" i="45"/>
  <c r="BX6" i="45"/>
  <c r="BX5" i="45"/>
  <c r="BX4" i="45"/>
  <c r="BX3" i="45"/>
  <c r="BX2" i="45"/>
  <c r="Z3" i="47"/>
  <c r="Y3" i="47"/>
  <c r="X3" i="47"/>
  <c r="W3" i="47"/>
  <c r="V3" i="47"/>
  <c r="U3" i="47"/>
  <c r="T3" i="47"/>
  <c r="AA3" i="47" s="1"/>
  <c r="S3" i="47"/>
  <c r="R3" i="47"/>
  <c r="Q3" i="47"/>
  <c r="P3" i="47"/>
  <c r="O3" i="47"/>
  <c r="Z2" i="47"/>
  <c r="Y2" i="47"/>
  <c r="X2" i="47"/>
  <c r="W2" i="47"/>
  <c r="V2" i="47"/>
  <c r="U2" i="47"/>
  <c r="T2" i="47"/>
  <c r="AA2" i="47" s="1"/>
  <c r="S2" i="47"/>
  <c r="R2" i="47"/>
  <c r="Q2" i="47"/>
  <c r="P2" i="47"/>
  <c r="O2" i="47"/>
  <c r="L3" i="47"/>
  <c r="K3" i="47"/>
  <c r="J3" i="47"/>
  <c r="I3" i="47"/>
  <c r="L2" i="47"/>
  <c r="K2" i="47"/>
  <c r="J2" i="47"/>
  <c r="I2" i="47"/>
  <c r="G2" i="47"/>
  <c r="G3" i="47"/>
  <c r="G4" i="47"/>
  <c r="B5" i="47"/>
  <c r="C5" i="47"/>
  <c r="G5" i="47" s="1"/>
  <c r="D5" i="47"/>
  <c r="E5" i="47"/>
  <c r="F5" i="47"/>
  <c r="G6" i="47"/>
  <c r="M2" i="47"/>
  <c r="M3" i="47"/>
  <c r="AB24" i="41"/>
  <c r="AA24" i="41"/>
  <c r="Z24" i="41"/>
  <c r="Y24" i="41"/>
  <c r="X24" i="41"/>
  <c r="W24" i="41"/>
  <c r="V24" i="41"/>
  <c r="U24" i="41"/>
  <c r="T24" i="41"/>
  <c r="AC25" i="41"/>
  <c r="AC23" i="41"/>
  <c r="AC24" i="41"/>
  <c r="AC22" i="41"/>
  <c r="AT16" i="36"/>
  <c r="AU16" i="36" s="1"/>
  <c r="D6" i="46"/>
  <c r="C5" i="46"/>
  <c r="C4" i="46"/>
  <c r="B6" i="46"/>
  <c r="C3" i="46" s="1"/>
  <c r="C6" i="46" s="1"/>
  <c r="P57" i="41"/>
  <c r="P56" i="41"/>
  <c r="P55" i="41"/>
  <c r="P54" i="41"/>
  <c r="P53" i="41"/>
  <c r="P52" i="41"/>
  <c r="L51" i="41"/>
  <c r="K51" i="41"/>
  <c r="J51" i="41"/>
  <c r="F51" i="41"/>
  <c r="E51" i="41"/>
  <c r="D51" i="41"/>
  <c r="K50" i="41"/>
  <c r="J50" i="41"/>
  <c r="I50" i="41"/>
  <c r="F50" i="41"/>
  <c r="E50" i="41"/>
  <c r="D50" i="41"/>
  <c r="B50" i="41"/>
  <c r="A50" i="41"/>
  <c r="M49" i="41"/>
  <c r="D49" i="41"/>
  <c r="D58" i="41" s="1"/>
  <c r="D59" i="41" s="1"/>
  <c r="D35" i="41" s="1"/>
  <c r="L48" i="41"/>
  <c r="K48" i="41"/>
  <c r="K61" i="41" s="1"/>
  <c r="K62" i="41" s="1"/>
  <c r="K34" i="41" s="1"/>
  <c r="V4" i="47" s="1"/>
  <c r="V5" i="47" s="1"/>
  <c r="F48" i="41"/>
  <c r="F61" i="41" s="1"/>
  <c r="F62" i="41" s="1"/>
  <c r="F34" i="41" s="1"/>
  <c r="Q4" i="47" s="1"/>
  <c r="Q5" i="47" s="1"/>
  <c r="B48" i="41"/>
  <c r="A48" i="41"/>
  <c r="P30" i="41"/>
  <c r="A34" i="41"/>
  <c r="A30" i="41"/>
  <c r="AB24" i="42"/>
  <c r="AC24" i="42" s="1"/>
  <c r="AA24" i="42"/>
  <c r="Y24" i="42"/>
  <c r="D24" i="42"/>
  <c r="O24" i="42" s="1"/>
  <c r="BD19" i="45"/>
  <c r="BD11" i="45"/>
  <c r="BC11" i="45"/>
  <c r="BB11" i="45"/>
  <c r="BE18" i="45"/>
  <c r="BC8" i="45"/>
  <c r="BD6" i="45"/>
  <c r="BE3" i="45"/>
  <c r="BB2" i="45"/>
  <c r="BB14" i="45"/>
  <c r="AT15" i="36"/>
  <c r="AU15" i="36" s="1"/>
  <c r="O22" i="42"/>
  <c r="A34" i="42"/>
  <c r="A30" i="42"/>
  <c r="P39" i="42"/>
  <c r="P38" i="42"/>
  <c r="P35" i="42"/>
  <c r="P34" i="42"/>
  <c r="P30" i="42"/>
  <c r="AC25" i="42"/>
  <c r="AD25" i="42" s="1"/>
  <c r="O25" i="42"/>
  <c r="AC23" i="42"/>
  <c r="AD23" i="42" s="1"/>
  <c r="P23" i="42"/>
  <c r="O23" i="42"/>
  <c r="AC22" i="42"/>
  <c r="P41" i="41"/>
  <c r="P40" i="41"/>
  <c r="O51" i="41" s="1"/>
  <c r="P39" i="41"/>
  <c r="P38" i="41"/>
  <c r="L49" i="41" s="1"/>
  <c r="L58" i="41" s="1"/>
  <c r="L59" i="41" s="1"/>
  <c r="L35" i="41" s="1"/>
  <c r="O25" i="41"/>
  <c r="O24" i="41"/>
  <c r="O23" i="41"/>
  <c r="P23" i="41" s="1"/>
  <c r="O22" i="41"/>
  <c r="P39" i="40"/>
  <c r="P38" i="40"/>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S58" i="37" s="1"/>
  <c r="R38" i="37"/>
  <c r="AY37" i="37"/>
  <c r="AY58" i="37" s="1"/>
  <c r="AX37" i="37"/>
  <c r="AX58" i="37"/>
  <c r="S37" i="37"/>
  <c r="R37" i="37"/>
  <c r="R58"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32" i="37" s="1"/>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AT14" i="36"/>
  <c r="AT17" i="36"/>
  <c r="AU17" i="36" s="1"/>
  <c r="AT18" i="36"/>
  <c r="AU18" i="36"/>
  <c r="AT19" i="36"/>
  <c r="AU19" i="36"/>
  <c r="AT20" i="36"/>
  <c r="AU20" i="36" s="1"/>
  <c r="AT21" i="36"/>
  <c r="AU21" i="36" s="1"/>
  <c r="AT13" i="36"/>
  <c r="AU13" i="36"/>
  <c r="P34" i="40"/>
  <c r="O23" i="40"/>
  <c r="P23" i="40" s="1"/>
  <c r="T32" i="37"/>
  <c r="U32" i="37"/>
  <c r="V32" i="37"/>
  <c r="W32" i="37"/>
  <c r="X32" i="37"/>
  <c r="AZ32" i="37"/>
  <c r="BA32" i="37"/>
  <c r="BB32" i="37"/>
  <c r="BC32" i="37"/>
  <c r="BD32" i="37"/>
  <c r="BE32" i="37"/>
  <c r="AC25" i="40"/>
  <c r="AD25" i="40"/>
  <c r="AC24" i="40"/>
  <c r="AC23" i="40"/>
  <c r="AD23" i="40" s="1"/>
  <c r="AC22" i="40"/>
  <c r="O25" i="40"/>
  <c r="O24" i="40"/>
  <c r="O22" i="40"/>
  <c r="P47" i="40"/>
  <c r="P46" i="40"/>
  <c r="P45" i="40"/>
  <c r="P44" i="40"/>
  <c r="P43" i="40"/>
  <c r="P42" i="40"/>
  <c r="P41" i="40"/>
  <c r="P40" i="40"/>
  <c r="P35" i="40"/>
  <c r="P30" i="40"/>
  <c r="P28" i="1"/>
  <c r="P24" i="1"/>
  <c r="AX12" i="37"/>
  <c r="AX13" i="37"/>
  <c r="AX23" i="37"/>
  <c r="AX24" i="37"/>
  <c r="AX25" i="37"/>
  <c r="AX26" i="37"/>
  <c r="AX27" i="37"/>
  <c r="AX28" i="37"/>
  <c r="AX29" i="37"/>
  <c r="AX30" i="37"/>
  <c r="AX31" i="37"/>
  <c r="AX11" i="37"/>
  <c r="AX32" i="37" s="1"/>
  <c r="R12" i="37"/>
  <c r="R13" i="37"/>
  <c r="R14" i="37"/>
  <c r="R15" i="37"/>
  <c r="R16" i="37"/>
  <c r="R17" i="37"/>
  <c r="R18" i="37"/>
  <c r="R19" i="37"/>
  <c r="R20" i="37"/>
  <c r="R21" i="37"/>
  <c r="R22" i="37"/>
  <c r="R23" i="37"/>
  <c r="R24" i="37"/>
  <c r="R25" i="37"/>
  <c r="R26" i="37"/>
  <c r="R27" i="37"/>
  <c r="R28" i="37"/>
  <c r="R29" i="37"/>
  <c r="R30" i="37"/>
  <c r="R31" i="37"/>
  <c r="R11" i="37"/>
  <c r="R32" i="37" s="1"/>
  <c r="C32" i="37"/>
  <c r="D32" i="37"/>
  <c r="F32" i="37"/>
  <c r="G32" i="37"/>
  <c r="H32" i="37"/>
  <c r="N32" i="37"/>
  <c r="O32" i="37"/>
  <c r="P32" i="37"/>
  <c r="Y32" i="37"/>
  <c r="Z32" i="37"/>
  <c r="AA32" i="37"/>
  <c r="AB32" i="37"/>
  <c r="AC32" i="37"/>
  <c r="AD32" i="37"/>
  <c r="AE32" i="37"/>
  <c r="B32" i="37"/>
  <c r="BK32" i="37"/>
  <c r="BJ32" i="37"/>
  <c r="BI32" i="37"/>
  <c r="BH32" i="37"/>
  <c r="BG32" i="37"/>
  <c r="BF32" i="37"/>
  <c r="P29" i="1"/>
  <c r="P32" i="1"/>
  <c r="P34" i="1"/>
  <c r="P35" i="1"/>
  <c r="P36" i="1"/>
  <c r="P37" i="1"/>
  <c r="P38" i="1"/>
  <c r="P39" i="1"/>
  <c r="N4" i="20"/>
  <c r="N3" i="20"/>
  <c r="F8" i="20"/>
  <c r="F7" i="20"/>
  <c r="J7" i="20"/>
  <c r="J6" i="20"/>
  <c r="J5" i="20"/>
  <c r="J4" i="20"/>
  <c r="J3" i="20"/>
  <c r="F6" i="20"/>
  <c r="F5" i="20"/>
  <c r="F4" i="20"/>
  <c r="F3" i="20"/>
  <c r="P33" i="1"/>
  <c r="AY32" i="37"/>
  <c r="BE22" i="45" l="1"/>
  <c r="BB22" i="45"/>
  <c r="BC22" i="45"/>
  <c r="BD22" i="45"/>
  <c r="E49" i="41"/>
  <c r="E58" i="41" s="1"/>
  <c r="E59" i="41" s="1"/>
  <c r="E35" i="41" s="1"/>
  <c r="D48" i="41"/>
  <c r="F49" i="41"/>
  <c r="F58" i="41" s="1"/>
  <c r="F59" i="41" s="1"/>
  <c r="F35" i="41" s="1"/>
  <c r="J49" i="41"/>
  <c r="J58" i="41" s="1"/>
  <c r="J59" i="41" s="1"/>
  <c r="J35" i="41" s="1"/>
  <c r="N49" i="41"/>
  <c r="G50" i="41"/>
  <c r="L50" i="41"/>
  <c r="L61" i="41" s="1"/>
  <c r="L62" i="41" s="1"/>
  <c r="L34" i="41" s="1"/>
  <c r="W4" i="47" s="1"/>
  <c r="W5" i="47" s="1"/>
  <c r="G51" i="41"/>
  <c r="P51" i="41" s="1"/>
  <c r="M48" i="41"/>
  <c r="I49" i="41"/>
  <c r="E48" i="41"/>
  <c r="E61" i="41" s="1"/>
  <c r="E62" i="41" s="1"/>
  <c r="E34" i="41" s="1"/>
  <c r="P4" i="47" s="1"/>
  <c r="P5" i="47" s="1"/>
  <c r="G48" i="41"/>
  <c r="G61" i="41" s="1"/>
  <c r="G62" i="41" s="1"/>
  <c r="G34" i="41" s="1"/>
  <c r="G49" i="41"/>
  <c r="K49" i="41"/>
  <c r="K58" i="41" s="1"/>
  <c r="K59" i="41" s="1"/>
  <c r="K35" i="41" s="1"/>
  <c r="O49" i="41"/>
  <c r="O58" i="41" s="1"/>
  <c r="O59" i="41" s="1"/>
  <c r="O35" i="41" s="1"/>
  <c r="H50" i="41"/>
  <c r="P50" i="41" s="1"/>
  <c r="M50" i="41"/>
  <c r="H48" i="41"/>
  <c r="H49" i="41"/>
  <c r="H58" i="41" s="1"/>
  <c r="H59" i="41" s="1"/>
  <c r="H35" i="41" s="1"/>
  <c r="N50" i="41"/>
  <c r="M51" i="41"/>
  <c r="M58" i="41" s="1"/>
  <c r="M59" i="41" s="1"/>
  <c r="M35" i="41" s="1"/>
  <c r="I48" i="41"/>
  <c r="I61" i="41" s="1"/>
  <c r="I62" i="41" s="1"/>
  <c r="I34" i="41" s="1"/>
  <c r="T4" i="47" s="1"/>
  <c r="T5" i="47" s="1"/>
  <c r="N48" i="41"/>
  <c r="N61" i="41" s="1"/>
  <c r="N62" i="41" s="1"/>
  <c r="N34" i="41" s="1"/>
  <c r="Y4" i="47" s="1"/>
  <c r="Y5" i="47" s="1"/>
  <c r="O50" i="41"/>
  <c r="H51" i="41"/>
  <c r="N51" i="41"/>
  <c r="J48" i="41"/>
  <c r="J61" i="41" s="1"/>
  <c r="J62" i="41" s="1"/>
  <c r="J34" i="41" s="1"/>
  <c r="O48" i="41"/>
  <c r="I51" i="41"/>
  <c r="P49" i="41" l="1"/>
  <c r="P58" i="41" s="1"/>
  <c r="G58" i="41"/>
  <c r="G59" i="41" s="1"/>
  <c r="G35" i="41" s="1"/>
  <c r="P35" i="41" s="1"/>
  <c r="O61" i="41"/>
  <c r="O62" i="41" s="1"/>
  <c r="O34" i="41" s="1"/>
  <c r="Z4" i="47" s="1"/>
  <c r="Z5" i="47" s="1"/>
  <c r="R4" i="47"/>
  <c r="R5" i="47" s="1"/>
  <c r="N58" i="41"/>
  <c r="N59" i="41" s="1"/>
  <c r="N35" i="41" s="1"/>
  <c r="K4" i="47"/>
  <c r="K5" i="47" s="1"/>
  <c r="U4" i="47"/>
  <c r="U5" i="47" s="1"/>
  <c r="H61" i="41"/>
  <c r="H62" i="41" s="1"/>
  <c r="H34" i="41" s="1"/>
  <c r="S4" i="47" s="1"/>
  <c r="S5" i="47" s="1"/>
  <c r="I58" i="41"/>
  <c r="I59" i="41" s="1"/>
  <c r="I35" i="41" s="1"/>
  <c r="M61" i="41"/>
  <c r="M62" i="41" s="1"/>
  <c r="M34" i="41" s="1"/>
  <c r="P48" i="41"/>
  <c r="D61" i="41"/>
  <c r="J4" i="47" l="1"/>
  <c r="J5" i="47" s="1"/>
  <c r="P59" i="41"/>
  <c r="P61" i="41"/>
  <c r="D62" i="41"/>
  <c r="D34" i="41" s="1"/>
  <c r="L4" i="47"/>
  <c r="L5" i="47" s="1"/>
  <c r="X4" i="47"/>
  <c r="X5" i="47" s="1"/>
  <c r="P62" i="41" l="1"/>
  <c r="O4" i="47" l="1"/>
  <c r="I4" i="47"/>
  <c r="P34" i="41"/>
  <c r="M4" i="47" l="1"/>
  <c r="M5" i="47" s="1"/>
  <c r="I5" i="47"/>
  <c r="O5" i="47"/>
  <c r="AA5" i="47" s="1"/>
  <c r="AA6" i="47" s="1"/>
  <c r="AA4"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1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Angela Marcela Forero Ruiz</author>
  </authors>
  <commentList>
    <comment ref="C32" authorId="0" shapeId="0" xr:uid="{00000000-0006-0000-02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2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K34" authorId="2" shapeId="0" xr:uid="{00000000-0006-0000-0200-000004000000}">
      <text>
        <r>
          <rPr>
            <b/>
            <sz val="11"/>
            <color indexed="81"/>
            <rFont val="Tahoma"/>
            <family val="2"/>
          </rPr>
          <t>Angela Marcela Forero Ruiz:</t>
        </r>
        <r>
          <rPr>
            <sz val="11"/>
            <color indexed="81"/>
            <rFont val="Tahoma"/>
            <family val="2"/>
          </rPr>
          <t xml:space="preserve">
Revisar la programacion de la meta vesus la programación de las actividades, dado que los cursos estan programado spara agosto y las actvividades a agosto apenas irian en 20%,
Revisar la coherencia entre la ejeucición de la actividad y la consecución de la meta que finalmente es la entrega de los cursos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Ángela Adriana Ávila Ospina</author>
    <author>Microsoft Office User</author>
    <author/>
  </authors>
  <commentList>
    <comment ref="Q22" authorId="0" shapeId="0" xr:uid="{00000000-0006-0000-0300-000001000000}">
      <text>
        <r>
          <rPr>
            <b/>
            <sz val="9"/>
            <color indexed="81"/>
            <rFont val="Tahoma"/>
            <family val="2"/>
          </rPr>
          <t>Ángela Adriana Ávila Ospina:</t>
        </r>
        <r>
          <rPr>
            <sz val="9"/>
            <color indexed="81"/>
            <rFont val="Tahoma"/>
            <family val="2"/>
          </rPr>
          <t xml:space="preserve">
CPS</t>
        </r>
      </text>
    </comment>
    <comment ref="R22" authorId="0" shapeId="0" xr:uid="{00000000-0006-0000-0300-000002000000}">
      <text>
        <r>
          <rPr>
            <b/>
            <sz val="9"/>
            <color indexed="81"/>
            <rFont val="Tahoma"/>
            <family val="2"/>
          </rPr>
          <t>Ángela Adriana Ávila Ospina:</t>
        </r>
        <r>
          <rPr>
            <sz val="9"/>
            <color indexed="81"/>
            <rFont val="Tahoma"/>
            <family val="2"/>
          </rPr>
          <t xml:space="preserve">
CPS</t>
        </r>
      </text>
    </comment>
    <comment ref="S22" authorId="0" shapeId="0" xr:uid="{00000000-0006-0000-0300-000003000000}">
      <text>
        <r>
          <rPr>
            <b/>
            <sz val="9"/>
            <color indexed="81"/>
            <rFont val="Tahoma"/>
            <family val="2"/>
          </rPr>
          <t>Ángela Adriana Ávila Ospina:</t>
        </r>
        <r>
          <rPr>
            <sz val="9"/>
            <color indexed="81"/>
            <rFont val="Tahoma"/>
            <family val="2"/>
          </rPr>
          <t xml:space="preserve">
líneas celulares</t>
        </r>
      </text>
    </comment>
    <comment ref="T22" authorId="0" shapeId="0" xr:uid="{00000000-0006-0000-0300-000004000000}">
      <text>
        <r>
          <rPr>
            <b/>
            <sz val="9"/>
            <color indexed="81"/>
            <rFont val="Tahoma"/>
            <family val="2"/>
          </rPr>
          <t>Ángela Adriana Ávila Ospina:</t>
        </r>
        <r>
          <rPr>
            <sz val="9"/>
            <color indexed="81"/>
            <rFont val="Tahoma"/>
            <family val="2"/>
          </rPr>
          <t xml:space="preserve">
licenciamiento office</t>
        </r>
      </text>
    </comment>
    <comment ref="U22" authorId="0" shapeId="0" xr:uid="{00000000-0006-0000-0300-000005000000}">
      <text>
        <r>
          <rPr>
            <b/>
            <sz val="9"/>
            <color indexed="81"/>
            <rFont val="Tahoma"/>
            <family val="2"/>
          </rPr>
          <t>Ángela Adriana Ávila Ospina:</t>
        </r>
        <r>
          <rPr>
            <sz val="9"/>
            <color indexed="81"/>
            <rFont val="Tahoma"/>
            <family val="2"/>
          </rPr>
          <t xml:space="preserve">
op.logístico</t>
        </r>
      </text>
    </comment>
    <comment ref="AB22" authorId="0" shapeId="0" xr:uid="{00000000-0006-0000-0300-000006000000}">
      <text>
        <r>
          <rPr>
            <b/>
            <sz val="9"/>
            <color indexed="81"/>
            <rFont val="Tahoma"/>
            <family val="2"/>
          </rPr>
          <t>Ángela Adriana Ávila Ospina:</t>
        </r>
        <r>
          <rPr>
            <sz val="9"/>
            <color indexed="81"/>
            <rFont val="Tahoma"/>
            <family val="2"/>
          </rPr>
          <t xml:space="preserve">
Adiciones y nuevos procesos.</t>
        </r>
      </text>
    </comment>
    <comment ref="C32" authorId="1" shapeId="0" xr:uid="{00000000-0006-0000-0300-000007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300-000008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300-000009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4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400-000002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400-000003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400-000004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400-000005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400-000006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400-000007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400-000008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400-000009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400-00000A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<sst xmlns="http://schemas.openxmlformats.org/spreadsheetml/2006/main" count="2845" uniqueCount="980">
  <si>
    <t>SECRETARÍA DISTRITAL DE LA MUJER</t>
  </si>
  <si>
    <t>Código: DE-FO-5</t>
  </si>
  <si>
    <t xml:space="preserve">DIRECCIONAMIENTO ESTRATEGICO </t>
  </si>
  <si>
    <t>Versión: 09</t>
  </si>
  <si>
    <t xml:space="preserve">FORMULACIÓN Y SEGUIMIENTO  PLAN DE ACCIÓN </t>
  </si>
  <si>
    <t>Fecha de Emisión: 10/01/2023</t>
  </si>
  <si>
    <t>Página 1 de 3</t>
  </si>
  <si>
    <t>PERIODO REPORTADO</t>
  </si>
  <si>
    <t>ENE</t>
  </si>
  <si>
    <t>FECHA DE REPORTE</t>
  </si>
  <si>
    <t>TIPO DE REPORTE</t>
  </si>
  <si>
    <t>FORMULACION</t>
  </si>
  <si>
    <t>ACTUALIZACION</t>
  </si>
  <si>
    <t>SEGUIMIENTO</t>
  </si>
  <si>
    <t>X</t>
  </si>
  <si>
    <t>NOMBRE DEL PROYECTO</t>
  </si>
  <si>
    <t>7673 - Desarrollo de capacidades para aumentar la autonomía y empoderamiento de las mujeres en toda su diversidad en Bogotá</t>
  </si>
  <si>
    <t>PROPÓSITO</t>
  </si>
  <si>
    <t xml:space="preserve">1 - Hacer un nuevo contrato social con igualdad de oportunidades para la inclusión social, productiva y política </t>
  </si>
  <si>
    <t>LOGRO</t>
  </si>
  <si>
    <t>2 -  Reducir la pobreza monetaria, multidimensional y la feminización de la pobreza.</t>
  </si>
  <si>
    <t>PROGRAMA</t>
  </si>
  <si>
    <t>Igualdad de oportunidades y desarrollo de capacidades para las mujeres</t>
  </si>
  <si>
    <t>DESCRIPCIÓN DE LA META (ACTIVIDAD MGA)</t>
  </si>
  <si>
    <t>Formar 26.100 mujeres en sus derechos a través de procesos de desarrollo de capacidades en el uso TIC</t>
  </si>
  <si>
    <t xml:space="preserve">MAGNITUD META VIGENCIA ACTUAL	</t>
  </si>
  <si>
    <t>PONDERACIÓN META (%)</t>
  </si>
  <si>
    <t>EJECUCIÓN PRESUPUESTAL DEL PROYECTO</t>
  </si>
  <si>
    <t>RESERVAS VIGENCIA ANTERIOR (en pesos, sin decimales)</t>
  </si>
  <si>
    <t>PRESUPUESTO ASIGNADO EN LA VIGENCIA ACTUAL (en pesos, sin decimales)</t>
  </si>
  <si>
    <t>FEB</t>
  </si>
  <si>
    <t>MAR</t>
  </si>
  <si>
    <t>ABR</t>
  </si>
  <si>
    <t>MAY</t>
  </si>
  <si>
    <t>JUN</t>
  </si>
  <si>
    <t>JUL</t>
  </si>
  <si>
    <t>AGO</t>
  </si>
  <si>
    <t>SEP</t>
  </si>
  <si>
    <t>OCT</t>
  </si>
  <si>
    <t>NOV</t>
  </si>
  <si>
    <t>DIC</t>
  </si>
  <si>
    <t>TOTAL</t>
  </si>
  <si>
    <t>AVANCE</t>
  </si>
  <si>
    <t>PROGRAMACION DE COMPROMISOS</t>
  </si>
  <si>
    <t>COMPROMISOS</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</si>
  <si>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</si>
  <si>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</si>
  <si>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</si>
  <si>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</si>
  <si>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</si>
  <si>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</si>
  <si>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</si>
  <si>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r>
      <t xml:space="preserve">*Enero (giros por $38.750.099) - Detalle: </t>
    </r>
    <r>
      <rPr>
        <sz val="11"/>
        <color theme="1"/>
        <rFont val="Times New Roman"/>
        <family val="1"/>
      </rPr>
      <t>Cto.931 PUBBLICA SAS $7.461.325. Cto.1016 EMPRESA DE TELECOMUNICACIONES DE BOGOTÁ S.A. E.S.P. $31.288.774</t>
    </r>
  </si>
  <si>
    <t>REPORTE METAS VIGENCIA (Ejecución vigencia)</t>
  </si>
  <si>
    <t xml:space="preserve">DESCRIPCIÓN DE LA META (ACTIVIDAD) </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</si>
  <si>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</si>
  <si>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</si>
  <si>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</si>
  <si>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</si>
  <si>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</si>
  <si>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</si>
  <si>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</si>
  <si>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</si>
  <si>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 xml:space="preserve">Para el mes de enero, no se reportan avances de seguimiento a la meta, esto considerando que se realizó el proceso de planeación estratégica y definición de productos en el marco de lo programado para la vigencia 2023, las acciones de ejecución se centraron en la formalización de los procesos precontractuales.				</t>
  </si>
  <si>
    <t>No se presentan retrasos acorde con la programación</t>
  </si>
  <si>
    <t>No se presentan beneficios asociados a la estrategia de desarrollo de capacidades para las mujeres a través de procesos de formación en los Centros de Inclusión Digital, entanto no se programaron acciones para el presente reporte.</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</si>
  <si>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</si>
  <si>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</si>
  <si>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</si>
  <si>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</si>
  <si>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</si>
  <si>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</si>
  <si>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</si>
  <si>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</si>
  <si>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</si>
  <si>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</si>
  <si>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</si>
  <si>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</si>
  <si>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</si>
  <si>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</si>
  <si>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</si>
  <si>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</si>
  <si>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</si>
  <si>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</si>
  <si>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</si>
  <si>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</si>
  <si>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 Actualizar e incorporar los cursos de formación de la Dirección de Gestión de Conocimiento (consttuidos en la vigencia anterior) en la plataforma Moodle como espacio de aprendizaje para la ciudadanía</t>
  </si>
  <si>
    <t xml:space="preserve">Para el mes de enero, no se reportan avances de seguimiento a la meta, esto considerando que se realizó el proceso de planeación estratégica y definición de productos en el marco de lo programado para la vigencia 2023, las acciones de ejecución se centraron en la formalización de los procesos precontractuales.													
													</t>
  </si>
  <si>
    <t>2. Elaborar un (1) reporte mensual (a partir del mes de febrero) y acumulado, que de cuenta de las mujeres formadas, discriminando por curso, localidad y otras variables que se considern pertinentes por la dirección</t>
  </si>
  <si>
    <t xml:space="preserve">3. Realizar cuatro (4) jornadas de reconocimiento a las mujeres formadas en los Centros de Inclusión Digital </t>
  </si>
  <si>
    <t>4. Adecuar la infraestructura tecnológica de los Centros de Inclusión Digital, aportando a la inclusión del enfoque diferencial, y acorde con las demandas territoriales</t>
  </si>
  <si>
    <t>5. Actualizar una (1) memoria del proceso de formación durante la vigencia que recoja los aprendizajes cualitativos de las mujeres</t>
  </si>
  <si>
    <t>*Incluir tantas filas sean necesarias</t>
  </si>
  <si>
    <t>Código: DE-FO-05</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</si>
  <si>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</si>
  <si>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</si>
  <si>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</si>
  <si>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</si>
  <si>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</si>
  <si>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</si>
  <si>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</si>
  <si>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</si>
  <si>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</si>
  <si>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</si>
  <si>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</si>
  <si>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</si>
  <si>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</si>
  <si>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Avances y Logros (2.000 caracteres)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</si>
  <si>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</si>
  <si>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</si>
  <si>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</si>
  <si>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</si>
  <si>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Diseñar 13 contenidos para el desarrollo de capacidades socioemocionales, técnicas y digitales de las mujeres, en toda su diversidad.</t>
  </si>
  <si>
    <t>-</t>
  </si>
  <si>
    <r>
      <rPr>
        <b/>
        <sz val="11"/>
        <rFont val="Times New Roman"/>
        <family val="1"/>
      </rPr>
      <t>*Enero (giros por $42.069.537) - Detalle:</t>
    </r>
    <r>
      <rPr>
        <sz val="11"/>
        <rFont val="Times New Roman"/>
        <family val="1"/>
      </rPr>
      <t xml:space="preserve"> Cto.1020 UNIVERSIDAD NACIONAL DE COLOMBIA $42.069.537
Se constituyó reserva presupuestal de los contratos: 1020 - UNIVERSIDAD NACIONAL DE COLOMBIA $42.069.537.</t>
    </r>
  </si>
  <si>
    <t>Para enero, no se reportan avances de seguimiento a la meta, las acciones se centraron en la formalización de los procesos precontractuales asociados a OPS.</t>
  </si>
  <si>
    <t>6. Elaborar, desarrollar y virtualizar tres (3) contenidos para el desarrollo de capacidades socioemocionales, técnicas y digitales de las mujeres, en toda su diversidad</t>
  </si>
  <si>
    <t>Actividad no programada para el mes.</t>
  </si>
  <si>
    <t>Diseñar e implementar una (1) estrategia para el desarrollo de capacidades socioemocionales y técnicas de las mujeres en toda su diversidad para su emprendimiento y empleabilidad.</t>
  </si>
  <si>
    <r>
      <rPr>
        <b/>
        <sz val="11"/>
        <rFont val="Times New Roman"/>
        <family val="1"/>
      </rPr>
      <t xml:space="preserve">*Enero (giros por $5.554.540) - Detalle: </t>
    </r>
    <r>
      <rPr>
        <sz val="11"/>
        <rFont val="Times New Roman"/>
        <family val="1"/>
      </rPr>
      <t>Cto.931 PUBBLICA SAS $5.143.824. Cto.1016 EMPRESA DE TELECOMUNICACIONES DE BOGOTÁ S.A. E.S.P. $410.716.
Se constituyó reserva presupuestal de los contratos: 
184 (ANGELICA MARIA MARTINEZ LEAL $2.231.667 399).  399(YULIANA KAROLINA GONZALEZ HOYOS $20.600.000).  911 (TECNOFACTORY S.A.S - BIC $14.925.000). 931 ( PUBBLICA S A S $8.120.000). 671-2021  (EMPRESA DE TELECOMUNICACIONES DE BOGOTÁ S.A. E.S.P. - ETB S.A. ESP $975.800)}. 1016 (EMPRESA DE TELECOMUNICACIONES DE BOGOTÁ S.A. E.S.P. - ETB S.A. ESP $786.884). 735 (MARIA CAROLINA SALAZAR PARDO $4.583.333).</t>
    </r>
  </si>
  <si>
    <t>7. Implementar la ruta de divulgación y orientación para la formación y oferta de empleo y emprendimiento de mujeres diseñada en el marco de la estrategia de emprendimiento y empleabilidad.</t>
  </si>
  <si>
    <t>Actividad no programada para el mes de reporte</t>
  </si>
  <si>
    <t xml:space="preserve">8. Promover acciones y alianzas que contribuyan a la generación de ingresos y empleo para las mujeres, en el marco de la estrategia de emprendimiento y empleabilidad. </t>
  </si>
  <si>
    <t>DESCRIPCIÓN DE LA ACTIVIDAD</t>
  </si>
  <si>
    <t>FORMULACIÓN Y SEGUIMIENTO PLAN DE ACCIÓN</t>
  </si>
  <si>
    <t>Página 2 de 3</t>
  </si>
  <si>
    <t xml:space="preserve">PROGRAMACIÓN </t>
  </si>
  <si>
    <t>DESCRIPCIÓN CUALITATIVA DEL AVANCE MES</t>
  </si>
  <si>
    <t>DESCRIPCIÓN CUALITATIVA DEL AVANCE ACUMULADO</t>
  </si>
  <si>
    <t>RETRASOS Y FACTORES LIMITANTES PARA EL CUMPLIMIENTO</t>
  </si>
  <si>
    <t>SOLUCIONES PROPUESTAS PARA RESOLVER LOS RETRASOS Y FACTORES LIMITANTES PARA EL CUMPLIMIENTO</t>
  </si>
  <si>
    <t>PRODUCTO INSTITUCIONAL (PMR):</t>
  </si>
  <si>
    <t xml:space="preserve">Igualdad de oportunidades y desarrollo de capacidades para las mujeres </t>
  </si>
  <si>
    <t>OBJETIVO ESTRATEGICO:</t>
  </si>
  <si>
    <t>Contribuir a la reducción de la feminización de la pobreza, al desarrollo de capacidades y al empoderamiento</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</si>
  <si>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</si>
  <si>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</si>
  <si>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</si>
  <si>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</si>
  <si>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</si>
  <si>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</si>
  <si>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</si>
  <si>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</si>
  <si>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</si>
  <si>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</si>
  <si>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</si>
  <si>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</si>
  <si>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</si>
  <si>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</si>
  <si>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</si>
  <si>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</si>
  <si>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</si>
  <si>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</si>
  <si>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</si>
  <si>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</si>
  <si>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</si>
  <si>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</si>
  <si>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</si>
  <si>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t>Aumentar en un 30% el número de mujeres formadas en los centros de inclusión digital.</t>
  </si>
  <si>
    <t>Número de mujeres formadas en los Centros de Inclusión Digital</t>
  </si>
  <si>
    <t>Suma</t>
  </si>
  <si>
    <t>Mujeres Formadas</t>
  </si>
  <si>
    <t>Sumatoria de mujeres formadas en los Centros de Inclusión Digital</t>
  </si>
  <si>
    <t>Mensual</t>
  </si>
  <si>
    <t>Base de mujeres formadas e incluidas en el SIMISIONAL</t>
  </si>
  <si>
    <t>No se encuentra programada para el periodo de reporte</t>
  </si>
  <si>
    <t>Desarrollo de capacidades para la vida de las mujeres</t>
  </si>
  <si>
    <t>Porcentaje de avance en la divulgación de la oferta de formación</t>
  </si>
  <si>
    <t>Constante</t>
  </si>
  <si>
    <t>Porcentaje de avance</t>
  </si>
  <si>
    <t>Divulgación de la gratuidad de la oferta de formación de la Dirección de gestión del conocimiento</t>
  </si>
  <si>
    <t>Trimestral</t>
  </si>
  <si>
    <t>Piezas comunicativas</t>
  </si>
  <si>
    <t>Diseñar y acompañar la estrategia de emprendimiento y empleabilidad para la autonomía económica de las mujeres</t>
  </si>
  <si>
    <t>Porcentaje de avance en el diseño y acompañamiento de la estrategia de emprendimiento y empleabilidad para la autonomía económica de las mujeres</t>
  </si>
  <si>
    <t xml:space="preserve">Sumatoria </t>
  </si>
  <si>
    <t xml:space="preserve">Soportes plan de acción meta 2 y 3. </t>
  </si>
  <si>
    <t> </t>
  </si>
  <si>
    <t xml:space="preserve">42.Número de contenidos diseñados para el desarrollo de capacidades socioemocionales, ocupacionales, técnicas y educación financiera para las mujeres (Módulos y diplomados) </t>
  </si>
  <si>
    <t>Contenidos diseñados</t>
  </si>
  <si>
    <t>Sumatoria de los contenidos diseñados</t>
  </si>
  <si>
    <t>Contenidos publicados en página web de la SDMujer</t>
  </si>
  <si>
    <t>Diseñar e implementar una (1) Estrategia para el Desarrollo de Capacidades Socioemocionales y Técnicas de las Mujeres en toda su Diversidad para su Emprendimiento y Empleabilidad.</t>
  </si>
  <si>
    <t>Número de registros en la Ruta de  Divulgación y Orientación.</t>
  </si>
  <si>
    <t>N/A</t>
  </si>
  <si>
    <t>Registros</t>
  </si>
  <si>
    <t>Registros realizados</t>
  </si>
  <si>
    <t>Número de mujeres orientadas a través de la Ruta de Divulgación y Orientación.</t>
  </si>
  <si>
    <t>Mujeres orientadas</t>
  </si>
  <si>
    <t>Orientaciones realizadas</t>
  </si>
  <si>
    <t>Número de informes consolidados, elaborados a partir de los reportes enviados por las entidades y organismos distritales en cumplimiento del Decreto 332/2020.</t>
  </si>
  <si>
    <t>Informes consolidados</t>
  </si>
  <si>
    <t>Sumatoria</t>
  </si>
  <si>
    <t>Semestral</t>
  </si>
  <si>
    <t>Reportes realizados</t>
  </si>
  <si>
    <t xml:space="preserve">Número de alianzas que contribuyan a la generación de ingresos y empleo para las mujeres, en el marco de la estrategia de emprendimiento y empleabilidad. </t>
  </si>
  <si>
    <t>Alianzas</t>
  </si>
  <si>
    <t>Orfeo consolidación alianza</t>
  </si>
  <si>
    <t>Diseñar 13 contenidos para el desarrollo de capacidades socioemocionales, técnicas y digitales de las mujeres, en toda su diversidad</t>
  </si>
  <si>
    <t>Porcentaje de avance en la estructuración del proceso contractual (Convenios/Contratos)</t>
  </si>
  <si>
    <t xml:space="preserve">% de avance en la estructuración del Convenios/contratos realizados para la elaboración de los contenidos </t>
  </si>
  <si>
    <t>Anual</t>
  </si>
  <si>
    <t>Actas y listados de asistencia
Documento de formalización del contrato o convenio (minuta, documentos del proceso)</t>
  </si>
  <si>
    <t>ELABORÓ</t>
  </si>
  <si>
    <t>Firma:</t>
  </si>
  <si>
    <t>APROBÓ (Según aplique Gerenta de proyecto, Lider técnica y responsable de proceso)</t>
  </si>
  <si>
    <t>REVISÓ OFICINA ASESORA DE PLANEACIÓN</t>
  </si>
  <si>
    <t xml:space="preserve">VoBo. </t>
  </si>
  <si>
    <t>Nombre: Rocio Duran, Miryam Cuenca (meta 1) 
               Ana María Ochoa (meta 3), Angela Ávila (meta 2)</t>
  </si>
  <si>
    <t>Nombre: Angie Paola Mesa Rojas</t>
  </si>
  <si>
    <t>Nombre: Diana María Parra Romero</t>
  </si>
  <si>
    <t>Nombre:</t>
  </si>
  <si>
    <t>Cargo: Contratistas DGC
            Contratistas SCPI</t>
  </si>
  <si>
    <t xml:space="preserve">Cargo: Directora de Gestión del Conocimiento - (Líder técnica meta 1) </t>
  </si>
  <si>
    <t>Cargo: Subsecretaria del Cuidado y Políticas de Igualdad - Gerenta - Líder técnica meta 2,3</t>
  </si>
  <si>
    <t xml:space="preserve">Cargo: </t>
  </si>
  <si>
    <t>Cargo: Jefa Oficina Asesora de Planeación</t>
  </si>
  <si>
    <t>Descripción</t>
  </si>
  <si>
    <t>Total PDD</t>
  </si>
  <si>
    <t>Reporte PDD
ene-mar</t>
  </si>
  <si>
    <t>Reporte PDD
abr-jun</t>
  </si>
  <si>
    <t>Reporte PDD
jul-sep</t>
  </si>
  <si>
    <t>Reporte PDD
oct-dic</t>
  </si>
  <si>
    <t>Reporte PDD
ene</t>
  </si>
  <si>
    <t>Reporte PDD
feb</t>
  </si>
  <si>
    <t>Reporte PDD
mar</t>
  </si>
  <si>
    <t>Reporte PDD
abr</t>
  </si>
  <si>
    <t>Reporte PDD
may</t>
  </si>
  <si>
    <t>Reporte PDD
jun</t>
  </si>
  <si>
    <t>Reporte PDD
jul</t>
  </si>
  <si>
    <t>Reporte PDD
ago</t>
  </si>
  <si>
    <t>Reporte PDD
sep</t>
  </si>
  <si>
    <t>Reporte PDD
oct</t>
  </si>
  <si>
    <t>Reporte PDD
nov</t>
  </si>
  <si>
    <t>Reporte PDD
dic</t>
  </si>
  <si>
    <t>Meta 1</t>
  </si>
  <si>
    <t>Meta 2</t>
  </si>
  <si>
    <t>Meta 3</t>
  </si>
  <si>
    <t>Promedio</t>
  </si>
  <si>
    <t>Redondeo</t>
  </si>
  <si>
    <t>VALOR APROBADO 2023 / DECRETO 571-2022</t>
  </si>
  <si>
    <t>Ponderación vertical</t>
  </si>
  <si>
    <t xml:space="preserve">Nombre proyecto / Meta proyecto de inversión </t>
  </si>
  <si>
    <t>Meta 1. Formar 26100 Mujeres En Sus Derechos A Través De Procesos De Desarrollo De Capacidades En El Uso Tic.</t>
  </si>
  <si>
    <t>Meta 2. Diseñar 13 Contenidos Para El Desarrollo De Capacidades Socioemocionales, Técnicas Y Digitales De Las Mujeres, En Toda Su Diversidad</t>
  </si>
  <si>
    <t>Meta 3. Diseñar E Implementar 1 Estrategía Para El Desarrollo De Capacidades Sociomecionales Y Técnicas De Las Mujeres En Toda Su Diversidad Para Su Emprendimiento Y Empleabilidad.</t>
  </si>
  <si>
    <t>Ejercicio</t>
  </si>
  <si>
    <t>Período</t>
  </si>
  <si>
    <t>Fecha Inicial</t>
  </si>
  <si>
    <t>Fecha Final</t>
  </si>
  <si>
    <t>Centro gestor</t>
  </si>
  <si>
    <t>Fecha Registro</t>
  </si>
  <si>
    <t>Tipo de compromiso</t>
  </si>
  <si>
    <t>Compromiso</t>
  </si>
  <si>
    <t>No. Compromiso</t>
  </si>
  <si>
    <t>Plazo (Días)</t>
  </si>
  <si>
    <t>Forma Pago</t>
  </si>
  <si>
    <t>Número de CDP</t>
  </si>
  <si>
    <t>Número de CRP</t>
  </si>
  <si>
    <t>Objeto</t>
  </si>
  <si>
    <t>Rubro</t>
  </si>
  <si>
    <t>Descripción del Rubro</t>
  </si>
  <si>
    <t>Fondos</t>
  </si>
  <si>
    <t>Descripcion del Fondo</t>
  </si>
  <si>
    <t>Cod.Concepto Gasto</t>
  </si>
  <si>
    <t>Decripción Concepto Gasto</t>
  </si>
  <si>
    <t>Elemento PEP</t>
  </si>
  <si>
    <t>Texto Id Proyecto</t>
  </si>
  <si>
    <t>Modalidad de selección</t>
  </si>
  <si>
    <t>Descripcion Mod. Selec</t>
  </si>
  <si>
    <t>BP Beneficiario</t>
  </si>
  <si>
    <t>Tipo Doc. BP Beneficiario</t>
  </si>
  <si>
    <t>Número Doc. BP Beneficiario</t>
  </si>
  <si>
    <t>Nombre BP Beneficiario</t>
  </si>
  <si>
    <t>Valor CRP</t>
  </si>
  <si>
    <t>Anulaciones</t>
  </si>
  <si>
    <t>Reintegros</t>
  </si>
  <si>
    <t>Valor Neto</t>
  </si>
  <si>
    <t>Autorizacion giro</t>
  </si>
  <si>
    <t>Com.Sin.Aut.Giro</t>
  </si>
  <si>
    <t>N° Interno CRP</t>
  </si>
  <si>
    <t>N° Posición CRP</t>
  </si>
  <si>
    <t>N° Interno CDP</t>
  </si>
  <si>
    <t>N° Posición CDP</t>
  </si>
  <si>
    <t>Fecha de entrada</t>
  </si>
  <si>
    <t>Valor CDP</t>
  </si>
  <si>
    <t>CDP por Comprometer</t>
  </si>
  <si>
    <t>Meta</t>
  </si>
  <si>
    <t>2023</t>
  </si>
  <si>
    <t>1</t>
  </si>
  <si>
    <t>0121-01</t>
  </si>
  <si>
    <t>145</t>
  </si>
  <si>
    <t>CONTRATO DE PRESTACION DE SERVICIOS PROFESIONALES</t>
  </si>
  <si>
    <t>192</t>
  </si>
  <si>
    <t>345</t>
  </si>
  <si>
    <t>02</t>
  </si>
  <si>
    <t>ORDENES DE PAGO</t>
  </si>
  <si>
    <t>406</t>
  </si>
  <si>
    <t>224</t>
  </si>
  <si>
    <t>Prestar servicios profesionales a la Dirección de Gestión del Conocimiento apoyando la organización, coordinación y control de los procesos formativos relacionados con los derechos de las mujeres mediante el uso de herramientas TIC, TAC y TEP, así como del funcionamiento de los Centros de Inclusión Digital. pc 690</t>
  </si>
  <si>
    <t>O23011601020000007673</t>
  </si>
  <si>
    <t>Desarrollo de capacidades para aumentar la autonomía y empoderamiento de las mujeres en toda su diversidad en Bogotá</t>
  </si>
  <si>
    <t>1-100-F001</t>
  </si>
  <si>
    <t>VA-Recursos distrito</t>
  </si>
  <si>
    <t>O232020200991114</t>
  </si>
  <si>
    <t>Servicios de planificación económica, social y estadística de la administración publica</t>
  </si>
  <si>
    <t>PM/0121/0103/02050027673</t>
  </si>
  <si>
    <t>IGUALDAD DE OPORTUNIDADES Y DESARROLLO DE CAPACIDA</t>
  </si>
  <si>
    <t>10</t>
  </si>
  <si>
    <t>CONTRATACIÓN DIRECTA</t>
  </si>
  <si>
    <t>1000110099</t>
  </si>
  <si>
    <t>CC</t>
  </si>
  <si>
    <t>24606392</t>
  </si>
  <si>
    <t>CLAUDIA MARCELA DIAZ PEREZ</t>
  </si>
  <si>
    <t>5000436528</t>
  </si>
  <si>
    <t>350061</t>
  </si>
  <si>
    <t>256</t>
  </si>
  <si>
    <t>341</t>
  </si>
  <si>
    <t>404</t>
  </si>
  <si>
    <t>287</t>
  </si>
  <si>
    <t>Prestar servicios profesionales a la Dirección de Gestión del Conocimiento en la formulación, actualización, seguimiento de lineamientos de formación y estrategias pedagógicas orientadas al fortalecimiento de derechos de las mujeres, sus capacidades y habilidades. pc 687</t>
  </si>
  <si>
    <t>1007800913</t>
  </si>
  <si>
    <t>52988610</t>
  </si>
  <si>
    <t>JUDITH ANDREA LARA VARGAS</t>
  </si>
  <si>
    <t>5000441647</t>
  </si>
  <si>
    <t>350049</t>
  </si>
  <si>
    <t>248</t>
  </si>
  <si>
    <t>649</t>
  </si>
  <si>
    <t>295</t>
  </si>
  <si>
    <t>Apoyar la supervisión técnica, administrativa y financiera de los convenios y/o contratos, así como las diferentes etapas contractuales de los procesos que se le asignen desde la supervisión del contrato pc 722</t>
  </si>
  <si>
    <t>PM/0121/0103/02050037673</t>
  </si>
  <si>
    <t>1000263679</t>
  </si>
  <si>
    <t>52694884</t>
  </si>
  <si>
    <t>SANDRA PATRICIA REMOLINA LEON</t>
  </si>
  <si>
    <t>5000441740</t>
  </si>
  <si>
    <t>351979</t>
  </si>
  <si>
    <t>249</t>
  </si>
  <si>
    <t>645</t>
  </si>
  <si>
    <t>296</t>
  </si>
  <si>
    <t>Prestar servicios profesionales para apoyar a la Secretaría Distrital de la Mujer en la orientación estratégica y desarrollo de actividades de gestión y seguimiento de iniciativas en materia de alianzas y cooperación técnica y financiera, nacional e internacional, pública y privada, para la garantía de derechos de las mujeres. PC 720</t>
  </si>
  <si>
    <t>1000432298</t>
  </si>
  <si>
    <t>53106978</t>
  </si>
  <si>
    <t>LAURA CATALINA GUTIERREZ CAMPOS</t>
  </si>
  <si>
    <t>5000441784</t>
  </si>
  <si>
    <t>351960</t>
  </si>
  <si>
    <t>313</t>
  </si>
  <si>
    <t>339</t>
  </si>
  <si>
    <t>423</t>
  </si>
  <si>
    <t>352</t>
  </si>
  <si>
    <t>Apoyar a la Dirección de Gestión del Conocimiento en la implementación de los procesos formativos asociados a temas de derechos de las mujeres mediante el uso de herramientas TIC, TAC y TEP. pc 705</t>
  </si>
  <si>
    <t>O232020200992913</t>
  </si>
  <si>
    <t>Servicios de educación para la formación y el trabajo</t>
  </si>
  <si>
    <t>1009726031</t>
  </si>
  <si>
    <t>1022406522</t>
  </si>
  <si>
    <t>LAURA PAOLA ROA GOMEZ</t>
  </si>
  <si>
    <t>5000444449</t>
  </si>
  <si>
    <t>350125</t>
  </si>
  <si>
    <t>334</t>
  </si>
  <si>
    <t>405</t>
  </si>
  <si>
    <t>359</t>
  </si>
  <si>
    <t>Prestar servicios profesionales a la Dirección de Gestión del Conocimiento participando en la elaboración y puesta en marcha de contenidos virtuales relacionados con los derechos de las mujeres mediante el uso de herramientas TIC, TAC y TEP. pc 688</t>
  </si>
  <si>
    <t>O232020200883132</t>
  </si>
  <si>
    <t>Servicios de soporte en tecnologías de la información (TI)</t>
  </si>
  <si>
    <t>1001880326</t>
  </si>
  <si>
    <t>80108622</t>
  </si>
  <si>
    <t>JAVIER LEON RICARDO SANCHEZ LIZARAZO</t>
  </si>
  <si>
    <t>5000444597</t>
  </si>
  <si>
    <t>350052</t>
  </si>
  <si>
    <t>311</t>
  </si>
  <si>
    <t>659</t>
  </si>
  <si>
    <t>364</t>
  </si>
  <si>
    <t>Prestar servicios profesionales para elaborar y revisar documentos e informes de la Estrategia de Emprendimiento y Empleabilidad. pc 726</t>
  </si>
  <si>
    <t>1002161261</t>
  </si>
  <si>
    <t>1117492089</t>
  </si>
  <si>
    <t>ANA MARIA OCHOA TRUJILLO</t>
  </si>
  <si>
    <t>5000444625</t>
  </si>
  <si>
    <t>352024</t>
  </si>
  <si>
    <t>326</t>
  </si>
  <si>
    <t>663</t>
  </si>
  <si>
    <t>368</t>
  </si>
  <si>
    <t>Prestar servicios profesionales para apoyar las actividades asociadas a la recolección de insumos, análisis de información, gestión y divulgación para los componentes de empleo y generación de ingresos de la Estrategia de Emprendimiento y Empleabilidad. pc 728</t>
  </si>
  <si>
    <t>1007757724</t>
  </si>
  <si>
    <t>52968743</t>
  </si>
  <si>
    <t>MARIA ALEJANDRA MILLAN</t>
  </si>
  <si>
    <t>5000444651</t>
  </si>
  <si>
    <t>352042</t>
  </si>
  <si>
    <t>353</t>
  </si>
  <si>
    <t>338</t>
  </si>
  <si>
    <t>425</t>
  </si>
  <si>
    <t>378</t>
  </si>
  <si>
    <t>Apoyar a la Dirección de Gestión del Conocimiento en la implementación de los procesos formativos asociados a temas de derechos de las mujeres mediante el uso de herramientas TIC, TAC y TEP. pc 706</t>
  </si>
  <si>
    <t>1004975009</t>
  </si>
  <si>
    <t>53093961</t>
  </si>
  <si>
    <t>JULIANA ALEJANDRA SANABRIA CHAVES</t>
  </si>
  <si>
    <t>5000445912</t>
  </si>
  <si>
    <t>350132</t>
  </si>
  <si>
    <t>348</t>
  </si>
  <si>
    <t>412</t>
  </si>
  <si>
    <t>380</t>
  </si>
  <si>
    <t>Apoyar a la Dirección de Gestión del Conocimiento en la implementación de los procesos formativos asociados a temas de derechos de las mujeres mediante el uso de herramientas TIC, TAC y TEP. pc 696</t>
  </si>
  <si>
    <t>1009727057</t>
  </si>
  <si>
    <t>1026587861</t>
  </si>
  <si>
    <t>ANGIE CAROLINA RAMIREZ BARRETO</t>
  </si>
  <si>
    <t>5000445939</t>
  </si>
  <si>
    <t>350080</t>
  </si>
  <si>
    <t>148</t>
  </si>
  <si>
    <t>CONTRATO DE PRESTACION DE SERVICIOS DE APOYO A LA GESTION</t>
  </si>
  <si>
    <t>398</t>
  </si>
  <si>
    <t>335</t>
  </si>
  <si>
    <t>413</t>
  </si>
  <si>
    <t>428</t>
  </si>
  <si>
    <t>Apoyar a la Dirección de Gestión del Conocimiento en la implementación de los procesos formativos asociados a temas de derechos de las mujeres mediante el uso de herramientas TIC, TAC y TEP. pc 697</t>
  </si>
  <si>
    <t>1000097313</t>
  </si>
  <si>
    <t>1013652985</t>
  </si>
  <si>
    <t>PILAR ANDREA RAMIREZ PEÑA</t>
  </si>
  <si>
    <t>5000446505</t>
  </si>
  <si>
    <t>350085</t>
  </si>
  <si>
    <t>400</t>
  </si>
  <si>
    <t>415</t>
  </si>
  <si>
    <t>430</t>
  </si>
  <si>
    <t>Apoyar a la Dirección de Gestión del Conocimiento en la implementación de los procesos formativos asociados a temas de derechos de las mujeres mediante el uso de herramientas TIC, TAC y TEP. pc 698</t>
  </si>
  <si>
    <t>1000110036</t>
  </si>
  <si>
    <t>53095842</t>
  </si>
  <si>
    <t>YAMILE  AGUILAR OCHOA</t>
  </si>
  <si>
    <t>5000446507</t>
  </si>
  <si>
    <t>350093</t>
  </si>
  <si>
    <t>422</t>
  </si>
  <si>
    <t>416</t>
  </si>
  <si>
    <t>456</t>
  </si>
  <si>
    <t>Apoyar a la Dirección de Gestión del Conocimiento en la implementación de los procesos formativos asociados a temas de derechos de las mujeres mediante el uso de herramientas TIC, TAC y TEP. pc 699</t>
  </si>
  <si>
    <t>1005609834</t>
  </si>
  <si>
    <t>1023913947</t>
  </si>
  <si>
    <t>ANGIE PAOLA RINCON SUAREZ</t>
  </si>
  <si>
    <t>5000448569</t>
  </si>
  <si>
    <t>350096</t>
  </si>
  <si>
    <t>458</t>
  </si>
  <si>
    <t>Apoyar a la Dirección de Gestión del Conocimiento en la implementación de los procesos formativos asociados a temas de derechos de las mujeres mediante el uso de herramientas TIC, TAC y TEP. pc 704</t>
  </si>
  <si>
    <t>1005300083</t>
  </si>
  <si>
    <t>1022385067</t>
  </si>
  <si>
    <t>ANGIE TATIANA CARDOZO RODRIGUEZ</t>
  </si>
  <si>
    <t>5000448631</t>
  </si>
  <si>
    <t>350122</t>
  </si>
  <si>
    <t>446</t>
  </si>
  <si>
    <t>333</t>
  </si>
  <si>
    <t>431</t>
  </si>
  <si>
    <t>472</t>
  </si>
  <si>
    <t>Apoyar a la Dirección de Gestión del Conocimiento en la implementación de los procesos formativos asociados a temas de derechos de las mujeres así como el desarrollo de sus capacidades y habilidades. PC 712</t>
  </si>
  <si>
    <t>1012118626</t>
  </si>
  <si>
    <t>1018497248</t>
  </si>
  <si>
    <t>LICET DAYANNE ALEJO GUZMAN</t>
  </si>
  <si>
    <t>5000449851</t>
  </si>
  <si>
    <t>350165</t>
  </si>
  <si>
    <t>448</t>
  </si>
  <si>
    <t>407</t>
  </si>
  <si>
    <t>474</t>
  </si>
  <si>
    <t>Apoyar a la Dirección de Gestión del Conocimiento en la implementación de los procesos formativos asociados a temas de derechos de las mujeres mediante el uso de herramientas TIC, TAC y TEP. pc 691</t>
  </si>
  <si>
    <t>1006196200</t>
  </si>
  <si>
    <t>1033738037</t>
  </si>
  <si>
    <t>JONATHAN ANDRES VANEGAS DEVIA</t>
  </si>
  <si>
    <t>5000449857</t>
  </si>
  <si>
    <t>350065</t>
  </si>
  <si>
    <t>441</t>
  </si>
  <si>
    <t>656</t>
  </si>
  <si>
    <t>479</t>
  </si>
  <si>
    <t>Prestar servicios profesionales para el desarrollo e implementación del componente de generación de ingresos  de la Estrategia de Emprendimiento y Empleabilidad que contribuyan a la reducción de la feminización de la pobreza. pc 725</t>
  </si>
  <si>
    <t>1012068886</t>
  </si>
  <si>
    <t>1098729713</t>
  </si>
  <si>
    <t>ANA DANIELA PINEDA TOBASIA</t>
  </si>
  <si>
    <t>5000449871</t>
  </si>
  <si>
    <t>352010</t>
  </si>
  <si>
    <t>Grafo</t>
  </si>
  <si>
    <t>ID Responsable</t>
  </si>
  <si>
    <t>Reponsable</t>
  </si>
  <si>
    <t>ID Solicitante</t>
  </si>
  <si>
    <t>Nombre Solicitante</t>
  </si>
  <si>
    <t>Prog.PAC
Ene</t>
  </si>
  <si>
    <t>Prog.PAC
Feb</t>
  </si>
  <si>
    <t>Prog.PAC
Mar</t>
  </si>
  <si>
    <t>Prog.PAC
Abr</t>
  </si>
  <si>
    <t>Prog.PAC
May</t>
  </si>
  <si>
    <t>Prog.PAC
Jun</t>
  </si>
  <si>
    <t>Prog.PAC
Jul</t>
  </si>
  <si>
    <t>Prog.PAC
Ago</t>
  </si>
  <si>
    <t>Prog.PAC
Sep</t>
  </si>
  <si>
    <t>Prog.PAC
Oct</t>
  </si>
  <si>
    <t>Prog.PAC
Nov</t>
  </si>
  <si>
    <t>Prog.PAC
Dic</t>
  </si>
  <si>
    <t>Valor neto</t>
  </si>
  <si>
    <t>Autorizacion giro
enero 2023</t>
  </si>
  <si>
    <t>Compromisos sin Aut. de Giro</t>
  </si>
  <si>
    <t>Giros.ene</t>
  </si>
  <si>
    <t>Giros.feb</t>
  </si>
  <si>
    <t>Giros.mar</t>
  </si>
  <si>
    <t>Giros.abr</t>
  </si>
  <si>
    <t>Giros.may</t>
  </si>
  <si>
    <t>Giros.jun</t>
  </si>
  <si>
    <t>Giros.jul</t>
  </si>
  <si>
    <t>Giros.ago</t>
  </si>
  <si>
    <t>Giros.sep</t>
  </si>
  <si>
    <t>Giros.oct</t>
  </si>
  <si>
    <t>Giros.nov</t>
  </si>
  <si>
    <t>Giros.dic</t>
  </si>
  <si>
    <t>2022</t>
  </si>
  <si>
    <t>184</t>
  </si>
  <si>
    <t>626</t>
  </si>
  <si>
    <t>205</t>
  </si>
  <si>
    <t>Prestar servicios profesionales para apoyar la implementación de la estrategia de empleabilidad y emprendimiento para la reducción de la feminización de la pobreza en las localidades que le sean asignadas por la supervisora del contrato.pc406</t>
  </si>
  <si>
    <t/>
  </si>
  <si>
    <t>1000379040</t>
  </si>
  <si>
    <t>1032444574</t>
  </si>
  <si>
    <t>ANGELICA MARIA MARTINEZ LEAL</t>
  </si>
  <si>
    <t>1000187091</t>
  </si>
  <si>
    <t>ANA ROCIO MURCIA GOMEZ</t>
  </si>
  <si>
    <t>1004993529</t>
  </si>
  <si>
    <t>LUIS GUILLERMO FLECHAS SALCEDO</t>
  </si>
  <si>
    <t>5000254873</t>
  </si>
  <si>
    <t>206861</t>
  </si>
  <si>
    <t>399</t>
  </si>
  <si>
    <t>624</t>
  </si>
  <si>
    <t>373</t>
  </si>
  <si>
    <t>Prestar servicios profesionales para apoyar la implementación de la estrategia de empleabilidad y emprendimiento para la reducción de la feminización de la pobreza en las localidades que le sean asignadas por la supervisora del contrato.pc405</t>
  </si>
  <si>
    <t>1012069544</t>
  </si>
  <si>
    <t>1061746337</t>
  </si>
  <si>
    <t>YULIANA KAROLINA GONZALEZ HOYOS</t>
  </si>
  <si>
    <t>5000260477</t>
  </si>
  <si>
    <t>206853</t>
  </si>
  <si>
    <t>810</t>
  </si>
  <si>
    <t>372</t>
  </si>
  <si>
    <t>805</t>
  </si>
  <si>
    <t>Apoyar a la Dirección de Gestión del Conocimiento en la implementación de los procesos formativos asociados a temas de derechos de las mujeres mediante el uso de herramientas TIC, TAC y TEP.PC372</t>
  </si>
  <si>
    <t>1000356415</t>
  </si>
  <si>
    <t>1033695883</t>
  </si>
  <si>
    <t>LADY CAROLINA NARANJO JIMENEZ</t>
  </si>
  <si>
    <t>5000283384</t>
  </si>
  <si>
    <t>205387</t>
  </si>
  <si>
    <t>3</t>
  </si>
  <si>
    <t>13</t>
  </si>
  <si>
    <t>CONTRATO DE CONSULTORIA</t>
  </si>
  <si>
    <t>911</t>
  </si>
  <si>
    <t>305</t>
  </si>
  <si>
    <t>6</t>
  </si>
  <si>
    <t>927</t>
  </si>
  <si>
    <t>Diseñar y desarrollar el nuevo Sistema de Información Misional de la Secretaría de la Mujer, SIMISIONAL 2.0. PC 429-2021 El presente CDP reemplaza el CDP No. 1319-181948 expedido el día 11-10-2021 por valor de $150.000.000</t>
  </si>
  <si>
    <t>1-501-I001</t>
  </si>
  <si>
    <t>PCC-Otros distrito</t>
  </si>
  <si>
    <t>O232020200883142</t>
  </si>
  <si>
    <t>Servicios de diseño y desarrollo de redes y sistemas en tecnologías de la información (TI)</t>
  </si>
  <si>
    <t>08</t>
  </si>
  <si>
    <t>CONCURSO DE MÉRITOS ABIERTO</t>
  </si>
  <si>
    <t>1001503499</t>
  </si>
  <si>
    <t>NIT</t>
  </si>
  <si>
    <t>901184760</t>
  </si>
  <si>
    <t>TECNOFACTORY S.A.S - BIC</t>
  </si>
  <si>
    <t>5000303404</t>
  </si>
  <si>
    <t>203848</t>
  </si>
  <si>
    <t>2</t>
  </si>
  <si>
    <t>12</t>
  </si>
  <si>
    <t>CONTRATO DE PRESTACION DE SERVICIOS</t>
  </si>
  <si>
    <t>931</t>
  </si>
  <si>
    <t>186</t>
  </si>
  <si>
    <t>984</t>
  </si>
  <si>
    <t>1155</t>
  </si>
  <si>
    <t>Prestar los servicios de apoyo logístico para atender las actividades misionales y/o de apoyo que adelante la Secretaría Distrital de la Mujer en cumplimiento de sus funciones, de conformidad con el anexo técnico y la oferta presentada por el contratista. PC 935</t>
  </si>
  <si>
    <t>O232020200885961</t>
  </si>
  <si>
    <t>Servicios de organización y asistencia de convenciones</t>
  </si>
  <si>
    <t>01</t>
  </si>
  <si>
    <t>LICITACIÓN PÚBLICA</t>
  </si>
  <si>
    <t>1000604065</t>
  </si>
  <si>
    <t>800064773</t>
  </si>
  <si>
    <t>PUBBLICA S A S</t>
  </si>
  <si>
    <t>5000329830</t>
  </si>
  <si>
    <t>263132</t>
  </si>
  <si>
    <t>9</t>
  </si>
  <si>
    <t>11</t>
  </si>
  <si>
    <t>CONTRATOS INTERADMINISTRATIVOS</t>
  </si>
  <si>
    <t>1016</t>
  </si>
  <si>
    <t>121</t>
  </si>
  <si>
    <t>1517</t>
  </si>
  <si>
    <t>1335</t>
  </si>
  <si>
    <t>Suministrar los servicios integrados de comunicaciones convergentes que requiera la Secretaría Distrital de la Mujer. PC 938</t>
  </si>
  <si>
    <t>O2320202005040254252</t>
  </si>
  <si>
    <t>Servicios generales de construcción de cables locales y obras conexas</t>
  </si>
  <si>
    <t>1000451829</t>
  </si>
  <si>
    <t>899999115</t>
  </si>
  <si>
    <t>EMPRESA DE TELECOMUNICACIONES DE BOGOTÁ S.A. E.S.P. - ETB S.A. ESP</t>
  </si>
  <si>
    <t>5000357166</t>
  </si>
  <si>
    <t>301715</t>
  </si>
  <si>
    <t>O232020200884222</t>
  </si>
  <si>
    <t>Servicios de acceso a Internet de banda ancha</t>
  </si>
  <si>
    <t>O232020200884131</t>
  </si>
  <si>
    <t>Servicios móviles de voz</t>
  </si>
  <si>
    <t>4</t>
  </si>
  <si>
    <t>O232020200884132</t>
  </si>
  <si>
    <t>Servicios móviles de texto</t>
  </si>
  <si>
    <t>5</t>
  </si>
  <si>
    <t>21</t>
  </si>
  <si>
    <t>CONVENIO INTERADMINISTRATIVO</t>
  </si>
  <si>
    <t>1020</t>
  </si>
  <si>
    <t>120</t>
  </si>
  <si>
    <t>1296</t>
  </si>
  <si>
    <t>1345</t>
  </si>
  <si>
    <t>Elaborar, desarrollar, virtualizar y poner en marcha cursos virtuales para el desarrollo de capacidades de las mujeres, así como capacidades institucionales a partir de los enfoques de género y diferencial. PC 415</t>
  </si>
  <si>
    <t>1000500751</t>
  </si>
  <si>
    <t>899999063</t>
  </si>
  <si>
    <t>UNIVERSIDAD NACIONAL DE COLOMBIA</t>
  </si>
  <si>
    <t>5000357674</t>
  </si>
  <si>
    <t>295090</t>
  </si>
  <si>
    <t>19</t>
  </si>
  <si>
    <t>CONTRATO DE SUMINISTRO</t>
  </si>
  <si>
    <t>1078</t>
  </si>
  <si>
    <t>70</t>
  </si>
  <si>
    <t>1330</t>
  </si>
  <si>
    <t>1470</t>
  </si>
  <si>
    <t>Prestar el servicio de producción e impresión de piezas gráficas y artículos para la divulgación de información pedagógica y campañas institucionales de la Secretaria Distrital de la Mujer NO CONTEMPLADOS en el acuerdo marco de precios No. CCE-103-AMP-2021. PC 945</t>
  </si>
  <si>
    <t>O2320201003023262003</t>
  </si>
  <si>
    <t>Catálogos, folletos y otras impresiones publicitarias</t>
  </si>
  <si>
    <t>03</t>
  </si>
  <si>
    <t>SELEC. ABREV. SUBASTA INVERSA</t>
  </si>
  <si>
    <t>1000644919</t>
  </si>
  <si>
    <t>900605957</t>
  </si>
  <si>
    <t>EN ALIANZA S.A.S</t>
  </si>
  <si>
    <t>5000374464</t>
  </si>
  <si>
    <t>295594</t>
  </si>
  <si>
    <t>16</t>
  </si>
  <si>
    <t>CONTRATO DE COMPRAVENTA</t>
  </si>
  <si>
    <t>1123-2022</t>
  </si>
  <si>
    <t>40</t>
  </si>
  <si>
    <t>1658</t>
  </si>
  <si>
    <t>1638</t>
  </si>
  <si>
    <t>"Adquisición de elementos de imagen institucional para el personal de la Secretaría Distrital de la Mujer." pc 661</t>
  </si>
  <si>
    <t>O232020200888221</t>
  </si>
  <si>
    <t>Servicios de fabricación de prendas de vestir (excepto prendas de piel)</t>
  </si>
  <si>
    <t>1000596631</t>
  </si>
  <si>
    <t>900334037</t>
  </si>
  <si>
    <t>COMERCIALIZADORA CAFE BOTERO SAS</t>
  </si>
  <si>
    <t>5000391751</t>
  </si>
  <si>
    <t>323914</t>
  </si>
  <si>
    <t>671-2021</t>
  </si>
  <si>
    <t>61</t>
  </si>
  <si>
    <t>1127</t>
  </si>
  <si>
    <t>1166</t>
  </si>
  <si>
    <t>Adición y prórroga al contrato No.671 de 2021 suministrar los servicios integrados de comunicaciones convergentes que requiera la Secretaría Distrital de la Mujer.</t>
  </si>
  <si>
    <t>5000331139</t>
  </si>
  <si>
    <t>281678</t>
  </si>
  <si>
    <t>735-2022</t>
  </si>
  <si>
    <t>1703</t>
  </si>
  <si>
    <t>1644</t>
  </si>
  <si>
    <t>Adición y prórroga al contrato 735 de 2022, cuyo objeto es "Prestar servicios profesionales para coordinar la implementación de la estrategia de empleo y emprendimiento de la Secretaría Distrital de la Mujer, así como apoyar la articulación de esta con los diferentes actores públicos y privados."</t>
  </si>
  <si>
    <t>1000257783</t>
  </si>
  <si>
    <t>52517097</t>
  </si>
  <si>
    <t>MARIA CAROLINA SALAZAR PARDO</t>
  </si>
  <si>
    <t>5000393795</t>
  </si>
  <si>
    <t>332825</t>
  </si>
  <si>
    <t>806-2022</t>
  </si>
  <si>
    <t>1876</t>
  </si>
  <si>
    <t>2028</t>
  </si>
  <si>
    <t>Adición y Prorroga al contrato No 806 con objeto "Apoyar a la Dirección de Gestión del Conocimiento en la implementación de los procesos formativos asociados a temas de derechos de las mujeres mediante el uso de herramientas TIC, TAC y TEP."</t>
  </si>
  <si>
    <t>5000422827</t>
  </si>
  <si>
    <t>346372</t>
  </si>
  <si>
    <t>944-2021</t>
  </si>
  <si>
    <t>243</t>
  </si>
  <si>
    <t>1030</t>
  </si>
  <si>
    <t>1032</t>
  </si>
  <si>
    <t>Adición y Prórroga al contrato 944 de 2021 cuyo objeto es: Suministro de elementos de ferretería para la Secretaría Distrital de la Mujer.</t>
  </si>
  <si>
    <t>O2320201004024299991</t>
  </si>
  <si>
    <t>Artículos n.c.p. de ferretería y cerrajería</t>
  </si>
  <si>
    <t>1000629505</t>
  </si>
  <si>
    <t>830073899</t>
  </si>
  <si>
    <t>COMERCIALIZADORA ELECTROCON SAS</t>
  </si>
  <si>
    <t>5000317497</t>
  </si>
  <si>
    <t>265569</t>
  </si>
  <si>
    <t>TIPO DE COMPROMISO</t>
  </si>
  <si>
    <t>NÚMERO COMPROMISO</t>
  </si>
  <si>
    <t>RP</t>
  </si>
  <si>
    <t>NOMBRE BENEFICIARIO</t>
  </si>
  <si>
    <t>JUSTIFICACIÓN</t>
  </si>
  <si>
    <t>La Secretaria Distrital de la Mujer en desarrollo de sus actividades misionales y administrativas requiere garantizar la conectividad con los servicios de Internet, canales de datos, seguridad en la nube y telefonía móvil, mientras se surte el proceso contractual de la vigencia 2023. La conciliación de la factura de los servicios prestados hasta el 31 de diciembre de 2022 se realizará después del 10 de enero de 2023, por lo tanto, se constituye reserva presupuestal, el contrato se encuentra en ejecución finaliza el 28/02/2023 la forma de pago establece que los desembolsos se realizan mes vencido conforme a los servicios prestados.</t>
  </si>
  <si>
    <r>
      <t>Documentos correspondientes al último pago entregados de manera posterior a las fechas de cierre establecidas por la entidad para el trámite de cuentas por pagar, por lo tanto, el pago se radicó de manera extemporánea, razón por la cual se constituyó la reserva presupuestal.</t>
    </r>
    <r>
      <rPr>
        <sz val="8"/>
        <color indexed="8"/>
        <rFont val="Times New Roman"/>
        <family val="1"/>
      </rPr>
      <t> </t>
    </r>
  </si>
  <si>
    <t>La reserva se constituye teniendo encueta que durante la ejecución del contrato la contratista solicitó suspensión del contrato, recursos que se liberarán una vez se realicen todos los pagos y se realice el trámite de liquidación.</t>
  </si>
  <si>
    <t>Se constituye reserva correspondiente a saldos no ejecutados del contrato que deberán liberarse contra liquidación del contrato (sólo se pagan servicios efectivamente prestados), el acta está en revisión de la ETB y posteriormente se procederá a su liberación</t>
  </si>
  <si>
    <r>
      <t>Con el fin de surtir el proceso de estabilización del sistema de información con acompañamiento del contratista se suscribió prórroga hasta el 6 de febrero de 2023; el pago final se realizará en cuanto finalice el plazo de ejecución del contrato. Contrato en ejecución.</t>
    </r>
    <r>
      <rPr>
        <sz val="8"/>
        <color indexed="8"/>
        <rFont val="Times New Roman"/>
        <family val="1"/>
      </rPr>
      <t> </t>
    </r>
  </si>
  <si>
    <r>
      <t>Se constituye reserva dado que las fechas de corte de facturación van del 29 a 28 de cada mes, por tanto, los eventos realizados entre el 29 de noviembre y el 28 de diciembre se pagarán al proveedor en el mes de enero de 2023 una vez se facturen los servicios prestados.</t>
    </r>
    <r>
      <rPr>
        <sz val="8"/>
        <color indexed="8"/>
        <rFont val="Times New Roman"/>
        <family val="1"/>
      </rPr>
      <t>  </t>
    </r>
  </si>
  <si>
    <t>Saldo correspondiente a la adición 2022. Se encuentra pendiente el último pago que se realizará entre los meses de enero y febrero/23.</t>
  </si>
  <si>
    <r>
      <t>En atención a la prórroga suscrita en la vigencia 2022, y lo señalado en la circular de la SDMUER- 0020 del 11 de noviembre de 2022 “Cronograma para el cierre administrativo y financiero de la vigencia fiscal 2022”, se impactó la programación de pagos, ya que limitó los pagos a los proveedores hasta el 19 de diciembre, por lo cual fue imprescindible configurar reserva presupuestal sobre este contrato para la vigencia 2023. Así entonces el saldo pendiente corresponde al último pago de los servicios prestados el cual se efectuará en el mes de febrero/23.</t>
    </r>
    <r>
      <rPr>
        <sz val="8"/>
        <color indexed="8"/>
        <rFont val="Times New Roman"/>
        <family val="1"/>
      </rPr>
      <t> </t>
    </r>
  </si>
  <si>
    <t>La contratista solicitó terminación anticipada de su contrato por razones personales a partir del 16 de diciembre de 2022, por lo tanto, se constituye reserva presupuestal, la cual se liberará una vez se realicen todos los pagos y se realice el trámite de liquidación.</t>
  </si>
  <si>
    <t>La Secretaría Distrital de la Mujer en desarrollo de sus actividades misionales y administrativas requiere garantizar la conectividad con los servicios de Internet, canales de datos, seguridad en la nube y telefonía móvil, mientras se surte el proceso contractual de la vigencia 2023. La conciliación de la factura de los servicios prestados hasta el 31 de diciembre de 2022 se realizará después del 10 de enero de 2023, por lo tanto, se constituye reserva presupuestal, el contrato se encuentra en ejecución finaliza el 28/02/2023 la forma de pago establece que los desembolsos se realizan mes vencido conforme a los servicios prestados.</t>
  </si>
  <si>
    <t>Teniendo en cuenta que durante los plazos establecidos por la Dirección Administrativa y Financiera la contratista no cumplió con la totalidad de requisitos para aprobar el último pago del contrato (tramite de paz y salvo), se generó la reserva presupuestal.</t>
  </si>
  <si>
    <t>La reserva se constituye teniendo en cuenta que el contrato se suspendió en el mes de junio, generando un saldo que se debe liberar en el proceso de liquidación, que se espera adelantar antes del 28 de febrero de 2023.</t>
  </si>
  <si>
    <t>La contratista solicitó terminación anticipada de su contrato por razones personales, dado lo anterior no se ejecutará el total del recurso dispuesto y se genera reserva presupuestal, la cual se liberará una vez se realicen la totalidad de los pagos.</t>
  </si>
  <si>
    <r>
      <t>Se constituye reserva presupuestal que se ejecutará en el primer trimestre de 2023, dado que, actualmente se encuentra en la etapa de revisión de materiales y aprobación de la tela en cumplimiento de los requisitos del anexo técnico del proceso, por lo que la entrega de los elementos de imagen institucional se encuentra retrasada y esto es requisito indispensable para la radicación del pago de la factura, pactado en las condiciones del contrato.</t>
    </r>
    <r>
      <rPr>
        <sz val="8"/>
        <color indexed="8"/>
        <rFont val="Times New Roman"/>
        <family val="1"/>
      </rPr>
      <t>  </t>
    </r>
  </si>
  <si>
    <t>TOTAL GENERAL</t>
  </si>
  <si>
    <r>
      <t> </t>
    </r>
    <r>
      <rPr>
        <sz val="10"/>
        <color indexed="8"/>
        <rFont val="Times New Roman"/>
        <family val="1"/>
      </rPr>
      <t>Se ajustó redacción.</t>
    </r>
  </si>
  <si>
    <r>
      <t> </t>
    </r>
    <r>
      <rPr>
        <sz val="10"/>
        <color indexed="8"/>
        <rFont val="Times New Roman"/>
        <family val="1"/>
      </rPr>
      <t>Se unifica justificación en los 3 proyectos que aportan al proceso.</t>
    </r>
  </si>
  <si>
    <r>
      <t> </t>
    </r>
    <r>
      <rPr>
        <sz val="10"/>
        <color indexed="8"/>
        <rFont val="Times New Roman"/>
        <family val="1"/>
      </rPr>
      <t>Homologar. Dos razones plazo y forma de pago , los que no tienen más eventos y no ejecutan en 2023 tienen pendiente el pago de diciembre, los que si tienen eventos dejan reserva para cubrir el plazo remanente del contrato (hasta cuándo está vigente?)</t>
    </r>
  </si>
  <si>
    <r>
      <t> </t>
    </r>
    <r>
      <rPr>
        <sz val="10"/>
        <color indexed="8"/>
        <rFont val="Times New Roman"/>
        <family val="1"/>
      </rPr>
      <t>Información suministrada por DAF. La DGC realizó todos los eventos en 2022, no tiene saldo por ejecutar en 2023.</t>
    </r>
  </si>
  <si>
    <r>
      <t> </t>
    </r>
    <r>
      <rPr>
        <sz val="10"/>
        <color indexed="8"/>
        <rFont val="Times New Roman"/>
        <family val="1"/>
      </rPr>
      <t>homologar</t>
    </r>
  </si>
  <si>
    <r>
      <t> </t>
    </r>
    <r>
      <rPr>
        <sz val="10"/>
        <color indexed="8"/>
        <rFont val="Times New Roman"/>
        <family val="1"/>
      </rPr>
      <t>Qué plazo tiene este contrato? Revisar porque está para varios proyectos</t>
    </r>
  </si>
  <si>
    <r>
      <t> </t>
    </r>
    <r>
      <rPr>
        <sz val="10"/>
        <color indexed="8"/>
        <rFont val="Times New Roman"/>
        <family val="1"/>
      </rPr>
      <t>Bolsa de chaquetas y chalecos, la información fue suministrada por la DAF. EL contrato fue porrogado hasta el 12 de enero de 2023.</t>
    </r>
  </si>
  <si>
    <t xml:space="preserve">FORMULACIÓN Y SEGUIMIENTO PLAN DE ACCIÓN </t>
  </si>
  <si>
    <t>ANEXO - TERRITORIALIZACIÓN</t>
  </si>
  <si>
    <t>Página 3 de 3</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</si>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</sst>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0\ &quot;€&quot;;\-#,##0\ &quot;€&quot;"/>
    <numFmt numFmtId="165" formatCode="_-* #,##0\ &quot;€&quot;_-;\-* #,##0\ &quot;€&quot;_-;_-* &quot;-&quot;\ &quot;€&quot;_-;_-@_-"/>
    <numFmt numFmtId="166" formatCode="_-* #,##0\ _€_-;\-* #,##0\ _€_-;_-* &quot;-&quot;\ _€_-;_-@_-"/>
    <numFmt numFmtId="167" formatCode="_-* #,##0.00\ &quot;€&quot;_-;\-* #,##0.00\ &quot;€&quot;_-;_-* &quot;-&quot;??\ &quot;€&quot;_-;_-@_-"/>
    <numFmt numFmtId="168" formatCode="_-* #,##0.00\ _€_-;\-* #,##0.00\ _€_-;_-* &quot;-&quot;??\ _€_-;_-@_-"/>
    <numFmt numFmtId="169" formatCode="_-&quot;$&quot;* #,##0_-;\-&quot;$&quot;* #,##0_-;_-&quot;$&quot;* &quot;-&quot;_-;_-@_-"/>
    <numFmt numFmtId="170" formatCode="_-&quot;$&quot;* #,##0.00_-;\-&quot;$&quot;* #,##0.00_-;_-&quot;$&quot;* &quot;-&quot;??_-;_-@_-"/>
    <numFmt numFmtId="171" formatCode="_(&quot;$&quot;\ * #,##0_);_(&quot;$&quot;\ * \(#,##0\);_(&quot;$&quot;\ * &quot;-&quot;_);_(@_)"/>
    <numFmt numFmtId="172" formatCode="_(&quot;$&quot;\ * #,##0.00_);_(&quot;$&quot;\ * \(#,##0.00\);_(&quot;$&quot;\ * &quot;-&quot;??_);_(@_)"/>
    <numFmt numFmtId="173" formatCode="_ &quot;$&quot;\ * #,##0.00_ ;_ &quot;$&quot;\ * \-#,##0.00_ ;_ &quot;$&quot;\ * &quot;-&quot;??_ ;_ @_ "/>
    <numFmt numFmtId="174" formatCode="&quot;$&quot;\ #,##0"/>
    <numFmt numFmtId="175" formatCode="_-* #,##0\ _€_-;\-* #,##0\ _€_-;_-* &quot;-&quot;??\ _€_-;_-@_-"/>
    <numFmt numFmtId="176" formatCode="0.0%"/>
    <numFmt numFmtId="177" formatCode="[$$-240A]\ #,##0;[Red][$$-240A]\ #,##0"/>
    <numFmt numFmtId="178" formatCode="#,##0;[Red]#,##0"/>
    <numFmt numFmtId="179" formatCode="_-[$$-240A]\ * #,##0.00_-;\-[$$-240A]\ * #,##0.00_-;_-[$$-240A]\ * &quot;-&quot;??_-;_-@_-"/>
    <numFmt numFmtId="180" formatCode="&quot;$&quot;\ #,##0.00"/>
    <numFmt numFmtId="181" formatCode="0.0"/>
    <numFmt numFmtId="182" formatCode="#,##0_ ;\-#,##0\ "/>
    <numFmt numFmtId="183" formatCode="0.000"/>
    <numFmt numFmtId="184" formatCode="0.00000"/>
    <numFmt numFmtId="185" formatCode="0.0000"/>
    <numFmt numFmtId="186" formatCode="#,##0.0"/>
    <numFmt numFmtId="187" formatCode="#,##0.00\ \€"/>
    <numFmt numFmtId="188" formatCode="#,##0.000"/>
    <numFmt numFmtId="189" formatCode="#,##0.00000000000000"/>
    <numFmt numFmtId="190" formatCode="#,##0.00_ ;\-#,##0.00\ "/>
    <numFmt numFmtId="191" formatCode="#,##0.0000"/>
  </numFmts>
  <fonts count="70"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sz val="11"/>
      <name val="Calibri"/>
      <family val="2"/>
    </font>
    <font>
      <sz val="9"/>
      <name val="Times New Roman"/>
      <family val="1"/>
    </font>
    <font>
      <sz val="8"/>
      <color indexed="8"/>
      <name val="Times New Roman"/>
      <family val="1"/>
    </font>
    <font>
      <sz val="10"/>
      <color indexed="8"/>
      <name val="Times New Roman"/>
      <family val="1"/>
    </font>
    <font>
      <sz val="8"/>
      <name val="Arial"/>
      <family val="2"/>
    </font>
    <font>
      <b/>
      <sz val="8"/>
      <name val="Times New Roman"/>
      <family val="1"/>
    </font>
    <font>
      <sz val="8"/>
      <name val="Times New Roman"/>
      <family val="1"/>
    </font>
    <font>
      <sz val="8"/>
      <name val="Calibri"/>
      <family val="2"/>
    </font>
    <font>
      <b/>
      <sz val="8"/>
      <name val="Calibri"/>
      <family val="2"/>
    </font>
    <font>
      <sz val="11"/>
      <color indexed="81"/>
      <name val="Tahoma"/>
      <family val="2"/>
    </font>
    <font>
      <b/>
      <sz val="11"/>
      <color indexed="81"/>
      <name val="Tahoma"/>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b/>
      <sz val="10"/>
      <color theme="1"/>
      <name val="Verdana"/>
      <family val="2"/>
    </font>
    <font>
      <sz val="11"/>
      <color theme="1"/>
      <name val="Calibri"/>
      <family val="2"/>
    </font>
    <font>
      <sz val="10"/>
      <color theme="1"/>
      <name val="Arial"/>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rgb="FF000000"/>
      <name val="Times New Roman"/>
      <family val="1"/>
    </font>
    <font>
      <sz val="11"/>
      <color rgb="FF000000"/>
      <name val="Times New Roman"/>
      <family val="1"/>
    </font>
    <font>
      <b/>
      <sz val="11"/>
      <color theme="1"/>
      <name val="Times New Roman"/>
      <family val="1"/>
    </font>
    <font>
      <b/>
      <sz val="11"/>
      <color theme="0" tint="-0.34998626667073579"/>
      <name val="Calibri"/>
      <family val="2"/>
      <scheme val="minor"/>
    </font>
    <font>
      <b/>
      <sz val="8"/>
      <color rgb="FFFFFFFF"/>
      <name val="Century Gothic"/>
      <family val="2"/>
    </font>
    <font>
      <sz val="8"/>
      <color theme="1"/>
      <name val="Century Gothic"/>
      <family val="2"/>
    </font>
    <font>
      <sz val="8"/>
      <color theme="1"/>
      <name val="Times New Roman"/>
      <family val="1"/>
    </font>
    <font>
      <sz val="8"/>
      <color rgb="FF000000"/>
      <name val="Century Gothic"/>
      <family val="2"/>
    </font>
    <font>
      <sz val="9"/>
      <color rgb="FF000000"/>
      <name val="Times New Roman"/>
      <family val="1"/>
    </font>
    <font>
      <b/>
      <sz val="10"/>
      <color theme="0"/>
      <name val="Times New Roman"/>
      <family val="1"/>
    </font>
    <font>
      <sz val="10"/>
      <color theme="1"/>
      <name val="Times New Roman"/>
      <family val="1"/>
    </font>
    <font>
      <sz val="9"/>
      <color theme="1"/>
      <name val="Times New Roman"/>
      <family val="1"/>
    </font>
    <font>
      <b/>
      <sz val="9"/>
      <color rgb="FF000000"/>
      <name val="Times New Roman"/>
      <family val="1"/>
    </font>
    <font>
      <b/>
      <sz val="10"/>
      <color rgb="FF000000"/>
      <name val="Times New Roman"/>
      <family val="1"/>
    </font>
    <font>
      <sz val="10"/>
      <color rgb="FF000000"/>
      <name val="Times New Roman"/>
      <family val="1"/>
    </font>
    <font>
      <b/>
      <sz val="12"/>
      <color theme="1"/>
      <name val="Times New Roman"/>
      <family val="1"/>
    </font>
    <font>
      <b/>
      <sz val="18"/>
      <color theme="0" tint="-0.34998626667073579"/>
      <name val="Calibri"/>
      <family val="2"/>
      <scheme val="minor"/>
    </font>
    <font>
      <b/>
      <sz val="11"/>
      <color theme="0" tint="-0.34998626667073579"/>
      <name val="Times New Roman"/>
      <family val="1"/>
    </font>
    <font>
      <sz val="8"/>
      <color theme="1"/>
      <name val="Arial"/>
      <family val="2"/>
    </font>
    <font>
      <b/>
      <sz val="8"/>
      <color theme="1"/>
      <name val="Arial"/>
      <family val="2"/>
    </font>
    <font>
      <b/>
      <sz val="8"/>
      <name val="Arial"/>
      <family val="2"/>
    </font>
    <font>
      <sz val="11"/>
      <color rgb="FF000000"/>
      <name val="Times New Roman"/>
      <family val="1"/>
    </font>
  </fonts>
  <fills count="4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DDD9C4"/>
        <bgColor indexed="64"/>
      </patternFill>
    </fill>
    <fill>
      <patternFill patternType="solid">
        <fgColor rgb="FFDAEEF3"/>
        <bgColor indexed="64"/>
      </patternFill>
    </fill>
    <fill>
      <patternFill patternType="solid">
        <fgColor rgb="FF808080"/>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7030A0"/>
        <bgColor indexed="64"/>
      </patternFill>
    </fill>
    <fill>
      <patternFill patternType="solid">
        <fgColor rgb="FFFDE9D9"/>
        <bgColor rgb="FFFDE9D9"/>
      </patternFill>
    </fill>
    <fill>
      <patternFill patternType="solid">
        <fgColor rgb="FFC6D9F0"/>
        <bgColor rgb="FFC6D9F0"/>
      </patternFill>
    </fill>
    <fill>
      <patternFill patternType="solid">
        <fgColor rgb="FFFF6699"/>
        <bgColor indexed="64"/>
      </patternFill>
    </fill>
    <fill>
      <patternFill patternType="solid">
        <fgColor rgb="FFFFFFCC"/>
        <bgColor rgb="FFFFFFCC"/>
      </patternFill>
    </fill>
    <fill>
      <patternFill patternType="solid">
        <fgColor rgb="FFF79646"/>
        <bgColor rgb="FFF79646"/>
      </patternFill>
    </fill>
    <fill>
      <patternFill patternType="solid">
        <fgColor theme="8"/>
        <bgColor indexed="64"/>
      </patternFill>
    </fill>
    <fill>
      <patternFill patternType="solid">
        <fgColor rgb="FF33CC33"/>
        <bgColor indexed="64"/>
      </patternFill>
    </fill>
    <fill>
      <patternFill patternType="solid">
        <fgColor rgb="FFFFFF00"/>
        <bgColor indexed="64"/>
      </patternFill>
    </fill>
    <fill>
      <patternFill patternType="solid">
        <fgColor rgb="FF4BACC6"/>
        <bgColor rgb="FF4BACC6"/>
      </patternFill>
    </fill>
    <fill>
      <patternFill patternType="solid">
        <fgColor rgb="FF00B0F0"/>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1" tint="0.499984740745262"/>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indexed="64"/>
      </top>
      <bottom style="medium">
        <color indexed="64"/>
      </bottom>
      <diagonal/>
    </border>
    <border>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medium">
        <color indexed="64"/>
      </right>
      <top style="thin">
        <color indexed="64"/>
      </top>
      <bottom/>
      <diagonal/>
    </border>
  </borders>
  <cellStyleXfs count="97">
    <xf numFmtId="0" fontId="0" fillId="0" borderId="0"/>
    <xf numFmtId="0" fontId="33" fillId="4" borderId="73" applyNumberFormat="0" applyAlignment="0" applyProtection="0"/>
    <xf numFmtId="49" fontId="35" fillId="0" borderId="0" applyFill="0" applyBorder="0" applyProtection="0">
      <alignment horizontal="left" vertical="center"/>
    </xf>
    <xf numFmtId="0" fontId="36" fillId="0" borderId="0" applyNumberFormat="0" applyFill="0" applyBorder="0" applyProtection="0">
      <alignment horizontal="left" vertical="center"/>
    </xf>
    <xf numFmtId="0" fontId="36" fillId="0" borderId="0" applyNumberFormat="0" applyFill="0" applyBorder="0" applyProtection="0">
      <alignment horizontal="right" vertical="center"/>
    </xf>
    <xf numFmtId="0" fontId="35" fillId="0" borderId="1" applyNumberFormat="0" applyFill="0" applyProtection="0">
      <alignment horizontal="left" vertical="center"/>
    </xf>
    <xf numFmtId="0" fontId="37" fillId="5" borderId="74" applyNumberFormat="0" applyFont="0" applyFill="0" applyAlignment="0"/>
    <xf numFmtId="0" fontId="37" fillId="5" borderId="75" applyNumberFormat="0" applyFont="0" applyFill="0" applyAlignment="0"/>
    <xf numFmtId="0" fontId="38" fillId="0" borderId="1" applyNumberFormat="0" applyFont="0" applyFill="0" applyAlignment="0" applyProtection="0"/>
    <xf numFmtId="41" fontId="38" fillId="0" borderId="0" applyFont="0" applyFill="0" applyBorder="0" applyAlignment="0" applyProtection="0"/>
    <xf numFmtId="41"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2" fontId="38" fillId="0" borderId="0" applyFont="0" applyFill="0" applyBorder="0" applyAlignment="0" applyProtection="0"/>
    <xf numFmtId="171"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4" fontId="35" fillId="0" borderId="0" applyFill="0" applyBorder="0" applyProtection="0">
      <alignment horizontal="right" vertical="center"/>
    </xf>
    <xf numFmtId="22" fontId="35" fillId="0" borderId="0" applyFill="0" applyBorder="0" applyProtection="0">
      <alignment horizontal="right" vertical="center"/>
    </xf>
    <xf numFmtId="4" fontId="35" fillId="0" borderId="0" applyFill="0" applyBorder="0" applyProtection="0">
      <alignment horizontal="right" vertical="center"/>
    </xf>
    <xf numFmtId="4" fontId="35" fillId="0" borderId="1" applyFill="0" applyProtection="0">
      <alignment horizontal="right" vertical="center"/>
    </xf>
    <xf numFmtId="0" fontId="40" fillId="6" borderId="0" applyNumberFormat="0" applyProtection="0">
      <alignment horizontal="left" wrapText="1" indent="4"/>
    </xf>
    <xf numFmtId="0" fontId="41" fillId="6" borderId="0" applyNumberFormat="0" applyProtection="0">
      <alignment horizontal="left" wrapText="1" indent="4"/>
    </xf>
    <xf numFmtId="0" fontId="39" fillId="7" borderId="0" applyNumberFormat="0" applyBorder="0" applyAlignment="0" applyProtection="0"/>
    <xf numFmtId="187" fontId="35" fillId="0" borderId="0" applyFill="0" applyBorder="0" applyProtection="0">
      <alignment horizontal="right" vertical="center"/>
    </xf>
    <xf numFmtId="187" fontId="35" fillId="0" borderId="1" applyFill="0" applyProtection="0">
      <alignment horizontal="right" vertical="center"/>
    </xf>
    <xf numFmtId="16" fontId="42" fillId="0" borderId="0" applyFont="0" applyFill="0" applyBorder="0" applyAlignment="0">
      <alignment horizontal="left"/>
    </xf>
    <xf numFmtId="0" fontId="36" fillId="8" borderId="0" applyNumberFormat="0" applyBorder="0" applyProtection="0">
      <alignment horizontal="center" vertical="center"/>
    </xf>
    <xf numFmtId="0" fontId="36" fillId="8" borderId="0" applyNumberFormat="0" applyBorder="0" applyProtection="0">
      <alignment horizontal="center" vertical="center"/>
    </xf>
    <xf numFmtId="0" fontId="36" fillId="9" borderId="0" applyNumberFormat="0" applyBorder="0" applyProtection="0">
      <alignment horizontal="center" vertical="center" wrapText="1"/>
    </xf>
    <xf numFmtId="0" fontId="35" fillId="9" borderId="0" applyNumberFormat="0" applyBorder="0" applyProtection="0">
      <alignment horizontal="right" vertical="center" wrapText="1"/>
    </xf>
    <xf numFmtId="0" fontId="36" fillId="10" borderId="0" applyNumberFormat="0" applyBorder="0" applyProtection="0">
      <alignment horizontal="center" vertical="center"/>
    </xf>
    <xf numFmtId="0" fontId="36" fillId="11" borderId="0" applyNumberFormat="0" applyBorder="0" applyProtection="0">
      <alignment horizontal="center" vertical="center" wrapText="1"/>
    </xf>
    <xf numFmtId="0" fontId="36" fillId="11" borderId="0" applyNumberFormat="0" applyBorder="0" applyProtection="0">
      <alignment horizontal="right" vertical="center" wrapText="1"/>
    </xf>
    <xf numFmtId="0" fontId="36" fillId="11" borderId="1" applyNumberFormat="0" applyProtection="0">
      <alignment horizontal="left" vertical="center" wrapText="1"/>
    </xf>
    <xf numFmtId="168" fontId="33" fillId="0" borderId="0" applyFont="0" applyFill="0" applyBorder="0" applyAlignment="0" applyProtection="0"/>
    <xf numFmtId="166"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41" fontId="33" fillId="0" borderId="0" applyFont="0" applyFill="0" applyBorder="0" applyAlignment="0" applyProtection="0"/>
    <xf numFmtId="43" fontId="33" fillId="0" borderId="0" applyFont="0" applyFill="0" applyBorder="0" applyAlignment="0" applyProtection="0"/>
    <xf numFmtId="168" fontId="5"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167" fontId="33" fillId="0" borderId="0" applyFont="0" applyFill="0" applyBorder="0" applyAlignment="0" applyProtection="0"/>
    <xf numFmtId="165" fontId="33" fillId="0" borderId="0" applyFont="0" applyFill="0" applyBorder="0" applyAlignment="0" applyProtection="0"/>
    <xf numFmtId="169" fontId="33" fillId="0" borderId="0" applyFont="0" applyFill="0" applyBorder="0" applyAlignment="0" applyProtection="0"/>
    <xf numFmtId="42" fontId="38" fillId="0" borderId="0" applyFont="0" applyFill="0" applyBorder="0" applyAlignment="0" applyProtection="0"/>
    <xf numFmtId="42" fontId="38" fillId="0" borderId="0" applyFont="0" applyFill="0" applyBorder="0" applyAlignment="0" applyProtection="0"/>
    <xf numFmtId="42" fontId="38" fillId="0" borderId="0" applyFont="0" applyFill="0" applyBorder="0" applyAlignment="0" applyProtection="0"/>
    <xf numFmtId="44" fontId="33" fillId="0" borderId="0" applyFont="0" applyFill="0" applyBorder="0" applyAlignment="0" applyProtection="0"/>
    <xf numFmtId="170" fontId="33" fillId="0" borderId="0" applyFont="0" applyFill="0" applyBorder="0" applyAlignment="0" applyProtection="0"/>
    <xf numFmtId="173" fontId="2" fillId="0" borderId="0" applyFont="0" applyFill="0" applyBorder="0" applyAlignment="0" applyProtection="0"/>
    <xf numFmtId="172" fontId="33" fillId="0" borderId="0" applyFont="0" applyFill="0" applyBorder="0" applyAlignment="0" applyProtection="0"/>
    <xf numFmtId="44" fontId="33" fillId="0" borderId="0" applyFont="0" applyFill="0" applyBorder="0" applyAlignment="0" applyProtection="0"/>
    <xf numFmtId="44" fontId="38" fillId="0" borderId="0" applyFont="0" applyFill="0" applyBorder="0" applyAlignment="0" applyProtection="0"/>
    <xf numFmtId="170" fontId="1" fillId="0" borderId="0" applyFont="0" applyFill="0" applyBorder="0" applyAlignment="0" applyProtection="0"/>
    <xf numFmtId="164" fontId="37" fillId="0" borderId="0" applyFont="0" applyFill="0" applyBorder="0" applyAlignment="0" applyProtection="0"/>
    <xf numFmtId="44" fontId="38"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0" fontId="43" fillId="12" borderId="0" applyNumberFormat="0" applyBorder="0" applyAlignment="0" applyProtection="0"/>
    <xf numFmtId="0" fontId="2" fillId="0" borderId="0"/>
    <xf numFmtId="0" fontId="2" fillId="0" borderId="0"/>
    <xf numFmtId="0" fontId="37" fillId="0" borderId="0"/>
    <xf numFmtId="0" fontId="5" fillId="0" borderId="0"/>
    <xf numFmtId="0" fontId="5" fillId="0" borderId="0"/>
    <xf numFmtId="0" fontId="6" fillId="0" borderId="0"/>
    <xf numFmtId="0" fontId="5" fillId="0" borderId="0"/>
    <xf numFmtId="0" fontId="2" fillId="0" borderId="0"/>
    <xf numFmtId="0" fontId="38" fillId="0" borderId="0"/>
    <xf numFmtId="0" fontId="2" fillId="0" borderId="0"/>
    <xf numFmtId="3" fontId="35" fillId="0" borderId="0" applyFill="0" applyBorder="0" applyProtection="0">
      <alignment horizontal="right" vertical="center"/>
    </xf>
    <xf numFmtId="3" fontId="35" fillId="0" borderId="1" applyFill="0" applyProtection="0">
      <alignment horizontal="right" vertical="center"/>
    </xf>
    <xf numFmtId="9" fontId="33" fillId="0" borderId="0" applyFont="0" applyFill="0" applyBorder="0" applyAlignment="0" applyProtection="0"/>
    <xf numFmtId="9" fontId="5" fillId="0" borderId="0" applyFont="0" applyFill="0" applyBorder="0" applyAlignment="0" applyProtection="0"/>
    <xf numFmtId="9" fontId="38" fillId="0" borderId="0" applyFont="0" applyFill="0" applyBorder="0" applyAlignment="0" applyProtection="0"/>
    <xf numFmtId="9" fontId="2" fillId="0" borderId="0" applyFont="0" applyFill="0" applyBorder="0" applyAlignment="0" applyProtection="0"/>
    <xf numFmtId="0" fontId="41" fillId="0" borderId="0" applyFill="0" applyBorder="0">
      <alignment wrapText="1"/>
    </xf>
    <xf numFmtId="0" fontId="34" fillId="0" borderId="0"/>
    <xf numFmtId="0" fontId="44" fillId="6" borderId="0" applyNumberFormat="0" applyBorder="0" applyProtection="0">
      <alignment horizontal="left" indent="1"/>
    </xf>
  </cellStyleXfs>
  <cellXfs count="822">
    <xf numFmtId="0" fontId="0" fillId="0" borderId="0" xfId="0"/>
    <xf numFmtId="9" fontId="4" fillId="13" borderId="1" xfId="90" applyFont="1" applyFill="1" applyBorder="1" applyAlignment="1" applyProtection="1">
      <alignment horizontal="center" vertical="center" wrapText="1"/>
      <protection locked="0"/>
    </xf>
    <xf numFmtId="9" fontId="3" fillId="0" borderId="2" xfId="78" applyNumberFormat="1" applyFont="1" applyBorder="1" applyAlignment="1">
      <alignment horizontal="center" vertical="center" wrapText="1"/>
    </xf>
    <xf numFmtId="178" fontId="33" fillId="0" borderId="0" xfId="56" applyNumberFormat="1" applyFont="1" applyBorder="1" applyAlignment="1">
      <alignment vertical="center"/>
    </xf>
    <xf numFmtId="0" fontId="0" fillId="0" borderId="3" xfId="0" applyBorder="1" applyAlignment="1">
      <alignment horizontal="center"/>
    </xf>
    <xf numFmtId="0" fontId="0" fillId="14" borderId="1" xfId="0" applyFill="1" applyBorder="1"/>
    <xf numFmtId="9" fontId="4" fillId="14" borderId="1" xfId="90" applyFont="1" applyFill="1" applyBorder="1" applyAlignment="1" applyProtection="1">
      <alignment horizontal="center" vertical="center" wrapText="1"/>
      <protection locked="0"/>
    </xf>
    <xf numFmtId="9" fontId="3" fillId="14" borderId="2" xfId="78" applyNumberFormat="1" applyFont="1" applyFill="1" applyBorder="1" applyAlignment="1">
      <alignment horizontal="center" vertical="center" wrapText="1"/>
    </xf>
    <xf numFmtId="0" fontId="0" fillId="15" borderId="1" xfId="0" applyFill="1" applyBorder="1"/>
    <xf numFmtId="0" fontId="0" fillId="16" borderId="1" xfId="0" applyFill="1" applyBorder="1"/>
    <xf numFmtId="9" fontId="4" fillId="16" borderId="1" xfId="90" applyFont="1" applyFill="1" applyBorder="1" applyAlignment="1" applyProtection="1">
      <alignment horizontal="center" vertical="center" wrapText="1"/>
      <protection locked="0"/>
    </xf>
    <xf numFmtId="9" fontId="3" fillId="16" borderId="2" xfId="78" applyNumberFormat="1" applyFont="1" applyFill="1" applyBorder="1" applyAlignment="1">
      <alignment horizontal="center" vertical="center" wrapText="1"/>
    </xf>
    <xf numFmtId="0" fontId="0" fillId="17" borderId="1" xfId="0" applyFill="1" applyBorder="1"/>
    <xf numFmtId="0" fontId="0" fillId="18" borderId="1" xfId="0" applyFill="1" applyBorder="1"/>
    <xf numFmtId="0" fontId="0" fillId="19" borderId="1" xfId="0" applyFill="1" applyBorder="1"/>
    <xf numFmtId="0" fontId="0" fillId="13" borderId="1" xfId="0" applyFill="1" applyBorder="1"/>
    <xf numFmtId="0" fontId="0" fillId="20" borderId="1" xfId="0" applyFill="1" applyBorder="1"/>
    <xf numFmtId="0" fontId="0" fillId="19" borderId="4" xfId="0" applyFill="1" applyBorder="1"/>
    <xf numFmtId="0" fontId="0" fillId="21" borderId="1" xfId="0" applyFill="1" applyBorder="1"/>
    <xf numFmtId="0" fontId="0" fillId="16" borderId="2" xfId="0" applyFill="1" applyBorder="1"/>
    <xf numFmtId="0" fontId="0" fillId="19" borderId="2" xfId="0" applyFill="1" applyBorder="1"/>
    <xf numFmtId="0" fontId="0" fillId="13" borderId="2" xfId="0" applyFill="1" applyBorder="1"/>
    <xf numFmtId="0" fontId="0" fillId="21" borderId="2" xfId="0" applyFill="1" applyBorder="1"/>
    <xf numFmtId="0" fontId="0" fillId="18" borderId="2" xfId="0" applyFill="1" applyBorder="1"/>
    <xf numFmtId="0" fontId="0" fillId="14" borderId="5" xfId="0" applyFill="1" applyBorder="1"/>
    <xf numFmtId="0" fontId="0" fillId="16" borderId="5" xfId="0" applyFill="1" applyBorder="1"/>
    <xf numFmtId="0" fontId="0" fillId="19" borderId="5" xfId="0" applyFill="1" applyBorder="1"/>
    <xf numFmtId="0" fontId="0" fillId="13" borderId="5" xfId="0" applyFill="1" applyBorder="1"/>
    <xf numFmtId="0" fontId="0" fillId="21" borderId="5" xfId="0" applyFill="1" applyBorder="1"/>
    <xf numFmtId="0" fontId="0" fillId="18" borderId="5" xfId="0" applyFill="1" applyBorder="1"/>
    <xf numFmtId="0" fontId="0" fillId="0" borderId="6" xfId="0" applyBorder="1" applyAlignment="1">
      <alignment horizontal="center"/>
    </xf>
    <xf numFmtId="0" fontId="0" fillId="0" borderId="7" xfId="0" applyBorder="1" applyAlignment="1">
      <alignment horizontal="center"/>
    </xf>
    <xf numFmtId="9" fontId="4" fillId="14" borderId="8" xfId="90" applyFont="1" applyFill="1" applyBorder="1" applyAlignment="1" applyProtection="1">
      <alignment horizontal="center" vertical="center" wrapText="1"/>
      <protection locked="0"/>
    </xf>
    <xf numFmtId="9" fontId="3" fillId="14" borderId="9" xfId="78" applyNumberFormat="1" applyFont="1" applyFill="1" applyBorder="1" applyAlignment="1">
      <alignment horizontal="center" vertical="center" wrapText="1"/>
    </xf>
    <xf numFmtId="9" fontId="3" fillId="16" borderId="8" xfId="78" applyNumberFormat="1" applyFont="1" applyFill="1" applyBorder="1" applyAlignment="1">
      <alignment horizontal="center" vertical="center" wrapText="1"/>
    </xf>
    <xf numFmtId="0" fontId="0" fillId="16" borderId="9" xfId="0" applyFill="1" applyBorder="1"/>
    <xf numFmtId="0" fontId="0" fillId="16" borderId="8" xfId="0" applyFill="1" applyBorder="1"/>
    <xf numFmtId="0" fontId="0" fillId="19" borderId="8" xfId="0" applyFill="1" applyBorder="1"/>
    <xf numFmtId="0" fontId="0" fillId="19" borderId="9" xfId="0" applyFill="1" applyBorder="1"/>
    <xf numFmtId="0" fontId="0" fillId="13" borderId="8" xfId="0" applyFill="1" applyBorder="1"/>
    <xf numFmtId="0" fontId="0" fillId="13" borderId="9" xfId="0" applyFill="1" applyBorder="1"/>
    <xf numFmtId="0" fontId="0" fillId="21" borderId="8" xfId="0" applyFill="1" applyBorder="1"/>
    <xf numFmtId="0" fontId="0" fillId="21" borderId="9" xfId="0" applyFill="1" applyBorder="1"/>
    <xf numFmtId="0" fontId="0" fillId="18" borderId="8" xfId="0" applyFill="1" applyBorder="1"/>
    <xf numFmtId="0" fontId="0" fillId="18" borderId="9" xfId="0" applyFill="1" applyBorder="1"/>
    <xf numFmtId="0" fontId="0" fillId="19" borderId="10" xfId="0" applyFill="1" applyBorder="1"/>
    <xf numFmtId="0" fontId="0" fillId="22" borderId="4" xfId="0" applyFill="1" applyBorder="1"/>
    <xf numFmtId="0" fontId="0" fillId="22" borderId="1" xfId="0" applyFill="1" applyBorder="1"/>
    <xf numFmtId="0" fontId="0" fillId="22" borderId="10" xfId="0" applyFill="1" applyBorder="1"/>
    <xf numFmtId="9" fontId="45" fillId="0" borderId="0" xfId="90" applyFont="1" applyBorder="1" applyAlignment="1">
      <alignment horizontal="center" vertical="center"/>
    </xf>
    <xf numFmtId="0" fontId="0" fillId="0" borderId="0" xfId="0" applyAlignment="1">
      <alignment vertical="center"/>
    </xf>
    <xf numFmtId="0" fontId="12" fillId="23" borderId="76" xfId="78" applyFont="1" applyFill="1" applyBorder="1" applyAlignment="1">
      <alignment vertical="center" wrapText="1"/>
    </xf>
    <xf numFmtId="0" fontId="12" fillId="23" borderId="77" xfId="78" applyFont="1" applyFill="1" applyBorder="1" applyAlignment="1">
      <alignment vertical="center" wrapText="1"/>
    </xf>
    <xf numFmtId="0" fontId="12" fillId="23" borderId="78" xfId="78" applyFont="1" applyFill="1" applyBorder="1" applyAlignment="1">
      <alignment vertical="center" wrapText="1"/>
    </xf>
    <xf numFmtId="0" fontId="12" fillId="23" borderId="0" xfId="78" applyFont="1" applyFill="1" applyAlignment="1">
      <alignment vertical="center" wrapText="1"/>
    </xf>
    <xf numFmtId="0" fontId="14" fillId="23" borderId="0" xfId="78" applyFont="1" applyFill="1" applyAlignment="1">
      <alignment vertical="center" wrapText="1"/>
    </xf>
    <xf numFmtId="0" fontId="12" fillId="23" borderId="11" xfId="78" applyFont="1" applyFill="1" applyBorder="1" applyAlignment="1">
      <alignment vertical="center" wrapText="1"/>
    </xf>
    <xf numFmtId="0" fontId="11" fillId="23" borderId="11" xfId="78" applyFont="1" applyFill="1" applyBorder="1" applyAlignment="1">
      <alignment vertical="center" wrapText="1"/>
    </xf>
    <xf numFmtId="0" fontId="11" fillId="23" borderId="12" xfId="78" applyFont="1" applyFill="1" applyBorder="1" applyAlignment="1">
      <alignment vertical="center" wrapText="1"/>
    </xf>
    <xf numFmtId="0" fontId="12" fillId="23" borderId="13" xfId="78" applyFont="1" applyFill="1" applyBorder="1" applyAlignment="1">
      <alignment vertical="center" wrapText="1"/>
    </xf>
    <xf numFmtId="0" fontId="11" fillId="23" borderId="0" xfId="78" applyFont="1" applyFill="1" applyAlignment="1">
      <alignment vertical="center" wrapText="1"/>
    </xf>
    <xf numFmtId="0" fontId="11" fillId="23" borderId="14" xfId="78" applyFont="1" applyFill="1" applyBorder="1" applyAlignment="1">
      <alignment vertical="center" wrapText="1"/>
    </xf>
    <xf numFmtId="0" fontId="0" fillId="0" borderId="79" xfId="0" applyBorder="1" applyAlignment="1">
      <alignment vertical="center"/>
    </xf>
    <xf numFmtId="0" fontId="0" fillId="0" borderId="80" xfId="0" applyBorder="1" applyAlignment="1">
      <alignment vertical="center"/>
    </xf>
    <xf numFmtId="0" fontId="0" fillId="0" borderId="81" xfId="0" applyBorder="1" applyAlignment="1">
      <alignment vertical="center"/>
    </xf>
    <xf numFmtId="0" fontId="12" fillId="0" borderId="0" xfId="78" applyFont="1" applyAlignment="1">
      <alignment horizontal="center" vertical="center" wrapText="1"/>
    </xf>
    <xf numFmtId="0" fontId="12" fillId="0" borderId="14" xfId="78" applyFont="1" applyBorder="1" applyAlignment="1">
      <alignment horizontal="center" vertical="center" wrapText="1"/>
    </xf>
    <xf numFmtId="0" fontId="12" fillId="23" borderId="13" xfId="78" applyFont="1" applyFill="1" applyBorder="1" applyAlignment="1">
      <alignment horizontal="center" vertical="center" wrapText="1"/>
    </xf>
    <xf numFmtId="0" fontId="12" fillId="23" borderId="82" xfId="78" applyFont="1" applyFill="1" applyBorder="1" applyAlignment="1">
      <alignment horizontal="center" vertical="center" wrapText="1"/>
    </xf>
    <xf numFmtId="0" fontId="15" fillId="23" borderId="0" xfId="78" applyFont="1" applyFill="1" applyAlignment="1">
      <alignment horizontal="center" vertical="center" wrapText="1"/>
    </xf>
    <xf numFmtId="0" fontId="12" fillId="23" borderId="0" xfId="78" applyFont="1" applyFill="1" applyAlignment="1">
      <alignment horizontal="center" vertical="center" wrapText="1"/>
    </xf>
    <xf numFmtId="0" fontId="15" fillId="0" borderId="0" xfId="78" applyFont="1" applyAlignment="1">
      <alignment horizontal="center" vertical="center" wrapText="1"/>
    </xf>
    <xf numFmtId="0" fontId="0" fillId="0" borderId="0" xfId="0" applyAlignment="1">
      <alignment horizontal="center" vertical="center" wrapText="1"/>
    </xf>
    <xf numFmtId="0" fontId="11" fillId="23" borderId="15" xfId="78" applyFont="1" applyFill="1" applyBorder="1" applyAlignment="1">
      <alignment vertical="center" wrapText="1"/>
    </xf>
    <xf numFmtId="0" fontId="11" fillId="23" borderId="16" xfId="78" applyFont="1" applyFill="1" applyBorder="1" applyAlignment="1">
      <alignment vertical="center" wrapText="1"/>
    </xf>
    <xf numFmtId="9" fontId="12" fillId="0" borderId="17" xfId="90" applyFont="1" applyFill="1" applyBorder="1" applyAlignment="1" applyProtection="1">
      <alignment horizontal="center" vertical="center" wrapText="1"/>
    </xf>
    <xf numFmtId="0" fontId="16" fillId="2" borderId="0" xfId="78" applyFont="1" applyFill="1" applyAlignment="1">
      <alignment vertical="center" wrapText="1"/>
    </xf>
    <xf numFmtId="0" fontId="46" fillId="23" borderId="13" xfId="0" applyFont="1" applyFill="1" applyBorder="1" applyAlignment="1">
      <alignment vertical="center"/>
    </xf>
    <xf numFmtId="0" fontId="46" fillId="23" borderId="0" xfId="0" applyFont="1" applyFill="1" applyAlignment="1">
      <alignment vertical="center"/>
    </xf>
    <xf numFmtId="0" fontId="46" fillId="23" borderId="14" xfId="0" applyFont="1" applyFill="1" applyBorder="1" applyAlignment="1">
      <alignment vertical="center"/>
    </xf>
    <xf numFmtId="0" fontId="12" fillId="23" borderId="0" xfId="78" applyFont="1" applyFill="1" applyAlignment="1">
      <alignment horizontal="left" vertical="center" wrapText="1"/>
    </xf>
    <xf numFmtId="0" fontId="0" fillId="23" borderId="0" xfId="0" applyFill="1" applyAlignment="1">
      <alignment vertical="center"/>
    </xf>
    <xf numFmtId="0" fontId="11" fillId="23" borderId="13" xfId="78" applyFont="1" applyFill="1" applyBorder="1" applyAlignment="1">
      <alignment vertical="center" wrapText="1"/>
    </xf>
    <xf numFmtId="178" fontId="0" fillId="0" borderId="0" xfId="0" applyNumberFormat="1" applyAlignment="1">
      <alignment vertical="center"/>
    </xf>
    <xf numFmtId="177" fontId="0" fillId="23" borderId="0" xfId="0" applyNumberFormat="1" applyFill="1" applyAlignment="1">
      <alignment vertical="center"/>
    </xf>
    <xf numFmtId="0" fontId="11" fillId="0" borderId="18" xfId="78" applyFont="1" applyBorder="1" applyAlignment="1">
      <alignment horizontal="left" vertical="center" wrapText="1"/>
    </xf>
    <xf numFmtId="166" fontId="12" fillId="0" borderId="10" xfId="37" applyFont="1" applyFill="1" applyBorder="1" applyAlignment="1" applyProtection="1">
      <alignment horizontal="center" vertical="center" wrapText="1"/>
    </xf>
    <xf numFmtId="165" fontId="33" fillId="0" borderId="0" xfId="57" applyFont="1" applyAlignment="1">
      <alignment vertical="center"/>
    </xf>
    <xf numFmtId="0" fontId="12" fillId="24" borderId="1" xfId="78" applyFont="1" applyFill="1" applyBorder="1" applyAlignment="1">
      <alignment horizontal="center" vertical="center" wrapText="1"/>
    </xf>
    <xf numFmtId="0" fontId="12" fillId="0" borderId="10" xfId="78" applyFont="1" applyBorder="1" applyAlignment="1">
      <alignment horizontal="center" vertical="center" wrapText="1"/>
    </xf>
    <xf numFmtId="0" fontId="12" fillId="0" borderId="4" xfId="78" applyFont="1" applyBorder="1" applyAlignment="1">
      <alignment horizontal="left" vertical="center" wrapText="1"/>
    </xf>
    <xf numFmtId="0" fontId="12" fillId="13" borderId="19" xfId="78" applyFont="1" applyFill="1" applyBorder="1" applyAlignment="1">
      <alignment horizontal="left" vertical="center" wrapText="1"/>
    </xf>
    <xf numFmtId="9" fontId="47" fillId="13" borderId="19" xfId="93" applyFont="1" applyFill="1" applyBorder="1" applyAlignment="1" applyProtection="1">
      <alignment vertical="center" wrapText="1"/>
    </xf>
    <xf numFmtId="176" fontId="12" fillId="13" borderId="19" xfId="90" applyNumberFormat="1" applyFont="1" applyFill="1" applyBorder="1" applyAlignment="1" applyProtection="1">
      <alignment vertical="center" wrapText="1"/>
    </xf>
    <xf numFmtId="165" fontId="45" fillId="0" borderId="0" xfId="57" applyFont="1" applyAlignment="1">
      <alignment vertical="center"/>
    </xf>
    <xf numFmtId="9" fontId="11" fillId="0" borderId="4" xfId="91" applyFont="1" applyFill="1" applyBorder="1" applyAlignment="1" applyProtection="1">
      <alignment horizontal="center" vertical="center" wrapText="1"/>
      <protection locked="0"/>
    </xf>
    <xf numFmtId="9" fontId="12" fillId="0" borderId="20" xfId="78" applyNumberFormat="1" applyFont="1" applyBorder="1" applyAlignment="1">
      <alignment horizontal="center" vertical="center" wrapText="1"/>
    </xf>
    <xf numFmtId="9" fontId="12" fillId="0" borderId="0" xfId="78" applyNumberFormat="1" applyFont="1" applyAlignment="1">
      <alignment vertical="center" wrapText="1"/>
    </xf>
    <xf numFmtId="0" fontId="45" fillId="0" borderId="0" xfId="0" applyFont="1" applyAlignment="1">
      <alignment vertical="center"/>
    </xf>
    <xf numFmtId="0" fontId="12" fillId="13" borderId="1" xfId="78" applyFont="1" applyFill="1" applyBorder="1" applyAlignment="1">
      <alignment horizontal="left" vertical="center" wrapText="1"/>
    </xf>
    <xf numFmtId="9" fontId="11" fillId="13" borderId="1" xfId="90" applyFont="1" applyFill="1" applyBorder="1" applyAlignment="1" applyProtection="1">
      <alignment horizontal="center" vertical="center" wrapText="1"/>
      <protection locked="0"/>
    </xf>
    <xf numFmtId="9" fontId="12" fillId="0" borderId="2" xfId="78" applyNumberFormat="1" applyFont="1" applyBorder="1" applyAlignment="1">
      <alignment horizontal="center" vertical="center" wrapText="1"/>
    </xf>
    <xf numFmtId="0" fontId="12" fillId="0" borderId="1" xfId="78" applyFont="1" applyBorder="1" applyAlignment="1">
      <alignment horizontal="left" vertical="center" wrapText="1"/>
    </xf>
    <xf numFmtId="9" fontId="11" fillId="0" borderId="1" xfId="91" applyFont="1" applyFill="1" applyBorder="1" applyAlignment="1" applyProtection="1">
      <alignment horizontal="center" vertical="center" wrapText="1"/>
      <protection locked="0"/>
    </xf>
    <xf numFmtId="9" fontId="11" fillId="13" borderId="2" xfId="90" applyFont="1" applyFill="1" applyBorder="1" applyAlignment="1" applyProtection="1">
      <alignment horizontal="center" vertical="center" wrapText="1"/>
      <protection locked="0"/>
    </xf>
    <xf numFmtId="9" fontId="11" fillId="13" borderId="19" xfId="90" applyFont="1" applyFill="1" applyBorder="1" applyAlignment="1" applyProtection="1">
      <alignment horizontal="center" vertical="center" wrapText="1"/>
      <protection locked="0"/>
    </xf>
    <xf numFmtId="9" fontId="11" fillId="13" borderId="21" xfId="90" applyFont="1" applyFill="1" applyBorder="1" applyAlignment="1" applyProtection="1">
      <alignment horizontal="center" vertical="center" wrapText="1"/>
      <protection locked="0"/>
    </xf>
    <xf numFmtId="9" fontId="12" fillId="0" borderId="21" xfId="78" applyNumberFormat="1" applyFont="1" applyBorder="1" applyAlignment="1">
      <alignment horizontal="center" vertical="center" wrapText="1"/>
    </xf>
    <xf numFmtId="0" fontId="46" fillId="0" borderId="0" xfId="0" applyFont="1" applyAlignment="1">
      <alignment vertical="center"/>
    </xf>
    <xf numFmtId="0" fontId="46" fillId="0" borderId="1" xfId="0" applyFont="1" applyBorder="1" applyAlignment="1">
      <alignment horizontal="center" vertical="center" wrapText="1"/>
    </xf>
    <xf numFmtId="0" fontId="46" fillId="0" borderId="1" xfId="0" applyFont="1" applyBorder="1" applyAlignment="1">
      <alignment vertical="center"/>
    </xf>
    <xf numFmtId="0" fontId="12" fillId="13" borderId="10" xfId="0" applyFont="1" applyFill="1" applyBorder="1" applyAlignment="1">
      <alignment horizontal="center" vertical="center" wrapText="1"/>
    </xf>
    <xf numFmtId="0" fontId="48" fillId="13" borderId="1" xfId="0" applyFont="1" applyFill="1" applyBorder="1" applyAlignment="1">
      <alignment horizontal="center" vertical="center"/>
    </xf>
    <xf numFmtId="0" fontId="46" fillId="0" borderId="0" xfId="0" applyFont="1" applyAlignment="1">
      <alignment horizontal="center" vertical="center"/>
    </xf>
    <xf numFmtId="0" fontId="49" fillId="0" borderId="1" xfId="0" applyFont="1" applyBorder="1" applyAlignment="1">
      <alignment vertical="center"/>
    </xf>
    <xf numFmtId="0" fontId="48" fillId="13" borderId="1" xfId="0" applyFont="1" applyFill="1" applyBorder="1" applyAlignment="1">
      <alignment horizontal="left" vertical="center"/>
    </xf>
    <xf numFmtId="0" fontId="46" fillId="0" borderId="1" xfId="0" applyFont="1" applyBorder="1" applyAlignment="1">
      <alignment horizontal="left" vertical="center"/>
    </xf>
    <xf numFmtId="0" fontId="46" fillId="0" borderId="2" xfId="0" applyFont="1" applyBorder="1" applyAlignment="1">
      <alignment horizontal="left" vertical="center"/>
    </xf>
    <xf numFmtId="41" fontId="46" fillId="0" borderId="1" xfId="38" applyFont="1" applyFill="1" applyBorder="1" applyAlignment="1">
      <alignment vertical="center"/>
    </xf>
    <xf numFmtId="0" fontId="49" fillId="0" borderId="0" xfId="0" applyFont="1" applyAlignment="1">
      <alignment vertical="center"/>
    </xf>
    <xf numFmtId="0" fontId="50" fillId="0" borderId="0" xfId="0" applyFont="1" applyAlignment="1">
      <alignment horizontal="left" vertical="center"/>
    </xf>
    <xf numFmtId="0" fontId="50" fillId="13" borderId="1" xfId="0" applyFont="1" applyFill="1" applyBorder="1" applyAlignment="1">
      <alignment vertical="center"/>
    </xf>
    <xf numFmtId="41" fontId="46" fillId="0" borderId="2" xfId="38" applyFont="1" applyFill="1" applyBorder="1" applyAlignment="1">
      <alignment vertical="center"/>
    </xf>
    <xf numFmtId="49" fontId="46" fillId="0" borderId="2" xfId="38" applyNumberFormat="1" applyFont="1" applyFill="1" applyBorder="1" applyAlignment="1">
      <alignment vertical="center"/>
    </xf>
    <xf numFmtId="49" fontId="46" fillId="0" borderId="1" xfId="38" applyNumberFormat="1" applyFont="1" applyFill="1" applyBorder="1" applyAlignment="1">
      <alignment vertical="center"/>
    </xf>
    <xf numFmtId="0" fontId="46" fillId="0" borderId="0" xfId="0" applyFont="1" applyAlignment="1">
      <alignment horizontal="left" vertical="center"/>
    </xf>
    <xf numFmtId="0" fontId="50" fillId="25" borderId="1" xfId="0" applyFont="1" applyFill="1" applyBorder="1" applyAlignment="1">
      <alignment horizontal="center" vertical="center"/>
    </xf>
    <xf numFmtId="0" fontId="46" fillId="0" borderId="4" xfId="0" applyFont="1" applyBorder="1" applyAlignment="1">
      <alignment horizontal="left" vertical="center" wrapText="1"/>
    </xf>
    <xf numFmtId="0" fontId="46" fillId="0" borderId="1" xfId="0" applyFont="1" applyBorder="1" applyAlignment="1">
      <alignment horizontal="left" vertical="center" wrapText="1"/>
    </xf>
    <xf numFmtId="0" fontId="46" fillId="0" borderId="1" xfId="0" applyFont="1" applyBorder="1" applyAlignment="1">
      <alignment vertical="center" wrapText="1"/>
    </xf>
    <xf numFmtId="0" fontId="50" fillId="0" borderId="1" xfId="0" applyFont="1" applyBorder="1" applyAlignment="1">
      <alignment vertical="center" wrapText="1"/>
    </xf>
    <xf numFmtId="0" fontId="11" fillId="23" borderId="1" xfId="0" applyFont="1" applyFill="1" applyBorder="1" applyAlignment="1">
      <alignment horizontal="left" vertical="center" wrapText="1"/>
    </xf>
    <xf numFmtId="0" fontId="50" fillId="0" borderId="10" xfId="0" applyFont="1" applyBorder="1" applyAlignment="1">
      <alignment horizontal="left" vertical="center" wrapText="1"/>
    </xf>
    <xf numFmtId="0" fontId="46" fillId="0" borderId="10" xfId="0" applyFont="1" applyBorder="1" applyAlignment="1">
      <alignment horizontal="left" vertical="center"/>
    </xf>
    <xf numFmtId="0" fontId="12" fillId="23" borderId="2" xfId="78" applyFont="1" applyFill="1" applyBorder="1" applyAlignment="1">
      <alignment horizontal="center" vertical="center" wrapText="1"/>
    </xf>
    <xf numFmtId="0" fontId="12" fillId="23" borderId="5" xfId="78" applyFont="1" applyFill="1" applyBorder="1" applyAlignment="1">
      <alignment horizontal="center" vertical="center" wrapText="1"/>
    </xf>
    <xf numFmtId="0" fontId="12" fillId="0" borderId="2" xfId="78" applyFont="1" applyBorder="1" applyAlignment="1">
      <alignment horizontal="center" vertical="center" wrapText="1"/>
    </xf>
    <xf numFmtId="0" fontId="12" fillId="0" borderId="22" xfId="78" applyFont="1" applyBorder="1" applyAlignment="1">
      <alignment horizontal="center" vertical="center" wrapText="1"/>
    </xf>
    <xf numFmtId="0" fontId="17" fillId="23" borderId="0" xfId="0" applyFont="1" applyFill="1" applyAlignment="1">
      <alignment vertical="center"/>
    </xf>
    <xf numFmtId="0" fontId="17" fillId="23" borderId="0" xfId="0" applyFont="1" applyFill="1" applyAlignment="1">
      <alignment horizontal="center" vertical="center"/>
    </xf>
    <xf numFmtId="49" fontId="12" fillId="13" borderId="10" xfId="0" applyNumberFormat="1" applyFont="1" applyFill="1" applyBorder="1" applyAlignment="1">
      <alignment horizontal="center" vertical="center" wrapText="1"/>
    </xf>
    <xf numFmtId="0" fontId="17" fillId="0" borderId="1" xfId="0" applyFont="1" applyBorder="1" applyAlignment="1">
      <alignment vertical="center"/>
    </xf>
    <xf numFmtId="0" fontId="13" fillId="26"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6" borderId="1" xfId="0" applyFont="1" applyFill="1" applyBorder="1" applyAlignment="1">
      <alignment horizontal="left" vertical="center"/>
    </xf>
    <xf numFmtId="0" fontId="12" fillId="13" borderId="1" xfId="0" applyFont="1" applyFill="1" applyBorder="1" applyAlignment="1">
      <alignment horizontal="left" vertical="center" wrapText="1"/>
    </xf>
    <xf numFmtId="0" fontId="12" fillId="13" borderId="1" xfId="0" applyFont="1" applyFill="1" applyBorder="1" applyAlignment="1">
      <alignment vertical="center" wrapText="1"/>
    </xf>
    <xf numFmtId="179" fontId="13" fillId="26" borderId="1" xfId="57" applyNumberFormat="1" applyFont="1" applyFill="1" applyBorder="1" applyAlignment="1">
      <alignment horizontal="center" vertical="center"/>
    </xf>
    <xf numFmtId="179" fontId="13" fillId="26" borderId="1" xfId="0" applyNumberFormat="1" applyFont="1" applyFill="1" applyBorder="1" applyAlignment="1">
      <alignment horizontal="center" vertical="center"/>
    </xf>
    <xf numFmtId="9" fontId="12" fillId="0" borderId="10" xfId="90" applyFont="1" applyFill="1" applyBorder="1" applyAlignment="1" applyProtection="1">
      <alignment horizontal="center" vertical="center" wrapText="1"/>
    </xf>
    <xf numFmtId="9" fontId="12" fillId="13" borderId="19" xfId="90" applyFont="1" applyFill="1" applyBorder="1" applyAlignment="1" applyProtection="1">
      <alignment horizontal="center" vertical="center" wrapText="1"/>
    </xf>
    <xf numFmtId="0" fontId="12" fillId="23" borderId="23" xfId="78" applyFont="1" applyFill="1" applyBorder="1" applyAlignment="1">
      <alignment horizontal="center" vertical="center" wrapText="1"/>
    </xf>
    <xf numFmtId="0" fontId="12" fillId="23" borderId="24" xfId="78" applyFont="1" applyFill="1" applyBorder="1" applyAlignment="1">
      <alignment horizontal="center" vertical="center" wrapText="1"/>
    </xf>
    <xf numFmtId="0" fontId="12" fillId="23" borderId="25" xfId="78" applyFont="1" applyFill="1" applyBorder="1" applyAlignment="1">
      <alignment horizontal="center" vertical="center" wrapText="1"/>
    </xf>
    <xf numFmtId="0" fontId="51" fillId="0" borderId="0" xfId="0" applyFont="1" applyAlignment="1">
      <alignment horizontal="center" vertical="center"/>
    </xf>
    <xf numFmtId="0" fontId="45" fillId="0" borderId="0" xfId="0" applyFont="1" applyAlignment="1">
      <alignment horizontal="center" vertical="center" wrapText="1"/>
    </xf>
    <xf numFmtId="0" fontId="0" fillId="0" borderId="0" xfId="0" applyAlignment="1">
      <alignment horizontal="center" vertical="center"/>
    </xf>
    <xf numFmtId="0" fontId="12" fillId="0" borderId="13" xfId="78" applyFont="1" applyBorder="1" applyAlignment="1">
      <alignment vertical="center" wrapText="1"/>
    </xf>
    <xf numFmtId="0" fontId="12" fillId="0" borderId="0" xfId="78" applyFont="1" applyAlignment="1">
      <alignment vertical="center" wrapText="1"/>
    </xf>
    <xf numFmtId="0" fontId="14" fillId="0" borderId="0" xfId="78" applyFont="1" applyAlignment="1">
      <alignment vertical="center" wrapText="1"/>
    </xf>
    <xf numFmtId="0" fontId="11" fillId="0" borderId="0" xfId="78" applyFont="1" applyAlignment="1">
      <alignment vertical="center" wrapText="1"/>
    </xf>
    <xf numFmtId="0" fontId="11" fillId="0" borderId="14" xfId="78" applyFont="1" applyBorder="1" applyAlignment="1">
      <alignment vertical="center" wrapText="1"/>
    </xf>
    <xf numFmtId="175" fontId="33" fillId="0" borderId="1" xfId="36" applyNumberFormat="1" applyFont="1" applyBorder="1" applyAlignment="1">
      <alignment vertical="center"/>
    </xf>
    <xf numFmtId="175" fontId="33" fillId="0" borderId="8" xfId="36" applyNumberFormat="1" applyFont="1" applyBorder="1" applyAlignment="1">
      <alignment vertical="center"/>
    </xf>
    <xf numFmtId="175" fontId="33" fillId="0" borderId="26" xfId="36" applyNumberFormat="1" applyFont="1" applyBorder="1" applyAlignment="1">
      <alignment vertical="center"/>
    </xf>
    <xf numFmtId="175" fontId="33" fillId="0" borderId="19" xfId="36" applyNumberFormat="1" applyFont="1" applyBorder="1" applyAlignment="1">
      <alignment vertical="center"/>
    </xf>
    <xf numFmtId="175" fontId="33" fillId="0" borderId="4" xfId="36" applyNumberFormat="1" applyFont="1" applyBorder="1" applyAlignment="1">
      <alignment vertical="center"/>
    </xf>
    <xf numFmtId="175" fontId="33" fillId="0" borderId="2" xfId="36" applyNumberFormat="1" applyFont="1" applyBorder="1" applyAlignment="1">
      <alignment vertical="center"/>
    </xf>
    <xf numFmtId="175" fontId="33" fillId="0" borderId="27" xfId="36" applyNumberFormat="1" applyFont="1" applyBorder="1" applyAlignment="1">
      <alignment vertical="center"/>
    </xf>
    <xf numFmtId="175" fontId="33" fillId="0" borderId="20" xfId="36" applyNumberFormat="1" applyFont="1" applyBorder="1" applyAlignment="1">
      <alignment vertical="center"/>
    </xf>
    <xf numFmtId="9" fontId="33" fillId="0" borderId="21" xfId="90" applyFont="1" applyBorder="1" applyAlignment="1">
      <alignment vertical="center"/>
    </xf>
    <xf numFmtId="9" fontId="33" fillId="0" borderId="9" xfId="90" applyFont="1" applyBorder="1" applyAlignment="1">
      <alignment vertical="center"/>
    </xf>
    <xf numFmtId="9" fontId="33" fillId="0" borderId="28" xfId="90" applyFont="1" applyBorder="1" applyAlignment="1">
      <alignment vertical="center"/>
    </xf>
    <xf numFmtId="9" fontId="33" fillId="0" borderId="29" xfId="90" applyFont="1" applyBorder="1" applyAlignment="1">
      <alignment vertical="center"/>
    </xf>
    <xf numFmtId="0" fontId="3" fillId="13" borderId="10" xfId="0" applyFont="1" applyFill="1" applyBorder="1" applyAlignment="1">
      <alignment horizontal="center" vertical="center" wrapText="1"/>
    </xf>
    <xf numFmtId="49" fontId="3" fillId="13" borderId="10" xfId="0" applyNumberFormat="1" applyFont="1" applyFill="1" applyBorder="1" applyAlignment="1">
      <alignment horizontal="center" vertical="center" wrapText="1"/>
    </xf>
    <xf numFmtId="0" fontId="3" fillId="13" borderId="30" xfId="0" applyFont="1" applyFill="1" applyBorder="1" applyAlignment="1">
      <alignment horizontal="center" vertical="center" wrapText="1"/>
    </xf>
    <xf numFmtId="0" fontId="3" fillId="13" borderId="4" xfId="0" applyFont="1" applyFill="1" applyBorder="1" applyAlignment="1">
      <alignment horizontal="center" vertical="center" wrapText="1"/>
    </xf>
    <xf numFmtId="179" fontId="13" fillId="0" borderId="1" xfId="57" applyNumberFormat="1" applyFont="1" applyFill="1" applyBorder="1" applyAlignment="1">
      <alignment horizontal="center" vertical="center"/>
    </xf>
    <xf numFmtId="0" fontId="17" fillId="27" borderId="1" xfId="0" applyFont="1" applyFill="1" applyBorder="1" applyAlignment="1">
      <alignment horizontal="center" vertical="center"/>
    </xf>
    <xf numFmtId="0" fontId="13" fillId="27" borderId="1" xfId="0" applyFont="1" applyFill="1" applyBorder="1" applyAlignment="1">
      <alignment horizontal="center" vertical="center"/>
    </xf>
    <xf numFmtId="9" fontId="33" fillId="0" borderId="2" xfId="90" applyFont="1" applyBorder="1" applyAlignment="1">
      <alignment vertical="center"/>
    </xf>
    <xf numFmtId="0" fontId="12" fillId="13" borderId="2" xfId="0" applyFont="1" applyFill="1" applyBorder="1" applyAlignment="1">
      <alignment horizontal="center" vertical="center" wrapText="1"/>
    </xf>
    <xf numFmtId="9" fontId="46" fillId="0" borderId="0" xfId="90" applyFont="1" applyAlignment="1">
      <alignment vertical="center"/>
    </xf>
    <xf numFmtId="0" fontId="50" fillId="25" borderId="1" xfId="0" applyFont="1" applyFill="1" applyBorder="1" applyAlignment="1">
      <alignment horizontal="left" vertical="center"/>
    </xf>
    <xf numFmtId="0" fontId="50" fillId="0" borderId="1" xfId="0" applyFont="1" applyBorder="1" applyAlignment="1">
      <alignment horizontal="left" vertical="center"/>
    </xf>
    <xf numFmtId="0" fontId="50" fillId="0" borderId="1" xfId="0" applyFont="1" applyBorder="1" applyAlignment="1">
      <alignment horizontal="left" vertical="center" wrapText="1"/>
    </xf>
    <xf numFmtId="180" fontId="17" fillId="0" borderId="1" xfId="56" applyNumberFormat="1" applyFont="1" applyBorder="1" applyAlignment="1">
      <alignment vertical="center"/>
    </xf>
    <xf numFmtId="180" fontId="13" fillId="26" borderId="1" xfId="56" applyNumberFormat="1" applyFont="1" applyFill="1" applyBorder="1" applyAlignment="1">
      <alignment horizontal="center" vertical="center"/>
    </xf>
    <xf numFmtId="0" fontId="13" fillId="0" borderId="10" xfId="0" applyFont="1" applyBorder="1" applyAlignment="1">
      <alignment horizontal="left" vertical="center" wrapText="1"/>
    </xf>
    <xf numFmtId="0" fontId="12" fillId="23" borderId="83" xfId="78" applyFont="1" applyFill="1" applyBorder="1" applyAlignment="1">
      <alignment vertical="center" wrapText="1"/>
    </xf>
    <xf numFmtId="0" fontId="12" fillId="23" borderId="84" xfId="78" applyFont="1" applyFill="1" applyBorder="1" applyAlignment="1">
      <alignment vertical="center" wrapText="1"/>
    </xf>
    <xf numFmtId="0" fontId="12" fillId="24" borderId="32" xfId="78" applyFont="1" applyFill="1" applyBorder="1" applyAlignment="1">
      <alignment horizontal="center" vertical="center" wrapText="1"/>
    </xf>
    <xf numFmtId="0" fontId="12" fillId="24" borderId="33" xfId="78" applyFont="1" applyFill="1" applyBorder="1" applyAlignment="1">
      <alignment horizontal="center" vertical="center" wrapText="1"/>
    </xf>
    <xf numFmtId="0" fontId="12" fillId="24" borderId="34" xfId="78" applyFont="1" applyFill="1" applyBorder="1" applyAlignment="1">
      <alignment horizontal="center" vertical="center" wrapText="1"/>
    </xf>
    <xf numFmtId="175" fontId="12" fillId="0" borderId="10" xfId="36" applyNumberFormat="1" applyFont="1" applyFill="1" applyBorder="1" applyAlignment="1" applyProtection="1">
      <alignment horizontal="center" vertical="center" wrapText="1"/>
    </xf>
    <xf numFmtId="1" fontId="11" fillId="0" borderId="4" xfId="91" applyNumberFormat="1" applyFont="1" applyFill="1" applyBorder="1" applyAlignment="1" applyProtection="1">
      <alignment horizontal="center" vertical="center" wrapText="1"/>
      <protection locked="0"/>
    </xf>
    <xf numFmtId="0" fontId="21" fillId="0" borderId="8" xfId="0" applyFont="1" applyBorder="1" applyAlignment="1">
      <alignment horizontal="center" vertical="center"/>
    </xf>
    <xf numFmtId="0" fontId="21" fillId="0" borderId="1" xfId="0" applyFont="1" applyBorder="1" applyAlignment="1">
      <alignment horizontal="center" vertical="center"/>
    </xf>
    <xf numFmtId="0" fontId="21" fillId="0" borderId="1" xfId="0" applyFont="1" applyBorder="1" applyAlignment="1">
      <alignment horizontal="justify" vertical="center" wrapText="1"/>
    </xf>
    <xf numFmtId="0" fontId="21" fillId="0" borderId="1" xfId="0" applyFont="1" applyBorder="1" applyAlignment="1">
      <alignment horizontal="center" vertical="center" wrapText="1"/>
    </xf>
    <xf numFmtId="3" fontId="21" fillId="0" borderId="1" xfId="90" applyNumberFormat="1" applyFont="1" applyFill="1" applyBorder="1" applyAlignment="1">
      <alignment horizontal="center" vertical="center" wrapText="1"/>
    </xf>
    <xf numFmtId="0" fontId="21" fillId="0" borderId="4" xfId="0" applyFont="1" applyBorder="1" applyAlignment="1">
      <alignment horizontal="center" vertical="center" wrapText="1"/>
    </xf>
    <xf numFmtId="9" fontId="21" fillId="0" borderId="1" xfId="90" applyFont="1" applyFill="1" applyBorder="1" applyAlignment="1">
      <alignment horizontal="center" vertical="center" wrapText="1"/>
    </xf>
    <xf numFmtId="9" fontId="21" fillId="0" borderId="1" xfId="90" applyFont="1" applyFill="1" applyBorder="1" applyAlignment="1">
      <alignment horizontal="center" vertical="center"/>
    </xf>
    <xf numFmtId="175" fontId="33" fillId="0" borderId="27" xfId="36" applyNumberFormat="1" applyFont="1" applyFill="1" applyBorder="1" applyAlignment="1">
      <alignment vertical="center"/>
    </xf>
    <xf numFmtId="175" fontId="33" fillId="0" borderId="4" xfId="36" applyNumberFormat="1" applyFont="1" applyFill="1" applyBorder="1" applyAlignment="1">
      <alignment vertical="center"/>
    </xf>
    <xf numFmtId="175" fontId="33" fillId="0" borderId="8" xfId="36" applyNumberFormat="1" applyFont="1" applyFill="1" applyBorder="1" applyAlignment="1">
      <alignment vertical="center"/>
    </xf>
    <xf numFmtId="175" fontId="33" fillId="0" borderId="1" xfId="36" applyNumberFormat="1" applyFont="1" applyFill="1" applyBorder="1" applyAlignment="1">
      <alignment vertical="center"/>
    </xf>
    <xf numFmtId="175" fontId="33" fillId="0" borderId="26" xfId="36" applyNumberFormat="1" applyFont="1" applyFill="1" applyBorder="1" applyAlignment="1">
      <alignment vertical="center"/>
    </xf>
    <xf numFmtId="175" fontId="33" fillId="0" borderId="19" xfId="36" applyNumberFormat="1" applyFont="1" applyFill="1" applyBorder="1" applyAlignment="1">
      <alignment vertical="center"/>
    </xf>
    <xf numFmtId="0" fontId="11" fillId="0" borderId="18" xfId="78" applyFont="1" applyBorder="1" applyAlignment="1">
      <alignment horizontal="justify" vertical="center" wrapText="1"/>
    </xf>
    <xf numFmtId="1" fontId="0" fillId="0" borderId="0" xfId="0" applyNumberFormat="1" applyAlignment="1">
      <alignment vertical="center"/>
    </xf>
    <xf numFmtId="182" fontId="12" fillId="0" borderId="10" xfId="36" applyNumberFormat="1" applyFont="1" applyFill="1" applyBorder="1" applyAlignment="1" applyProtection="1">
      <alignment horizontal="center" vertical="center" wrapText="1"/>
    </xf>
    <xf numFmtId="0" fontId="52" fillId="28" borderId="0" xfId="0" applyFont="1" applyFill="1" applyAlignment="1">
      <alignment horizontal="center" vertical="center" wrapText="1"/>
    </xf>
    <xf numFmtId="0" fontId="53" fillId="0" borderId="17" xfId="0" applyFont="1" applyBorder="1" applyAlignment="1">
      <alignment horizontal="center" vertical="center" wrapText="1"/>
    </xf>
    <xf numFmtId="0" fontId="53" fillId="0" borderId="36" xfId="0" applyFont="1" applyBorder="1" applyAlignment="1">
      <alignment horizontal="center" vertical="center" wrapText="1"/>
    </xf>
    <xf numFmtId="3" fontId="53" fillId="0" borderId="36" xfId="0" applyNumberFormat="1" applyFont="1" applyBorder="1" applyAlignment="1">
      <alignment horizontal="center" vertical="center" wrapText="1"/>
    </xf>
    <xf numFmtId="0" fontId="53" fillId="0" borderId="37" xfId="0" applyFont="1" applyBorder="1" applyAlignment="1">
      <alignment horizontal="center" vertical="center" wrapText="1"/>
    </xf>
    <xf numFmtId="0" fontId="53" fillId="0" borderId="16" xfId="0" applyFont="1" applyBorder="1" applyAlignment="1">
      <alignment horizontal="center" vertical="center" wrapText="1"/>
    </xf>
    <xf numFmtId="3" fontId="53" fillId="0" borderId="16" xfId="0" applyNumberFormat="1" applyFont="1" applyBorder="1" applyAlignment="1">
      <alignment horizontal="center" vertical="center" wrapText="1"/>
    </xf>
    <xf numFmtId="0" fontId="0" fillId="28" borderId="0" xfId="0" applyFill="1" applyAlignment="1">
      <alignment vertical="center" wrapText="1"/>
    </xf>
    <xf numFmtId="3" fontId="52" fillId="28" borderId="0" xfId="0" applyNumberFormat="1" applyFont="1" applyFill="1" applyAlignment="1">
      <alignment horizontal="center" vertical="center" wrapText="1"/>
    </xf>
    <xf numFmtId="0" fontId="54" fillId="0" borderId="0" xfId="0" applyFont="1" applyAlignment="1">
      <alignment vertical="center"/>
    </xf>
    <xf numFmtId="0" fontId="53" fillId="14" borderId="37" xfId="0" applyFont="1" applyFill="1" applyBorder="1" applyAlignment="1">
      <alignment horizontal="center" vertical="center" wrapText="1"/>
    </xf>
    <xf numFmtId="0" fontId="53" fillId="14" borderId="16" xfId="0" applyFont="1" applyFill="1" applyBorder="1" applyAlignment="1">
      <alignment horizontal="center" vertical="center" wrapText="1"/>
    </xf>
    <xf numFmtId="3" fontId="53" fillId="14" borderId="16" xfId="0" applyNumberFormat="1" applyFont="1" applyFill="1" applyBorder="1" applyAlignment="1">
      <alignment horizontal="center" vertical="center" wrapText="1"/>
    </xf>
    <xf numFmtId="0" fontId="0" fillId="14" borderId="0" xfId="0" applyFill="1"/>
    <xf numFmtId="0" fontId="53" fillId="0" borderId="36" xfId="0" applyFont="1" applyBorder="1" applyAlignment="1">
      <alignment horizontal="left" vertical="center" wrapText="1"/>
    </xf>
    <xf numFmtId="0" fontId="53" fillId="0" borderId="16" xfId="0" applyFont="1" applyBorder="1" applyAlignment="1">
      <alignment horizontal="left" vertical="center" wrapText="1"/>
    </xf>
    <xf numFmtId="0" fontId="53" fillId="14" borderId="16" xfId="0" applyFont="1" applyFill="1" applyBorder="1" applyAlignment="1">
      <alignment horizontal="left" vertical="center" wrapText="1"/>
    </xf>
    <xf numFmtId="0" fontId="53" fillId="0" borderId="36" xfId="0" applyFont="1" applyBorder="1" applyAlignment="1">
      <alignment horizontal="justify" vertical="top" wrapText="1"/>
    </xf>
    <xf numFmtId="0" fontId="53" fillId="0" borderId="16" xfId="0" applyFont="1" applyBorder="1" applyAlignment="1">
      <alignment horizontal="justify" vertical="top" wrapText="1"/>
    </xf>
    <xf numFmtId="0" fontId="53" fillId="14" borderId="16" xfId="0" applyFont="1" applyFill="1" applyBorder="1" applyAlignment="1">
      <alignment horizontal="justify" vertical="top" wrapText="1"/>
    </xf>
    <xf numFmtId="0" fontId="55" fillId="0" borderId="16" xfId="0" applyFont="1" applyBorder="1" applyAlignment="1">
      <alignment horizontal="justify" vertical="top" wrapText="1"/>
    </xf>
    <xf numFmtId="0" fontId="24" fillId="0" borderId="0" xfId="0" applyFont="1" applyAlignment="1">
      <alignment vertical="center"/>
    </xf>
    <xf numFmtId="14" fontId="24" fillId="0" borderId="0" xfId="0" applyNumberFormat="1" applyFont="1" applyAlignment="1">
      <alignment horizontal="right" vertical="center"/>
    </xf>
    <xf numFmtId="3" fontId="24" fillId="0" borderId="0" xfId="0" applyNumberFormat="1" applyFont="1" applyAlignment="1">
      <alignment horizontal="right" vertical="center"/>
    </xf>
    <xf numFmtId="0" fontId="27" fillId="29" borderId="0" xfId="0" applyFont="1" applyFill="1" applyAlignment="1">
      <alignment horizontal="center" vertical="center"/>
    </xf>
    <xf numFmtId="183" fontId="28" fillId="30" borderId="0" xfId="0" applyNumberFormat="1" applyFont="1" applyFill="1" applyAlignment="1">
      <alignment horizontal="center" vertical="center"/>
    </xf>
    <xf numFmtId="183" fontId="27" fillId="30" borderId="0" xfId="0" applyNumberFormat="1" applyFont="1" applyFill="1" applyAlignment="1">
      <alignment horizontal="center" vertical="center"/>
    </xf>
    <xf numFmtId="0" fontId="25" fillId="30" borderId="85" xfId="0" applyFont="1" applyFill="1" applyBorder="1" applyAlignment="1">
      <alignment horizontal="center" vertical="center" wrapText="1"/>
    </xf>
    <xf numFmtId="183" fontId="28" fillId="31" borderId="0" xfId="0" applyNumberFormat="1" applyFont="1" applyFill="1" applyAlignment="1">
      <alignment horizontal="center" vertical="center"/>
    </xf>
    <xf numFmtId="0" fontId="27" fillId="0" borderId="0" xfId="0" applyFont="1" applyAlignment="1">
      <alignment horizontal="center" vertical="center"/>
    </xf>
    <xf numFmtId="9" fontId="27" fillId="0" borderId="0" xfId="0" applyNumberFormat="1" applyFont="1" applyAlignment="1">
      <alignment horizontal="center" vertical="center"/>
    </xf>
    <xf numFmtId="0" fontId="25" fillId="0" borderId="85" xfId="0" applyFont="1" applyBorder="1" applyAlignment="1">
      <alignment horizontal="center" vertical="center" wrapText="1"/>
    </xf>
    <xf numFmtId="0" fontId="25" fillId="32" borderId="85" xfId="0" applyFont="1" applyFill="1" applyBorder="1" applyAlignment="1">
      <alignment horizontal="center" vertical="center" wrapText="1"/>
    </xf>
    <xf numFmtId="0" fontId="46" fillId="0" borderId="1" xfId="0" applyFont="1" applyBorder="1" applyAlignment="1">
      <alignment horizontal="center" vertical="center"/>
    </xf>
    <xf numFmtId="0" fontId="56" fillId="0" borderId="1" xfId="0" applyFont="1" applyBorder="1" applyAlignment="1">
      <alignment vertical="center" wrapText="1"/>
    </xf>
    <xf numFmtId="0" fontId="56" fillId="0" borderId="8" xfId="0" applyFont="1" applyBorder="1" applyAlignment="1">
      <alignment vertical="center"/>
    </xf>
    <xf numFmtId="3" fontId="56" fillId="0" borderId="1" xfId="0" applyNumberFormat="1" applyFont="1" applyBorder="1" applyAlignment="1">
      <alignment vertical="center" wrapText="1"/>
    </xf>
    <xf numFmtId="184" fontId="28" fillId="29" borderId="0" xfId="0" applyNumberFormat="1" applyFont="1" applyFill="1" applyAlignment="1">
      <alignment horizontal="center" vertical="center"/>
    </xf>
    <xf numFmtId="0" fontId="26" fillId="0" borderId="0" xfId="0" applyFont="1" applyAlignment="1">
      <alignment vertical="center"/>
    </xf>
    <xf numFmtId="0" fontId="25" fillId="33" borderId="0" xfId="0" applyFont="1" applyFill="1" applyAlignment="1">
      <alignment vertical="center"/>
    </xf>
    <xf numFmtId="185" fontId="26" fillId="33" borderId="0" xfId="0" applyNumberFormat="1" applyFont="1" applyFill="1" applyAlignment="1">
      <alignment horizontal="center" vertical="center"/>
    </xf>
    <xf numFmtId="183" fontId="26" fillId="33" borderId="0" xfId="0" applyNumberFormat="1" applyFont="1" applyFill="1" applyAlignment="1">
      <alignment horizontal="center" vertical="center"/>
    </xf>
    <xf numFmtId="0" fontId="4" fillId="0" borderId="0" xfId="0" applyFont="1" applyAlignment="1">
      <alignment vertical="center"/>
    </xf>
    <xf numFmtId="184" fontId="25" fillId="29" borderId="0" xfId="0" applyNumberFormat="1" applyFont="1" applyFill="1" applyAlignment="1">
      <alignment horizontal="center" vertical="center"/>
    </xf>
    <xf numFmtId="0" fontId="57" fillId="34" borderId="32" xfId="0" applyFont="1" applyFill="1" applyBorder="1" applyAlignment="1">
      <alignment horizontal="center" vertical="center" wrapText="1"/>
    </xf>
    <xf numFmtId="0" fontId="57" fillId="34" borderId="34" xfId="0" applyFont="1" applyFill="1" applyBorder="1" applyAlignment="1">
      <alignment horizontal="center" vertical="center" wrapText="1"/>
    </xf>
    <xf numFmtId="0" fontId="58" fillId="0" borderId="27" xfId="0" applyFont="1" applyBorder="1" applyAlignment="1">
      <alignment horizontal="justify" vertical="center" wrapText="1"/>
    </xf>
    <xf numFmtId="174" fontId="58" fillId="0" borderId="29" xfId="0" applyNumberFormat="1" applyFont="1" applyBorder="1" applyAlignment="1">
      <alignment horizontal="right" vertical="center"/>
    </xf>
    <xf numFmtId="0" fontId="58" fillId="0" borderId="8" xfId="0" applyFont="1" applyBorder="1" applyAlignment="1">
      <alignment horizontal="justify" vertical="center" wrapText="1"/>
    </xf>
    <xf numFmtId="174" fontId="58" fillId="0" borderId="9" xfId="0" applyNumberFormat="1" applyFont="1" applyBorder="1" applyAlignment="1">
      <alignment horizontal="right" vertical="center"/>
    </xf>
    <xf numFmtId="10" fontId="0" fillId="0" borderId="0" xfId="0" applyNumberFormat="1" applyAlignment="1">
      <alignment vertical="center"/>
    </xf>
    <xf numFmtId="185" fontId="12" fillId="0" borderId="10" xfId="78" applyNumberFormat="1" applyFont="1" applyBorder="1" applyAlignment="1">
      <alignment horizontal="center" vertical="center" wrapText="1"/>
    </xf>
    <xf numFmtId="0" fontId="59" fillId="0" borderId="8" xfId="0" applyFont="1" applyBorder="1" applyAlignment="1">
      <alignment vertical="center"/>
    </xf>
    <xf numFmtId="0" fontId="59" fillId="0" borderId="1" xfId="0" applyFont="1" applyBorder="1" applyAlignment="1">
      <alignment vertical="center"/>
    </xf>
    <xf numFmtId="3" fontId="59" fillId="0" borderId="1" xfId="90" applyNumberFormat="1" applyFont="1" applyFill="1" applyBorder="1" applyAlignment="1">
      <alignment vertical="center" wrapText="1"/>
    </xf>
    <xf numFmtId="166" fontId="59" fillId="0" borderId="1" xfId="37" applyFont="1" applyFill="1" applyBorder="1" applyAlignment="1">
      <alignment vertical="center" wrapText="1"/>
    </xf>
    <xf numFmtId="0" fontId="59" fillId="0" borderId="0" xfId="0" applyFont="1" applyAlignment="1">
      <alignment vertical="center"/>
    </xf>
    <xf numFmtId="0" fontId="21" fillId="0" borderId="4" xfId="0" applyFont="1" applyBorder="1" applyAlignment="1">
      <alignment horizontal="center" vertical="center"/>
    </xf>
    <xf numFmtId="3" fontId="59" fillId="0" borderId="8" xfId="0" applyNumberFormat="1" applyFont="1" applyBorder="1" applyAlignment="1">
      <alignment vertical="center"/>
    </xf>
    <xf numFmtId="3" fontId="59" fillId="0" borderId="1" xfId="0" applyNumberFormat="1" applyFont="1" applyBorder="1" applyAlignment="1">
      <alignment vertical="center"/>
    </xf>
    <xf numFmtId="3" fontId="59" fillId="0" borderId="9" xfId="0" applyNumberFormat="1" applyFont="1" applyBorder="1" applyAlignment="1">
      <alignment vertical="center"/>
    </xf>
    <xf numFmtId="0" fontId="21" fillId="0" borderId="4" xfId="0" applyFont="1" applyBorder="1" applyAlignment="1">
      <alignment horizontal="justify" vertical="center" wrapText="1"/>
    </xf>
    <xf numFmtId="0" fontId="21" fillId="0" borderId="1" xfId="0" applyFont="1" applyBorder="1" applyAlignment="1">
      <alignment vertical="center" wrapText="1"/>
    </xf>
    <xf numFmtId="3" fontId="21" fillId="0" borderId="8" xfId="0" applyNumberFormat="1" applyFont="1" applyBorder="1" applyAlignment="1">
      <alignment vertical="center"/>
    </xf>
    <xf numFmtId="0" fontId="59" fillId="0" borderId="9" xfId="0" applyFont="1" applyBorder="1" applyAlignment="1">
      <alignment vertical="center"/>
    </xf>
    <xf numFmtId="9" fontId="59" fillId="0" borderId="1" xfId="90" applyFont="1" applyBorder="1" applyAlignment="1">
      <alignment vertical="center"/>
    </xf>
    <xf numFmtId="0" fontId="59" fillId="0" borderId="26" xfId="0" applyFont="1" applyBorder="1" applyAlignment="1">
      <alignment vertical="center"/>
    </xf>
    <xf numFmtId="0" fontId="59" fillId="0" borderId="28" xfId="0" applyFont="1" applyBorder="1" applyAlignment="1">
      <alignment vertical="center"/>
    </xf>
    <xf numFmtId="9" fontId="21" fillId="0" borderId="9" xfId="90" applyFont="1" applyFill="1" applyBorder="1" applyAlignment="1">
      <alignment horizontal="center" vertical="center"/>
    </xf>
    <xf numFmtId="3" fontId="21" fillId="0" borderId="19" xfId="0" applyNumberFormat="1" applyFont="1" applyBorder="1" applyAlignment="1">
      <alignment vertical="center"/>
    </xf>
    <xf numFmtId="3" fontId="21" fillId="0" borderId="19" xfId="90" applyNumberFormat="1" applyFont="1" applyFill="1" applyBorder="1" applyAlignment="1">
      <alignment vertical="center"/>
    </xf>
    <xf numFmtId="3" fontId="21" fillId="0" borderId="28" xfId="0" applyNumberFormat="1" applyFont="1" applyBorder="1" applyAlignment="1">
      <alignment vertical="center"/>
    </xf>
    <xf numFmtId="0" fontId="60" fillId="0" borderId="5" xfId="0" applyFont="1" applyBorder="1" applyAlignment="1">
      <alignment vertical="center"/>
    </xf>
    <xf numFmtId="0" fontId="21" fillId="0" borderId="22" xfId="0" applyFont="1" applyBorder="1" applyAlignment="1">
      <alignment vertical="center"/>
    </xf>
    <xf numFmtId="0" fontId="56" fillId="0" borderId="39" xfId="0" applyFont="1" applyBorder="1" applyAlignment="1">
      <alignment vertical="center"/>
    </xf>
    <xf numFmtId="0" fontId="21" fillId="0" borderId="39" xfId="0" applyFont="1" applyBorder="1" applyAlignment="1">
      <alignment vertical="center"/>
    </xf>
    <xf numFmtId="0" fontId="60" fillId="0" borderId="39" xfId="0" applyFont="1" applyBorder="1" applyAlignment="1">
      <alignment vertical="center"/>
    </xf>
    <xf numFmtId="0" fontId="56" fillId="0" borderId="29" xfId="0" applyFont="1" applyBorder="1" applyAlignment="1">
      <alignment vertical="center"/>
    </xf>
    <xf numFmtId="0" fontId="59" fillId="0" borderId="19" xfId="0" applyFont="1" applyBorder="1" applyAlignment="1">
      <alignment vertical="center"/>
    </xf>
    <xf numFmtId="0" fontId="21" fillId="0" borderId="27" xfId="0" applyFont="1" applyBorder="1" applyAlignment="1">
      <alignment horizontal="center" vertical="center"/>
    </xf>
    <xf numFmtId="3" fontId="21" fillId="0" borderId="4" xfId="90" applyNumberFormat="1" applyFont="1" applyFill="1" applyBorder="1" applyAlignment="1">
      <alignment horizontal="center" vertical="center" wrapText="1"/>
    </xf>
    <xf numFmtId="166" fontId="21" fillId="0" borderId="4" xfId="37" applyFont="1" applyFill="1" applyBorder="1" applyAlignment="1">
      <alignment horizontal="center" vertical="center" wrapText="1"/>
    </xf>
    <xf numFmtId="0" fontId="59" fillId="0" borderId="27" xfId="0" applyFont="1" applyBorder="1" applyAlignment="1">
      <alignment vertical="center"/>
    </xf>
    <xf numFmtId="3" fontId="21" fillId="0" borderId="4" xfId="0" applyNumberFormat="1" applyFont="1" applyBorder="1" applyAlignment="1">
      <alignment horizontal="center" vertical="center"/>
    </xf>
    <xf numFmtId="3" fontId="21" fillId="0" borderId="29" xfId="0" applyNumberFormat="1" applyFont="1" applyBorder="1" applyAlignment="1">
      <alignment horizontal="center" vertical="center"/>
    </xf>
    <xf numFmtId="0" fontId="59" fillId="0" borderId="4" xfId="0" applyFont="1" applyBorder="1" applyAlignment="1">
      <alignment vertical="center"/>
    </xf>
    <xf numFmtId="0" fontId="59" fillId="0" borderId="29" xfId="0" applyFont="1" applyBorder="1" applyAlignment="1">
      <alignment vertical="center"/>
    </xf>
    <xf numFmtId="0" fontId="50" fillId="13" borderId="26" xfId="0" applyFont="1" applyFill="1" applyBorder="1" applyAlignment="1">
      <alignment horizontal="center" vertical="center" wrapText="1"/>
    </xf>
    <xf numFmtId="0" fontId="50" fillId="13" borderId="19" xfId="0" applyFont="1" applyFill="1" applyBorder="1" applyAlignment="1">
      <alignment horizontal="center" vertical="center" wrapText="1"/>
    </xf>
    <xf numFmtId="0" fontId="12" fillId="13" borderId="26" xfId="0" applyFont="1" applyFill="1" applyBorder="1" applyAlignment="1">
      <alignment horizontal="center" vertical="center" wrapText="1"/>
    </xf>
    <xf numFmtId="0" fontId="12" fillId="13" borderId="19" xfId="0" applyFont="1" applyFill="1" applyBorder="1" applyAlignment="1">
      <alignment horizontal="center" vertical="center" wrapText="1"/>
    </xf>
    <xf numFmtId="0" fontId="12" fillId="13" borderId="28" xfId="0" applyFont="1" applyFill="1" applyBorder="1" applyAlignment="1">
      <alignment horizontal="center" vertical="center" wrapText="1"/>
    </xf>
    <xf numFmtId="9" fontId="50" fillId="13" borderId="21" xfId="90" applyFont="1" applyFill="1" applyBorder="1" applyAlignment="1">
      <alignment horizontal="center" vertical="center" wrapText="1"/>
    </xf>
    <xf numFmtId="9" fontId="59" fillId="0" borderId="19" xfId="90" applyFont="1" applyBorder="1" applyAlignment="1">
      <alignment vertical="center"/>
    </xf>
    <xf numFmtId="166" fontId="21" fillId="0" borderId="29" xfId="37" applyFont="1" applyFill="1" applyBorder="1" applyAlignment="1">
      <alignment horizontal="left" vertical="center" wrapText="1"/>
    </xf>
    <xf numFmtId="166" fontId="21" fillId="0" borderId="9" xfId="37" applyFont="1" applyFill="1" applyBorder="1" applyAlignment="1">
      <alignment horizontal="left" vertical="center" wrapText="1"/>
    </xf>
    <xf numFmtId="166" fontId="59" fillId="0" borderId="9" xfId="37" applyFont="1" applyFill="1" applyBorder="1" applyAlignment="1">
      <alignment vertical="center" wrapText="1"/>
    </xf>
    <xf numFmtId="0" fontId="56" fillId="0" borderId="9" xfId="0" applyFont="1" applyBorder="1" applyAlignment="1">
      <alignment vertical="center" wrapText="1"/>
    </xf>
    <xf numFmtId="0" fontId="21" fillId="0" borderId="19" xfId="0" applyFont="1" applyBorder="1" applyAlignment="1">
      <alignment horizontal="justify" vertical="center" wrapText="1"/>
    </xf>
    <xf numFmtId="0" fontId="21" fillId="0" borderId="40" xfId="0" applyFont="1" applyBorder="1" applyAlignment="1">
      <alignment horizontal="justify" vertical="center" wrapText="1"/>
    </xf>
    <xf numFmtId="0" fontId="21" fillId="0" borderId="19" xfId="0" applyFont="1" applyBorder="1" applyAlignment="1">
      <alignment horizontal="center" vertical="center" wrapText="1"/>
    </xf>
    <xf numFmtId="3" fontId="21" fillId="0" borderId="19" xfId="90" applyNumberFormat="1" applyFont="1" applyFill="1" applyBorder="1" applyAlignment="1">
      <alignment vertical="center" wrapText="1"/>
    </xf>
    <xf numFmtId="9" fontId="21" fillId="0" borderId="19" xfId="90" applyFont="1" applyFill="1" applyBorder="1" applyAlignment="1">
      <alignment vertical="center" wrapText="1"/>
    </xf>
    <xf numFmtId="166" fontId="21" fillId="0" borderId="19" xfId="37" applyFont="1" applyFill="1" applyBorder="1" applyAlignment="1">
      <alignment vertical="center" wrapText="1"/>
    </xf>
    <xf numFmtId="166" fontId="21" fillId="0" borderId="28" xfId="37" applyFont="1" applyFill="1" applyBorder="1" applyAlignment="1">
      <alignment vertical="center" wrapText="1"/>
    </xf>
    <xf numFmtId="175" fontId="0" fillId="0" borderId="0" xfId="0" applyNumberFormat="1" applyAlignment="1">
      <alignment vertical="center"/>
    </xf>
    <xf numFmtId="0" fontId="0" fillId="0" borderId="0" xfId="0" applyAlignment="1">
      <alignment horizontal="center"/>
    </xf>
    <xf numFmtId="183" fontId="0" fillId="0" borderId="0" xfId="0" applyNumberFormat="1"/>
    <xf numFmtId="0" fontId="61" fillId="0" borderId="86" xfId="0" applyFont="1" applyBorder="1" applyAlignment="1">
      <alignment horizontal="center" vertical="center"/>
    </xf>
    <xf numFmtId="0" fontId="62" fillId="0" borderId="87" xfId="0" applyFont="1" applyBorder="1" applyAlignment="1">
      <alignment horizontal="center" vertical="center"/>
    </xf>
    <xf numFmtId="0" fontId="62" fillId="0" borderId="88" xfId="0" applyFont="1" applyBorder="1" applyAlignment="1">
      <alignment horizontal="center" vertical="center"/>
    </xf>
    <xf numFmtId="0" fontId="61" fillId="35" borderId="88" xfId="0" applyFont="1" applyFill="1" applyBorder="1" applyAlignment="1">
      <alignment horizontal="center" vertical="center"/>
    </xf>
    <xf numFmtId="0" fontId="61" fillId="0" borderId="88" xfId="0" applyFont="1" applyBorder="1" applyAlignment="1">
      <alignment horizontal="center" vertical="center"/>
    </xf>
    <xf numFmtId="0" fontId="62" fillId="0" borderId="89" xfId="0" applyFont="1" applyBorder="1" applyAlignment="1">
      <alignment horizontal="center" vertical="center"/>
    </xf>
    <xf numFmtId="188" fontId="61" fillId="36" borderId="0" xfId="0" applyNumberFormat="1" applyFont="1" applyFill="1" applyAlignment="1">
      <alignment horizontal="center" vertical="center"/>
    </xf>
    <xf numFmtId="183" fontId="48" fillId="37" borderId="0" xfId="0" applyNumberFormat="1" applyFont="1" applyFill="1" applyAlignment="1">
      <alignment horizontal="center" vertical="center"/>
    </xf>
    <xf numFmtId="189" fontId="0" fillId="0" borderId="0" xfId="0" applyNumberFormat="1"/>
    <xf numFmtId="4" fontId="0" fillId="0" borderId="0" xfId="0" applyNumberFormat="1"/>
    <xf numFmtId="0" fontId="61" fillId="0" borderId="90" xfId="0" applyFont="1" applyBorder="1" applyAlignment="1">
      <alignment horizontal="center" vertical="center"/>
    </xf>
    <xf numFmtId="0" fontId="62" fillId="0" borderId="91" xfId="0" applyFont="1" applyBorder="1" applyAlignment="1">
      <alignment horizontal="center" vertical="center"/>
    </xf>
    <xf numFmtId="0" fontId="62" fillId="0" borderId="92" xfId="0" applyFont="1" applyBorder="1" applyAlignment="1">
      <alignment horizontal="center" vertical="center"/>
    </xf>
    <xf numFmtId="0" fontId="61" fillId="35" borderId="92" xfId="0" applyFont="1" applyFill="1" applyBorder="1" applyAlignment="1">
      <alignment horizontal="center" vertical="center"/>
    </xf>
    <xf numFmtId="0" fontId="61" fillId="0" borderId="92" xfId="0" applyFont="1" applyBorder="1" applyAlignment="1">
      <alignment horizontal="center" vertical="center"/>
    </xf>
    <xf numFmtId="0" fontId="62" fillId="0" borderId="93" xfId="0" applyFont="1" applyBorder="1" applyAlignment="1">
      <alignment horizontal="center" vertical="center"/>
    </xf>
    <xf numFmtId="186" fontId="61" fillId="0" borderId="0" xfId="0" applyNumberFormat="1" applyFont="1" applyAlignment="1">
      <alignment horizontal="center" vertical="center"/>
    </xf>
    <xf numFmtId="2" fontId="49" fillId="0" borderId="0" xfId="0" applyNumberFormat="1" applyFont="1" applyAlignment="1">
      <alignment horizontal="center" vertical="center"/>
    </xf>
    <xf numFmtId="2" fontId="0" fillId="0" borderId="0" xfId="0" applyNumberFormat="1"/>
    <xf numFmtId="3" fontId="61" fillId="0" borderId="0" xfId="0" applyNumberFormat="1" applyFont="1" applyAlignment="1">
      <alignment horizontal="center" vertical="center"/>
    </xf>
    <xf numFmtId="3" fontId="62" fillId="0" borderId="0" xfId="0" applyNumberFormat="1" applyFont="1" applyAlignment="1">
      <alignment horizontal="center" vertical="center"/>
    </xf>
    <xf numFmtId="3" fontId="0" fillId="0" borderId="0" xfId="0" applyNumberFormat="1"/>
    <xf numFmtId="0" fontId="61" fillId="0" borderId="0" xfId="0" applyFont="1" applyAlignment="1">
      <alignment horizontal="center" vertical="center" wrapText="1"/>
    </xf>
    <xf numFmtId="0" fontId="49" fillId="0" borderId="0" xfId="0" applyFont="1" applyAlignment="1">
      <alignment horizontal="center" vertical="center" wrapText="1"/>
    </xf>
    <xf numFmtId="0" fontId="48" fillId="0" borderId="0" xfId="0" applyFont="1" applyAlignment="1">
      <alignment horizontal="center" vertical="center" wrapText="1"/>
    </xf>
    <xf numFmtId="188" fontId="0" fillId="0" borderId="0" xfId="0" applyNumberFormat="1"/>
    <xf numFmtId="0" fontId="21" fillId="0" borderId="8" xfId="0" applyFont="1" applyBorder="1" applyAlignment="1">
      <alignment horizontal="left" vertical="center"/>
    </xf>
    <xf numFmtId="9" fontId="33" fillId="0" borderId="2" xfId="90" applyFont="1" applyFill="1" applyBorder="1" applyAlignment="1">
      <alignment vertical="center"/>
    </xf>
    <xf numFmtId="175" fontId="33" fillId="0" borderId="40" xfId="36" applyNumberFormat="1" applyFont="1" applyFill="1" applyBorder="1" applyAlignment="1">
      <alignment vertical="center"/>
    </xf>
    <xf numFmtId="9" fontId="33" fillId="0" borderId="9" xfId="90" applyFont="1" applyFill="1" applyBorder="1" applyAlignment="1">
      <alignment vertical="center"/>
    </xf>
    <xf numFmtId="9" fontId="33" fillId="0" borderId="28" xfId="90" applyFont="1" applyFill="1" applyBorder="1" applyAlignment="1">
      <alignment vertical="center"/>
    </xf>
    <xf numFmtId="175" fontId="33" fillId="39" borderId="27" xfId="36" applyNumberFormat="1" applyFont="1" applyFill="1" applyBorder="1" applyAlignment="1">
      <alignment vertical="center"/>
    </xf>
    <xf numFmtId="175" fontId="33" fillId="39" borderId="4" xfId="36" applyNumberFormat="1" applyFont="1" applyFill="1" applyBorder="1" applyAlignment="1">
      <alignment vertical="center"/>
    </xf>
    <xf numFmtId="9" fontId="33" fillId="39" borderId="29" xfId="90" applyFont="1" applyFill="1" applyBorder="1" applyAlignment="1">
      <alignment vertical="center"/>
    </xf>
    <xf numFmtId="175" fontId="33" fillId="39" borderId="8" xfId="36" applyNumberFormat="1" applyFont="1" applyFill="1" applyBorder="1" applyAlignment="1">
      <alignment vertical="center"/>
    </xf>
    <xf numFmtId="175" fontId="33" fillId="39" borderId="1" xfId="36" applyNumberFormat="1" applyFont="1" applyFill="1" applyBorder="1" applyAlignment="1">
      <alignment vertical="center"/>
    </xf>
    <xf numFmtId="9" fontId="33" fillId="39" borderId="9" xfId="90" applyFont="1" applyFill="1" applyBorder="1" applyAlignment="1">
      <alignment vertical="center"/>
    </xf>
    <xf numFmtId="175" fontId="33" fillId="39" borderId="2" xfId="36" applyNumberFormat="1" applyFont="1" applyFill="1" applyBorder="1" applyAlignment="1">
      <alignment vertical="center"/>
    </xf>
    <xf numFmtId="175" fontId="33" fillId="39" borderId="20" xfId="36" applyNumberFormat="1" applyFont="1" applyFill="1" applyBorder="1" applyAlignment="1">
      <alignment vertical="center"/>
    </xf>
    <xf numFmtId="166" fontId="21" fillId="0" borderId="1" xfId="37" applyFont="1" applyFill="1" applyBorder="1" applyAlignment="1">
      <alignment horizontal="center" vertical="center" wrapText="1"/>
    </xf>
    <xf numFmtId="3" fontId="21" fillId="0" borderId="8" xfId="0" applyNumberFormat="1" applyFont="1" applyBorder="1" applyAlignment="1">
      <alignment horizontal="center" vertical="center"/>
    </xf>
    <xf numFmtId="3" fontId="21" fillId="0" borderId="1" xfId="0" applyNumberFormat="1" applyFont="1" applyBorder="1" applyAlignment="1">
      <alignment horizontal="center" vertical="center"/>
    </xf>
    <xf numFmtId="186" fontId="21" fillId="0" borderId="8" xfId="78" applyNumberFormat="1" applyFont="1" applyBorder="1" applyAlignment="1">
      <alignment vertical="center" wrapText="1"/>
    </xf>
    <xf numFmtId="186" fontId="21" fillId="0" borderId="1" xfId="78" applyNumberFormat="1" applyFont="1" applyBorder="1" applyAlignment="1">
      <alignment vertical="center" wrapText="1"/>
    </xf>
    <xf numFmtId="186" fontId="21" fillId="0" borderId="9" xfId="78" applyNumberFormat="1" applyFont="1" applyBorder="1" applyAlignment="1">
      <alignment vertical="center" wrapText="1"/>
    </xf>
    <xf numFmtId="0" fontId="56" fillId="0" borderId="4" xfId="0" applyFont="1" applyBorder="1" applyAlignment="1">
      <alignment vertical="center" wrapText="1"/>
    </xf>
    <xf numFmtId="0" fontId="21" fillId="0" borderId="19" xfId="0" applyFont="1" applyBorder="1" applyAlignment="1">
      <alignment horizontal="center" vertical="center"/>
    </xf>
    <xf numFmtId="3" fontId="21" fillId="0" borderId="26" xfId="0" applyNumberFormat="1" applyFont="1" applyBorder="1" applyAlignment="1">
      <alignment vertical="center"/>
    </xf>
    <xf numFmtId="0" fontId="21" fillId="0" borderId="26" xfId="0" applyFont="1" applyBorder="1" applyAlignment="1">
      <alignment horizontal="center" vertical="center"/>
    </xf>
    <xf numFmtId="0" fontId="17" fillId="0" borderId="1" xfId="0" applyFont="1" applyBorder="1" applyAlignment="1">
      <alignment horizontal="center" vertical="center" wrapText="1"/>
    </xf>
    <xf numFmtId="0" fontId="12" fillId="13" borderId="10" xfId="78" applyFont="1" applyFill="1" applyBorder="1" applyAlignment="1">
      <alignment horizontal="center" vertical="center" wrapText="1"/>
    </xf>
    <xf numFmtId="0" fontId="46" fillId="0" borderId="1" xfId="90" applyNumberFormat="1" applyFont="1" applyBorder="1" applyAlignment="1">
      <alignment horizontal="center" vertical="center" wrapText="1"/>
    </xf>
    <xf numFmtId="0" fontId="12" fillId="24" borderId="18" xfId="78" applyFont="1" applyFill="1" applyBorder="1" applyAlignment="1">
      <alignment horizontal="center" vertical="center" wrapText="1"/>
    </xf>
    <xf numFmtId="0" fontId="12" fillId="24" borderId="10" xfId="78" applyFont="1" applyFill="1" applyBorder="1" applyAlignment="1">
      <alignment horizontal="center" vertical="center" wrapText="1"/>
    </xf>
    <xf numFmtId="0" fontId="12" fillId="0" borderId="45" xfId="78" applyFont="1" applyBorder="1" applyAlignment="1">
      <alignment horizontal="left" vertical="center" wrapText="1"/>
    </xf>
    <xf numFmtId="9" fontId="11" fillId="0" borderId="45" xfId="90" applyFont="1" applyFill="1" applyBorder="1" applyAlignment="1" applyProtection="1">
      <alignment horizontal="center" vertical="center" wrapText="1"/>
      <protection locked="0"/>
    </xf>
    <xf numFmtId="9" fontId="11" fillId="0" borderId="45" xfId="91" applyFont="1" applyFill="1" applyBorder="1" applyAlignment="1" applyProtection="1">
      <alignment horizontal="center" vertical="center" wrapText="1"/>
      <protection locked="0"/>
    </xf>
    <xf numFmtId="9" fontId="12" fillId="0" borderId="46" xfId="78" applyNumberFormat="1" applyFont="1" applyBorder="1" applyAlignment="1">
      <alignment horizontal="center" vertical="center" wrapText="1"/>
    </xf>
    <xf numFmtId="0" fontId="66" fillId="0" borderId="0" xfId="0" applyFont="1" applyAlignment="1">
      <alignment vertical="center"/>
    </xf>
    <xf numFmtId="3" fontId="66" fillId="0" borderId="0" xfId="0" applyNumberFormat="1" applyFont="1" applyAlignment="1">
      <alignment vertical="center"/>
    </xf>
    <xf numFmtId="10" fontId="33" fillId="0" borderId="21" xfId="90" applyNumberFormat="1" applyFont="1" applyFill="1" applyBorder="1" applyAlignment="1">
      <alignment horizontal="center" vertical="center"/>
    </xf>
    <xf numFmtId="3" fontId="66" fillId="0" borderId="0" xfId="0" applyNumberFormat="1" applyFont="1" applyAlignment="1">
      <alignment horizontal="right" vertical="center"/>
    </xf>
    <xf numFmtId="0" fontId="66" fillId="17" borderId="0" xfId="0" applyFont="1" applyFill="1" applyAlignment="1">
      <alignment vertical="center"/>
    </xf>
    <xf numFmtId="3" fontId="66" fillId="17" borderId="0" xfId="0" applyNumberFormat="1" applyFont="1" applyFill="1" applyAlignment="1">
      <alignment horizontal="right" vertical="center"/>
    </xf>
    <xf numFmtId="0" fontId="66" fillId="24" borderId="0" xfId="0" applyFont="1" applyFill="1" applyAlignment="1">
      <alignment vertical="center"/>
    </xf>
    <xf numFmtId="3" fontId="66" fillId="24" borderId="0" xfId="0" applyNumberFormat="1" applyFont="1" applyFill="1" applyAlignment="1">
      <alignment horizontal="right" vertical="center"/>
    </xf>
    <xf numFmtId="0" fontId="66" fillId="40" borderId="0" xfId="0" applyFont="1" applyFill="1" applyAlignment="1">
      <alignment vertical="center"/>
    </xf>
    <xf numFmtId="3" fontId="66" fillId="40" borderId="0" xfId="0" applyNumberFormat="1" applyFont="1" applyFill="1" applyAlignment="1">
      <alignment horizontal="right" vertical="center"/>
    </xf>
    <xf numFmtId="0" fontId="12" fillId="24" borderId="99" xfId="78" applyFont="1" applyFill="1" applyBorder="1" applyAlignment="1">
      <alignment horizontal="center" vertical="center" wrapText="1"/>
    </xf>
    <xf numFmtId="0" fontId="12" fillId="0" borderId="8" xfId="78" applyFont="1" applyBorder="1" applyAlignment="1">
      <alignment horizontal="left" vertical="center" wrapText="1"/>
    </xf>
    <xf numFmtId="9" fontId="12" fillId="0" borderId="9" xfId="78" applyNumberFormat="1" applyFont="1" applyBorder="1" applyAlignment="1">
      <alignment horizontal="center" vertical="center" wrapText="1"/>
    </xf>
    <xf numFmtId="0" fontId="12" fillId="13" borderId="8" xfId="78" applyFont="1" applyFill="1" applyBorder="1" applyAlignment="1">
      <alignment horizontal="left" vertical="center" wrapText="1"/>
    </xf>
    <xf numFmtId="0" fontId="12" fillId="13" borderId="26" xfId="78" applyFont="1" applyFill="1" applyBorder="1" applyAlignment="1">
      <alignment horizontal="left" vertical="center" wrapText="1"/>
    </xf>
    <xf numFmtId="9" fontId="12" fillId="0" borderId="28" xfId="78" applyNumberFormat="1" applyFont="1" applyBorder="1" applyAlignment="1">
      <alignment horizontal="center" vertical="center" wrapText="1"/>
    </xf>
    <xf numFmtId="190" fontId="12" fillId="0" borderId="10" xfId="36" applyNumberFormat="1" applyFont="1" applyFill="1" applyBorder="1" applyAlignment="1" applyProtection="1">
      <alignment horizontal="center" vertical="center" wrapText="1"/>
    </xf>
    <xf numFmtId="4" fontId="12" fillId="13" borderId="19" xfId="90" applyNumberFormat="1" applyFont="1" applyFill="1" applyBorder="1" applyAlignment="1" applyProtection="1">
      <alignment horizontal="center" vertical="center" wrapText="1"/>
    </xf>
    <xf numFmtId="191" fontId="11" fillId="13" borderId="19" xfId="93" applyNumberFormat="1" applyFont="1" applyFill="1" applyBorder="1" applyAlignment="1" applyProtection="1">
      <alignment horizontal="center" vertical="center" wrapText="1"/>
    </xf>
    <xf numFmtId="0" fontId="24" fillId="3" borderId="1" xfId="78" applyFont="1" applyFill="1" applyBorder="1" applyAlignment="1">
      <alignment vertical="top"/>
    </xf>
    <xf numFmtId="0" fontId="24" fillId="3" borderId="1" xfId="78" applyFont="1" applyFill="1" applyBorder="1" applyAlignment="1">
      <alignment vertical="top" wrapText="1"/>
    </xf>
    <xf numFmtId="0" fontId="24" fillId="0" borderId="0" xfId="78" applyFont="1" applyAlignment="1">
      <alignment vertical="top"/>
    </xf>
    <xf numFmtId="14" fontId="24" fillId="0" borderId="0" xfId="78" applyNumberFormat="1" applyFont="1" applyAlignment="1">
      <alignment horizontal="right" vertical="top"/>
    </xf>
    <xf numFmtId="3" fontId="24" fillId="0" borderId="0" xfId="78" applyNumberFormat="1" applyFont="1" applyAlignment="1">
      <alignment horizontal="right" vertical="top"/>
    </xf>
    <xf numFmtId="3" fontId="24" fillId="0" borderId="0" xfId="78" applyNumberFormat="1" applyFont="1" applyAlignment="1">
      <alignment vertical="top"/>
    </xf>
    <xf numFmtId="0" fontId="67" fillId="39" borderId="1" xfId="0" applyFont="1" applyFill="1" applyBorder="1" applyAlignment="1">
      <alignment horizontal="center" vertical="center" wrapText="1"/>
    </xf>
    <xf numFmtId="0" fontId="68" fillId="3" borderId="1" xfId="0" applyFont="1" applyFill="1" applyBorder="1" applyAlignment="1">
      <alignment horizontal="center" vertical="center" wrapText="1"/>
    </xf>
    <xf numFmtId="0" fontId="68" fillId="0" borderId="0" xfId="0" applyFont="1" applyAlignment="1">
      <alignment horizontal="center" vertical="center" wrapText="1"/>
    </xf>
    <xf numFmtId="0" fontId="68" fillId="41" borderId="0" xfId="0" applyFont="1" applyFill="1" applyAlignment="1">
      <alignment horizontal="center" vertical="center" wrapText="1"/>
    </xf>
    <xf numFmtId="0" fontId="68" fillId="39" borderId="0" xfId="0" applyFont="1" applyFill="1" applyAlignment="1">
      <alignment horizontal="center" vertical="center" wrapText="1"/>
    </xf>
    <xf numFmtId="0" fontId="11" fillId="0" borderId="59" xfId="78" applyFont="1" applyBorder="1" applyAlignment="1">
      <alignment horizontal="center" vertical="center" wrapText="1"/>
    </xf>
    <xf numFmtId="0" fontId="11" fillId="0" borderId="13" xfId="78" applyFont="1" applyBorder="1" applyAlignment="1">
      <alignment horizontal="center" vertical="center" wrapText="1"/>
    </xf>
    <xf numFmtId="0" fontId="11" fillId="0" borderId="60" xfId="78" applyFont="1" applyBorder="1" applyAlignment="1">
      <alignment horizontal="center" vertical="center" wrapText="1"/>
    </xf>
    <xf numFmtId="0" fontId="12" fillId="0" borderId="32" xfId="78" applyFont="1" applyBorder="1" applyAlignment="1">
      <alignment horizontal="center" vertical="center"/>
    </xf>
    <xf numFmtId="0" fontId="12" fillId="0" borderId="33" xfId="78" applyFont="1" applyBorder="1" applyAlignment="1">
      <alignment horizontal="center" vertical="center"/>
    </xf>
    <xf numFmtId="0" fontId="12" fillId="0" borderId="34" xfId="78" applyFont="1" applyBorder="1" applyAlignment="1">
      <alignment horizontal="center" vertical="center"/>
    </xf>
    <xf numFmtId="0" fontId="19" fillId="0" borderId="57" xfId="0" applyFont="1" applyBorder="1" applyAlignment="1">
      <alignment horizontal="left" vertical="center" wrapText="1"/>
    </xf>
    <xf numFmtId="0" fontId="19" fillId="0" borderId="45" xfId="0" applyFont="1" applyBorder="1" applyAlignment="1">
      <alignment horizontal="left" vertical="center" wrapText="1"/>
    </xf>
    <xf numFmtId="0" fontId="19" fillId="0" borderId="51" xfId="0" applyFont="1" applyBorder="1" applyAlignment="1">
      <alignment horizontal="left" vertical="center" wrapText="1"/>
    </xf>
    <xf numFmtId="0" fontId="45" fillId="0" borderId="54" xfId="0" applyFont="1" applyBorder="1" applyAlignment="1">
      <alignment horizontal="center" vertical="center" wrapText="1"/>
    </xf>
    <xf numFmtId="0" fontId="45" fillId="0" borderId="55" xfId="0" applyFont="1" applyBorder="1" applyAlignment="1">
      <alignment horizontal="center" vertical="center" wrapText="1"/>
    </xf>
    <xf numFmtId="0" fontId="0" fillId="0" borderId="56" xfId="0" applyBorder="1" applyAlignment="1">
      <alignment horizontal="center" vertical="center"/>
    </xf>
    <xf numFmtId="0" fontId="0" fillId="0" borderId="48" xfId="0" applyBorder="1" applyAlignment="1">
      <alignment horizontal="center" vertical="center"/>
    </xf>
    <xf numFmtId="0" fontId="45" fillId="0" borderId="56" xfId="0" applyFont="1" applyBorder="1" applyAlignment="1">
      <alignment horizontal="center" vertical="center" wrapText="1"/>
    </xf>
    <xf numFmtId="0" fontId="45" fillId="0" borderId="48" xfId="0" applyFont="1" applyBorder="1" applyAlignment="1">
      <alignment horizontal="center" vertical="center" wrapText="1"/>
    </xf>
    <xf numFmtId="0" fontId="45" fillId="0" borderId="61" xfId="0" applyFont="1" applyBorder="1" applyAlignment="1">
      <alignment horizontal="center" vertical="center" wrapText="1"/>
    </xf>
    <xf numFmtId="0" fontId="45" fillId="0" borderId="22" xfId="0" applyFont="1" applyBorder="1" applyAlignment="1">
      <alignment horizontal="center" vertical="center" wrapText="1"/>
    </xf>
    <xf numFmtId="0" fontId="12" fillId="24" borderId="59" xfId="78" applyFont="1" applyFill="1" applyBorder="1" applyAlignment="1">
      <alignment horizontal="left" vertical="center" wrapText="1"/>
    </xf>
    <xf numFmtId="0" fontId="12" fillId="24" borderId="12" xfId="78" applyFont="1" applyFill="1" applyBorder="1" applyAlignment="1">
      <alignment horizontal="left" vertical="center" wrapText="1"/>
    </xf>
    <xf numFmtId="0" fontId="12" fillId="24" borderId="13" xfId="78" applyFont="1" applyFill="1" applyBorder="1" applyAlignment="1">
      <alignment horizontal="left" vertical="center" wrapText="1"/>
    </xf>
    <xf numFmtId="0" fontId="12" fillId="24" borderId="14" xfId="78" applyFont="1" applyFill="1" applyBorder="1" applyAlignment="1">
      <alignment horizontal="left" vertical="center" wrapText="1"/>
    </xf>
    <xf numFmtId="0" fontId="12" fillId="24" borderId="60" xfId="78" applyFont="1" applyFill="1" applyBorder="1" applyAlignment="1">
      <alignment horizontal="left" vertical="center" wrapText="1"/>
    </xf>
    <xf numFmtId="0" fontId="12" fillId="24" borderId="16" xfId="78" applyFont="1" applyFill="1" applyBorder="1" applyAlignment="1">
      <alignment horizontal="left" vertical="center" wrapText="1"/>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12" fillId="0" borderId="43" xfId="78" applyFont="1" applyBorder="1" applyAlignment="1">
      <alignment horizontal="center" vertical="center" wrapText="1"/>
    </xf>
    <xf numFmtId="0" fontId="12" fillId="0" borderId="45" xfId="78" applyFont="1" applyBorder="1" applyAlignment="1">
      <alignment horizontal="center" vertical="center" wrapText="1"/>
    </xf>
    <xf numFmtId="0" fontId="12" fillId="0" borderId="51" xfId="78" applyFont="1" applyBorder="1" applyAlignment="1">
      <alignment horizontal="center" vertical="center" wrapText="1"/>
    </xf>
    <xf numFmtId="0" fontId="12" fillId="0" borderId="26" xfId="78" applyFont="1" applyBorder="1" applyAlignment="1">
      <alignment horizontal="center" vertical="center" wrapText="1"/>
    </xf>
    <xf numFmtId="0" fontId="12" fillId="0" borderId="19" xfId="78" applyFont="1" applyBorder="1" applyAlignment="1">
      <alignment horizontal="center" vertical="center" wrapText="1"/>
    </xf>
    <xf numFmtId="0" fontId="12" fillId="0" borderId="28" xfId="78" applyFont="1" applyBorder="1" applyAlignment="1">
      <alignment horizontal="center" vertical="center" wrapText="1"/>
    </xf>
    <xf numFmtId="0" fontId="63" fillId="0" borderId="58" xfId="0" applyFont="1" applyBorder="1" applyAlignment="1">
      <alignment horizontal="left" vertical="center" wrapText="1"/>
    </xf>
    <xf numFmtId="0" fontId="63" fillId="0" borderId="19" xfId="0" applyFont="1" applyBorder="1" applyAlignment="1">
      <alignment horizontal="left" vertical="center" wrapText="1"/>
    </xf>
    <xf numFmtId="0" fontId="63" fillId="0" borderId="28" xfId="0" applyFont="1" applyBorder="1" applyAlignment="1">
      <alignment horizontal="left" vertical="center" wrapText="1"/>
    </xf>
    <xf numFmtId="0" fontId="12" fillId="24" borderId="11" xfId="78" applyFont="1" applyFill="1" applyBorder="1" applyAlignment="1">
      <alignment horizontal="left" vertical="center" wrapText="1"/>
    </xf>
    <xf numFmtId="0" fontId="12" fillId="24" borderId="0" xfId="78" applyFont="1" applyFill="1" applyAlignment="1">
      <alignment horizontal="left" vertical="center" wrapText="1"/>
    </xf>
    <xf numFmtId="0" fontId="12" fillId="24" borderId="15" xfId="78" applyFont="1" applyFill="1" applyBorder="1" applyAlignment="1">
      <alignment horizontal="left" vertical="center" wrapText="1"/>
    </xf>
    <xf numFmtId="14" fontId="51" fillId="0" borderId="59" xfId="0" applyNumberFormat="1" applyFont="1" applyBorder="1" applyAlignment="1">
      <alignment horizontal="center" vertical="center"/>
    </xf>
    <xf numFmtId="0" fontId="51" fillId="0" borderId="12" xfId="0" applyFont="1" applyBorder="1" applyAlignment="1">
      <alignment horizontal="center" vertical="center"/>
    </xf>
    <xf numFmtId="0" fontId="51" fillId="0" borderId="13" xfId="0" applyFont="1" applyBorder="1" applyAlignment="1">
      <alignment horizontal="center" vertical="center"/>
    </xf>
    <xf numFmtId="0" fontId="51" fillId="0" borderId="14" xfId="0" applyFont="1" applyBorder="1" applyAlignment="1">
      <alignment horizontal="center" vertical="center"/>
    </xf>
    <xf numFmtId="0" fontId="51" fillId="0" borderId="60" xfId="0" applyFont="1" applyBorder="1" applyAlignment="1">
      <alignment horizontal="center" vertical="center"/>
    </xf>
    <xf numFmtId="0" fontId="51" fillId="0" borderId="16" xfId="0" applyFont="1" applyBorder="1" applyAlignment="1">
      <alignment horizontal="center" vertical="center"/>
    </xf>
    <xf numFmtId="0" fontId="12" fillId="0" borderId="59" xfId="78" applyFont="1" applyBorder="1" applyAlignment="1">
      <alignment horizontal="center" vertical="center" wrapText="1"/>
    </xf>
    <xf numFmtId="0" fontId="12" fillId="0" borderId="11" xfId="78" applyFont="1" applyBorder="1" applyAlignment="1">
      <alignment horizontal="center" vertical="center" wrapText="1"/>
    </xf>
    <xf numFmtId="0" fontId="12" fillId="0" borderId="12" xfId="78" applyFont="1" applyBorder="1" applyAlignment="1">
      <alignment horizontal="center" vertical="center" wrapText="1"/>
    </xf>
    <xf numFmtId="0" fontId="12" fillId="0" borderId="13" xfId="78" applyFont="1" applyBorder="1" applyAlignment="1">
      <alignment horizontal="center" vertical="center" wrapText="1"/>
    </xf>
    <xf numFmtId="0" fontId="12" fillId="0" borderId="0" xfId="78" applyFont="1" applyAlignment="1">
      <alignment horizontal="center" vertical="center" wrapText="1"/>
    </xf>
    <xf numFmtId="0" fontId="12" fillId="0" borderId="14" xfId="78" applyFont="1" applyBorder="1" applyAlignment="1">
      <alignment horizontal="center" vertical="center" wrapText="1"/>
    </xf>
    <xf numFmtId="0" fontId="12" fillId="0" borderId="60" xfId="78" applyFont="1" applyBorder="1" applyAlignment="1">
      <alignment horizontal="center" vertical="center" wrapText="1"/>
    </xf>
    <xf numFmtId="0" fontId="12" fillId="0" borderId="15" xfId="78" applyFont="1" applyBorder="1" applyAlignment="1">
      <alignment horizontal="center" vertical="center" wrapText="1"/>
    </xf>
    <xf numFmtId="0" fontId="12" fillId="0" borderId="16" xfId="78" applyFont="1" applyBorder="1" applyAlignment="1">
      <alignment horizontal="center" vertical="center" wrapText="1"/>
    </xf>
    <xf numFmtId="0" fontId="64" fillId="0" borderId="62" xfId="0" applyFont="1" applyBorder="1" applyAlignment="1">
      <alignment horizontal="center" vertical="center"/>
    </xf>
    <xf numFmtId="0" fontId="64" fillId="0" borderId="63" xfId="0" applyFont="1" applyBorder="1" applyAlignment="1">
      <alignment horizontal="center" vertical="center"/>
    </xf>
    <xf numFmtId="0" fontId="64" fillId="0" borderId="37" xfId="0" applyFont="1" applyBorder="1" applyAlignment="1">
      <alignment horizontal="center" vertical="center"/>
    </xf>
    <xf numFmtId="0" fontId="12" fillId="24" borderId="52" xfId="78" applyFont="1" applyFill="1" applyBorder="1" applyAlignment="1">
      <alignment horizontal="center" vertical="center" wrapText="1"/>
    </xf>
    <xf numFmtId="0" fontId="12" fillId="24" borderId="53" xfId="78" applyFont="1" applyFill="1" applyBorder="1" applyAlignment="1">
      <alignment horizontal="center" vertical="center" wrapText="1"/>
    </xf>
    <xf numFmtId="0" fontId="12" fillId="24" borderId="36" xfId="78" applyFont="1" applyFill="1" applyBorder="1" applyAlignment="1">
      <alignment horizontal="center" vertical="center" wrapText="1"/>
    </xf>
    <xf numFmtId="0" fontId="12" fillId="24" borderId="13" xfId="78" applyFont="1" applyFill="1" applyBorder="1" applyAlignment="1">
      <alignment horizontal="center" vertical="center" wrapText="1"/>
    </xf>
    <xf numFmtId="0" fontId="12" fillId="24" borderId="0" xfId="78" applyFont="1" applyFill="1" applyAlignment="1">
      <alignment horizontal="center" vertical="center" wrapText="1"/>
    </xf>
    <xf numFmtId="0" fontId="12" fillId="24" borderId="14" xfId="78" applyFont="1" applyFill="1" applyBorder="1" applyAlignment="1">
      <alignment horizontal="center" vertical="center" wrapText="1"/>
    </xf>
    <xf numFmtId="0" fontId="12" fillId="24" borderId="60" xfId="78" applyFont="1" applyFill="1" applyBorder="1" applyAlignment="1">
      <alignment horizontal="center" vertical="center" wrapText="1"/>
    </xf>
    <xf numFmtId="0" fontId="12" fillId="24" borderId="15" xfId="78" applyFont="1" applyFill="1" applyBorder="1" applyAlignment="1">
      <alignment horizontal="center" vertical="center" wrapText="1"/>
    </xf>
    <xf numFmtId="0" fontId="12" fillId="24" borderId="16" xfId="78" applyFont="1" applyFill="1" applyBorder="1" applyAlignment="1">
      <alignment horizontal="center" vertical="center" wrapText="1"/>
    </xf>
    <xf numFmtId="0" fontId="12" fillId="24" borderId="43" xfId="78" applyFont="1" applyFill="1" applyBorder="1" applyAlignment="1">
      <alignment horizontal="center" vertical="center" wrapText="1"/>
    </xf>
    <xf numFmtId="0" fontId="12" fillId="24" borderId="46" xfId="78" applyFont="1" applyFill="1" applyBorder="1" applyAlignment="1">
      <alignment horizontal="center" vertical="center" wrapText="1"/>
    </xf>
    <xf numFmtId="9" fontId="12" fillId="0" borderId="52" xfId="78" applyNumberFormat="1" applyFont="1" applyBorder="1" applyAlignment="1">
      <alignment horizontal="center" vertical="center" wrapText="1"/>
    </xf>
    <xf numFmtId="9" fontId="12" fillId="0" borderId="36" xfId="78" applyNumberFormat="1" applyFont="1" applyBorder="1" applyAlignment="1">
      <alignment horizontal="center" vertical="center" wrapText="1"/>
    </xf>
    <xf numFmtId="0" fontId="12" fillId="23" borderId="43" xfId="78" applyFont="1" applyFill="1" applyBorder="1" applyAlignment="1">
      <alignment horizontal="center" vertical="center" wrapText="1"/>
    </xf>
    <xf numFmtId="0" fontId="12" fillId="23" borderId="57" xfId="78" applyFont="1" applyFill="1" applyBorder="1" applyAlignment="1">
      <alignment horizontal="center" vertical="center" wrapText="1"/>
    </xf>
    <xf numFmtId="0" fontId="12" fillId="23" borderId="45" xfId="78" applyFont="1" applyFill="1" applyBorder="1" applyAlignment="1">
      <alignment horizontal="center" vertical="center" wrapText="1"/>
    </xf>
    <xf numFmtId="0" fontId="12" fillId="23" borderId="51" xfId="78" applyFont="1" applyFill="1" applyBorder="1" applyAlignment="1">
      <alignment horizontal="center" vertical="center" wrapText="1"/>
    </xf>
    <xf numFmtId="0" fontId="12" fillId="24" borderId="8" xfId="78" applyFont="1" applyFill="1" applyBorder="1" applyAlignment="1">
      <alignment horizontal="center" vertical="center" wrapText="1"/>
    </xf>
    <xf numFmtId="0" fontId="12" fillId="24" borderId="2" xfId="78" applyFont="1" applyFill="1" applyBorder="1" applyAlignment="1">
      <alignment horizontal="center" vertical="center" wrapText="1"/>
    </xf>
    <xf numFmtId="0" fontId="12" fillId="24" borderId="26" xfId="78" applyFont="1" applyFill="1" applyBorder="1" applyAlignment="1">
      <alignment horizontal="center" vertical="center" wrapText="1"/>
    </xf>
    <xf numFmtId="0" fontId="12" fillId="24" borderId="21" xfId="78" applyFont="1" applyFill="1" applyBorder="1" applyAlignment="1">
      <alignment horizontal="center" vertical="center" wrapText="1"/>
    </xf>
    <xf numFmtId="0" fontId="12" fillId="0" borderId="52" xfId="78" applyFont="1" applyBorder="1" applyAlignment="1">
      <alignment horizontal="center" vertical="center" wrapText="1"/>
    </xf>
    <xf numFmtId="0" fontId="12" fillId="0" borderId="53" xfId="78" applyFont="1" applyBorder="1" applyAlignment="1">
      <alignment horizontal="center" vertical="center" wrapText="1"/>
    </xf>
    <xf numFmtId="0" fontId="12" fillId="0" borderId="36" xfId="78" applyFont="1" applyBorder="1" applyAlignment="1">
      <alignment horizontal="center" vertical="center" wrapText="1"/>
    </xf>
    <xf numFmtId="0" fontId="12" fillId="23" borderId="15" xfId="78" applyFont="1" applyFill="1" applyBorder="1" applyAlignment="1">
      <alignment horizontal="left" vertical="center" wrapText="1"/>
    </xf>
    <xf numFmtId="0" fontId="12" fillId="24" borderId="52" xfId="78" applyFont="1" applyFill="1" applyBorder="1" applyAlignment="1">
      <alignment horizontal="left" vertical="center" wrapText="1"/>
    </xf>
    <xf numFmtId="0" fontId="12" fillId="24" borderId="36" xfId="78" applyFont="1" applyFill="1" applyBorder="1" applyAlignment="1">
      <alignment horizontal="left" vertical="center" wrapText="1"/>
    </xf>
    <xf numFmtId="0" fontId="11" fillId="0" borderId="52" xfId="78" applyFont="1" applyBorder="1" applyAlignment="1">
      <alignment horizontal="center" vertical="center" wrapText="1"/>
    </xf>
    <xf numFmtId="0" fontId="11" fillId="0" borderId="53" xfId="78" applyFont="1" applyBorder="1" applyAlignment="1">
      <alignment horizontal="center" vertical="center" wrapText="1"/>
    </xf>
    <xf numFmtId="0" fontId="11" fillId="0" borderId="36" xfId="78" applyFont="1" applyBorder="1" applyAlignment="1">
      <alignment horizontal="center" vertical="center" wrapText="1"/>
    </xf>
    <xf numFmtId="0" fontId="12" fillId="0" borderId="32" xfId="78" applyFont="1" applyBorder="1" applyAlignment="1">
      <alignment horizontal="center" vertical="center" wrapText="1"/>
    </xf>
    <xf numFmtId="0" fontId="12" fillId="0" borderId="33" xfId="78" applyFont="1" applyBorder="1" applyAlignment="1">
      <alignment horizontal="center" vertical="center" wrapText="1"/>
    </xf>
    <xf numFmtId="0" fontId="12" fillId="0" borderId="34" xfId="78" applyFont="1" applyBorder="1" applyAlignment="1">
      <alignment horizontal="center" vertical="center" wrapText="1"/>
    </xf>
    <xf numFmtId="1" fontId="12" fillId="0" borderId="52" xfId="90" applyNumberFormat="1" applyFont="1" applyFill="1" applyBorder="1" applyAlignment="1" applyProtection="1">
      <alignment horizontal="center" vertical="center" wrapText="1"/>
    </xf>
    <xf numFmtId="1" fontId="12" fillId="0" borderId="36" xfId="90" applyNumberFormat="1" applyFont="1" applyFill="1" applyBorder="1" applyAlignment="1" applyProtection="1">
      <alignment horizontal="center" vertical="center" wrapText="1"/>
    </xf>
    <xf numFmtId="0" fontId="15" fillId="0" borderId="52" xfId="78" applyFont="1" applyBorder="1" applyAlignment="1">
      <alignment horizontal="center" vertical="center" wrapText="1"/>
    </xf>
    <xf numFmtId="0" fontId="15" fillId="0" borderId="53" xfId="78" applyFont="1" applyBorder="1" applyAlignment="1">
      <alignment horizontal="center" vertical="center" wrapText="1"/>
    </xf>
    <xf numFmtId="0" fontId="15" fillId="0" borderId="36" xfId="78" applyFont="1" applyBorder="1" applyAlignment="1">
      <alignment horizontal="center" vertical="center" wrapText="1"/>
    </xf>
    <xf numFmtId="0" fontId="12" fillId="24" borderId="23" xfId="78" applyFont="1" applyFill="1" applyBorder="1" applyAlignment="1">
      <alignment horizontal="center" vertical="center" wrapText="1"/>
    </xf>
    <xf numFmtId="0" fontId="12" fillId="24" borderId="6" xfId="78" applyFont="1" applyFill="1" applyBorder="1" applyAlignment="1">
      <alignment horizontal="center" vertical="center" wrapText="1"/>
    </xf>
    <xf numFmtId="0" fontId="12" fillId="24" borderId="31" xfId="78" applyFont="1" applyFill="1" applyBorder="1" applyAlignment="1">
      <alignment horizontal="center" vertical="center" wrapText="1"/>
    </xf>
    <xf numFmtId="0" fontId="12" fillId="24" borderId="25" xfId="78" applyFont="1" applyFill="1" applyBorder="1" applyAlignment="1">
      <alignment horizontal="center" vertical="center" wrapText="1"/>
    </xf>
    <xf numFmtId="0" fontId="12" fillId="24" borderId="20" xfId="78" applyFont="1" applyFill="1" applyBorder="1" applyAlignment="1">
      <alignment horizontal="center" vertical="center" wrapText="1"/>
    </xf>
    <xf numFmtId="0" fontId="12" fillId="24" borderId="39" xfId="78" applyFont="1" applyFill="1" applyBorder="1" applyAlignment="1">
      <alignment horizontal="center" vertical="center" wrapText="1"/>
    </xf>
    <xf numFmtId="0" fontId="12" fillId="24" borderId="38" xfId="78" applyFont="1" applyFill="1" applyBorder="1" applyAlignment="1">
      <alignment horizontal="center" vertical="center" wrapText="1"/>
    </xf>
    <xf numFmtId="0" fontId="12" fillId="24" borderId="5" xfId="78" applyFont="1" applyFill="1" applyBorder="1" applyAlignment="1">
      <alignment horizontal="center" vertical="center" wrapText="1"/>
    </xf>
    <xf numFmtId="0" fontId="12" fillId="24" borderId="1" xfId="78" applyFont="1" applyFill="1" applyBorder="1" applyAlignment="1">
      <alignment horizontal="center" vertical="center" wrapText="1"/>
    </xf>
    <xf numFmtId="0" fontId="12" fillId="24" borderId="9" xfId="78" applyFont="1" applyFill="1" applyBorder="1" applyAlignment="1">
      <alignment horizontal="center" vertical="center" wrapText="1"/>
    </xf>
    <xf numFmtId="3" fontId="12" fillId="0" borderId="31" xfId="78" applyNumberFormat="1" applyFont="1" applyBorder="1" applyAlignment="1">
      <alignment horizontal="center" vertical="center" wrapText="1"/>
    </xf>
    <xf numFmtId="3" fontId="12" fillId="0" borderId="25" xfId="78" applyNumberFormat="1" applyFont="1" applyBorder="1" applyAlignment="1">
      <alignment horizontal="center" vertical="center" wrapText="1"/>
    </xf>
    <xf numFmtId="0" fontId="50" fillId="0" borderId="1" xfId="78" applyFont="1" applyBorder="1" applyAlignment="1">
      <alignment horizontal="left" vertical="center" wrapText="1"/>
    </xf>
    <xf numFmtId="0" fontId="46" fillId="0" borderId="1" xfId="78" applyFont="1" applyBorder="1" applyAlignment="1">
      <alignment horizontal="left" vertical="center" wrapText="1"/>
    </xf>
    <xf numFmtId="0" fontId="46" fillId="0" borderId="9" xfId="78" applyFont="1" applyBorder="1" applyAlignment="1">
      <alignment horizontal="left" vertical="center" wrapText="1"/>
    </xf>
    <xf numFmtId="0" fontId="11" fillId="24" borderId="1" xfId="78" applyFont="1" applyFill="1" applyBorder="1" applyAlignment="1">
      <alignment horizontal="center" vertical="center" wrapText="1"/>
    </xf>
    <xf numFmtId="0" fontId="12" fillId="24" borderId="3" xfId="78" applyFont="1" applyFill="1" applyBorder="1" applyAlignment="1">
      <alignment horizontal="center" vertical="center" wrapText="1"/>
    </xf>
    <xf numFmtId="0" fontId="12" fillId="24" borderId="7" xfId="78" applyFont="1" applyFill="1" applyBorder="1" applyAlignment="1">
      <alignment horizontal="center" vertical="center" wrapText="1"/>
    </xf>
    <xf numFmtId="0" fontId="12" fillId="0" borderId="18" xfId="78" applyFont="1" applyBorder="1" applyAlignment="1">
      <alignment horizontal="center" vertical="center" wrapText="1"/>
    </xf>
    <xf numFmtId="0" fontId="12" fillId="0" borderId="49" xfId="78" applyFont="1" applyBorder="1" applyAlignment="1">
      <alignment horizontal="center" vertical="center" wrapText="1"/>
    </xf>
    <xf numFmtId="9" fontId="12" fillId="0" borderId="10" xfId="78" applyNumberFormat="1" applyFont="1" applyBorder="1" applyAlignment="1">
      <alignment horizontal="center" vertical="center" wrapText="1"/>
    </xf>
    <xf numFmtId="0" fontId="12" fillId="0" borderId="40" xfId="78" applyFont="1" applyBorder="1" applyAlignment="1">
      <alignment horizontal="center" vertical="center" wrapText="1"/>
    </xf>
    <xf numFmtId="0" fontId="49" fillId="0" borderId="31" xfId="0" applyFont="1" applyBorder="1" applyAlignment="1">
      <alignment horizontal="justify" vertical="center" wrapText="1"/>
    </xf>
    <xf numFmtId="0" fontId="49" fillId="0" borderId="24" xfId="0" applyFont="1" applyBorder="1" applyAlignment="1">
      <alignment horizontal="justify" vertical="center" wrapText="1"/>
    </xf>
    <xf numFmtId="0" fontId="49" fillId="0" borderId="25" xfId="0" applyFont="1" applyBorder="1" applyAlignment="1">
      <alignment horizontal="justify" vertical="center" wrapText="1"/>
    </xf>
    <xf numFmtId="0" fontId="49" fillId="0" borderId="41" xfId="0" applyFont="1" applyBorder="1" applyAlignment="1">
      <alignment horizontal="justify" vertical="center" wrapText="1"/>
    </xf>
    <xf numFmtId="0" fontId="49" fillId="0" borderId="15" xfId="0" applyFont="1" applyBorder="1" applyAlignment="1">
      <alignment horizontal="justify" vertical="center" wrapText="1"/>
    </xf>
    <xf numFmtId="0" fontId="49" fillId="0" borderId="50" xfId="0" applyFont="1" applyBorder="1" applyAlignment="1">
      <alignment horizontal="justify" vertical="center" wrapText="1"/>
    </xf>
    <xf numFmtId="9" fontId="46" fillId="0" borderId="31" xfId="93" applyFont="1" applyFill="1" applyBorder="1" applyAlignment="1" applyProtection="1">
      <alignment horizontal="justify" vertical="center" wrapText="1"/>
    </xf>
    <xf numFmtId="9" fontId="46" fillId="0" borderId="24" xfId="93" applyFont="1" applyFill="1" applyBorder="1" applyAlignment="1" applyProtection="1">
      <alignment horizontal="justify" vertical="center" wrapText="1"/>
    </xf>
    <xf numFmtId="9" fontId="46" fillId="0" borderId="35" xfId="93" applyFont="1" applyFill="1" applyBorder="1" applyAlignment="1" applyProtection="1">
      <alignment horizontal="justify" vertical="center" wrapText="1"/>
    </xf>
    <xf numFmtId="9" fontId="46" fillId="0" borderId="41" xfId="93" applyFont="1" applyFill="1" applyBorder="1" applyAlignment="1" applyProtection="1">
      <alignment horizontal="justify" vertical="center" wrapText="1"/>
    </xf>
    <xf numFmtId="9" fontId="46" fillId="0" borderId="15" xfId="93" applyFont="1" applyFill="1" applyBorder="1" applyAlignment="1" applyProtection="1">
      <alignment horizontal="justify" vertical="center" wrapText="1"/>
    </xf>
    <xf numFmtId="9" fontId="46" fillId="0" borderId="16" xfId="93" applyFont="1" applyFill="1" applyBorder="1" applyAlignment="1" applyProtection="1">
      <alignment horizontal="justify" vertical="center" wrapText="1"/>
    </xf>
    <xf numFmtId="9" fontId="46" fillId="0" borderId="25" xfId="93" applyFont="1" applyFill="1" applyBorder="1" applyAlignment="1" applyProtection="1">
      <alignment horizontal="justify" vertical="center" wrapText="1"/>
    </xf>
    <xf numFmtId="9" fontId="46" fillId="0" borderId="50" xfId="93" applyFont="1" applyFill="1" applyBorder="1" applyAlignment="1" applyProtection="1">
      <alignment horizontal="justify" vertical="center" wrapText="1"/>
    </xf>
    <xf numFmtId="0" fontId="11" fillId="0" borderId="18" xfId="78" applyFont="1" applyBorder="1" applyAlignment="1">
      <alignment horizontal="justify" vertical="center" wrapText="1"/>
    </xf>
    <xf numFmtId="0" fontId="11" fillId="0" borderId="27" xfId="78" applyFont="1" applyBorder="1" applyAlignment="1">
      <alignment horizontal="justify" vertical="center" wrapText="1"/>
    </xf>
    <xf numFmtId="2" fontId="11" fillId="0" borderId="30" xfId="78" applyNumberFormat="1" applyFont="1" applyBorder="1" applyAlignment="1">
      <alignment horizontal="center" vertical="center" wrapText="1"/>
    </xf>
    <xf numFmtId="2" fontId="11" fillId="0" borderId="4" xfId="78" applyNumberFormat="1" applyFont="1" applyBorder="1" applyAlignment="1">
      <alignment horizontal="center" vertical="center" wrapText="1"/>
    </xf>
    <xf numFmtId="9" fontId="46" fillId="0" borderId="31" xfId="78" applyNumberFormat="1" applyFont="1" applyBorder="1" applyAlignment="1">
      <alignment horizontal="left" vertical="center" wrapText="1"/>
    </xf>
    <xf numFmtId="9" fontId="46" fillId="0" borderId="24" xfId="78" applyNumberFormat="1" applyFont="1" applyBorder="1" applyAlignment="1">
      <alignment horizontal="left" vertical="center" wrapText="1"/>
    </xf>
    <xf numFmtId="9" fontId="46" fillId="0" borderId="35" xfId="78" applyNumberFormat="1" applyFont="1" applyBorder="1" applyAlignment="1">
      <alignment horizontal="left" vertical="center" wrapText="1"/>
    </xf>
    <xf numFmtId="9" fontId="46" fillId="0" borderId="41" xfId="78" applyNumberFormat="1" applyFont="1" applyBorder="1" applyAlignment="1">
      <alignment horizontal="left" vertical="center" wrapText="1"/>
    </xf>
    <xf numFmtId="9" fontId="46" fillId="0" borderId="15" xfId="78" applyNumberFormat="1" applyFont="1" applyBorder="1" applyAlignment="1">
      <alignment horizontal="left" vertical="center" wrapText="1"/>
    </xf>
    <xf numFmtId="9" fontId="46" fillId="0" borderId="16" xfId="78" applyNumberFormat="1" applyFont="1" applyBorder="1" applyAlignment="1">
      <alignment horizontal="left" vertical="center" wrapText="1"/>
    </xf>
    <xf numFmtId="0" fontId="12" fillId="24" borderId="44" xfId="78" applyFont="1" applyFill="1" applyBorder="1" applyAlignment="1">
      <alignment horizontal="center" vertical="center" wrapText="1"/>
    </xf>
    <xf numFmtId="0" fontId="12" fillId="24" borderId="4" xfId="78" applyFont="1" applyFill="1" applyBorder="1" applyAlignment="1">
      <alignment horizontal="center" vertical="center" wrapText="1"/>
    </xf>
    <xf numFmtId="0" fontId="12" fillId="24" borderId="45" xfId="78" applyFont="1" applyFill="1" applyBorder="1" applyAlignment="1">
      <alignment horizontal="center" vertical="center" wrapText="1"/>
    </xf>
    <xf numFmtId="0" fontId="12" fillId="24" borderId="47" xfId="78" applyFont="1" applyFill="1" applyBorder="1" applyAlignment="1">
      <alignment horizontal="center" vertical="center" wrapText="1"/>
    </xf>
    <xf numFmtId="0" fontId="12" fillId="24" borderId="48" xfId="78" applyFont="1" applyFill="1" applyBorder="1" applyAlignment="1">
      <alignment horizontal="center" vertical="center" wrapText="1"/>
    </xf>
    <xf numFmtId="0" fontId="12" fillId="24" borderId="22" xfId="78" applyFont="1" applyFill="1" applyBorder="1" applyAlignment="1">
      <alignment horizontal="center" vertical="center" wrapText="1"/>
    </xf>
    <xf numFmtId="2" fontId="11" fillId="0" borderId="18" xfId="78" applyNumberFormat="1" applyFont="1" applyBorder="1" applyAlignment="1">
      <alignment horizontal="justify" vertical="center" wrapText="1"/>
    </xf>
    <xf numFmtId="0" fontId="0" fillId="0" borderId="49" xfId="0" applyBorder="1" applyAlignment="1">
      <alignment horizontal="justify" vertical="center" wrapText="1"/>
    </xf>
    <xf numFmtId="2" fontId="11" fillId="0" borderId="10" xfId="78" applyNumberFormat="1" applyFont="1" applyBorder="1" applyAlignment="1">
      <alignment horizontal="center" vertical="center" wrapText="1"/>
    </xf>
    <xf numFmtId="2" fontId="11" fillId="0" borderId="40" xfId="78" applyNumberFormat="1" applyFont="1" applyBorder="1" applyAlignment="1">
      <alignment horizontal="center" vertical="center" wrapText="1"/>
    </xf>
    <xf numFmtId="2" fontId="11" fillId="0" borderId="27" xfId="78" applyNumberFormat="1" applyFont="1" applyBorder="1" applyAlignment="1">
      <alignment horizontal="justify" vertical="center" wrapText="1"/>
    </xf>
    <xf numFmtId="2" fontId="11" fillId="0" borderId="18" xfId="78" applyNumberFormat="1" applyFont="1" applyBorder="1" applyAlignment="1">
      <alignment horizontal="center" vertical="center" wrapText="1"/>
    </xf>
    <xf numFmtId="2" fontId="11" fillId="0" borderId="27" xfId="78" applyNumberFormat="1" applyFont="1" applyBorder="1" applyAlignment="1">
      <alignment horizontal="center" vertical="center" wrapText="1"/>
    </xf>
    <xf numFmtId="2" fontId="11" fillId="0" borderId="27" xfId="78" applyNumberFormat="1" applyFont="1" applyBorder="1" applyAlignment="1">
      <alignment vertical="center" wrapText="1"/>
    </xf>
    <xf numFmtId="2" fontId="11" fillId="0" borderId="8" xfId="78" applyNumberFormat="1" applyFont="1" applyBorder="1" applyAlignment="1">
      <alignment vertical="center" wrapText="1"/>
    </xf>
    <xf numFmtId="0" fontId="47" fillId="0" borderId="1" xfId="78" applyFont="1" applyBorder="1" applyAlignment="1">
      <alignment horizontal="left" vertical="center" wrapText="1"/>
    </xf>
    <xf numFmtId="0" fontId="47" fillId="0" borderId="9" xfId="78" applyFont="1" applyBorder="1" applyAlignment="1">
      <alignment horizontal="left" vertical="center" wrapText="1"/>
    </xf>
    <xf numFmtId="9" fontId="47" fillId="0" borderId="31" xfId="93" applyFont="1" applyFill="1" applyBorder="1" applyAlignment="1" applyProtection="1">
      <alignment horizontal="center" vertical="center" wrapText="1"/>
    </xf>
    <xf numFmtId="9" fontId="47" fillId="0" borderId="24" xfId="93" applyFont="1" applyFill="1" applyBorder="1" applyAlignment="1" applyProtection="1">
      <alignment horizontal="center" vertical="center" wrapText="1"/>
    </xf>
    <xf numFmtId="9" fontId="47" fillId="0" borderId="25" xfId="93" applyFont="1" applyFill="1" applyBorder="1" applyAlignment="1" applyProtection="1">
      <alignment horizontal="center" vertical="center" wrapText="1"/>
    </xf>
    <xf numFmtId="9" fontId="47" fillId="0" borderId="41" xfId="93" applyFont="1" applyFill="1" applyBorder="1" applyAlignment="1" applyProtection="1">
      <alignment horizontal="center" vertical="center" wrapText="1"/>
    </xf>
    <xf numFmtId="9" fontId="47" fillId="0" borderId="15" xfId="93" applyFont="1" applyFill="1" applyBorder="1" applyAlignment="1" applyProtection="1">
      <alignment horizontal="center" vertical="center" wrapText="1"/>
    </xf>
    <xf numFmtId="9" fontId="47" fillId="0" borderId="50" xfId="93" applyFont="1" applyFill="1" applyBorder="1" applyAlignment="1" applyProtection="1">
      <alignment horizontal="center" vertical="center" wrapText="1"/>
    </xf>
    <xf numFmtId="0" fontId="12" fillId="0" borderId="10" xfId="78" applyFont="1" applyBorder="1" applyAlignment="1">
      <alignment horizontal="center" vertical="center" wrapText="1"/>
    </xf>
    <xf numFmtId="0" fontId="12" fillId="0" borderId="2" xfId="78" applyFont="1" applyBorder="1" applyAlignment="1">
      <alignment horizontal="center" vertical="center" wrapText="1"/>
    </xf>
    <xf numFmtId="0" fontId="12" fillId="0" borderId="38" xfId="78" applyFont="1" applyBorder="1" applyAlignment="1">
      <alignment horizontal="center" vertical="center" wrapText="1"/>
    </xf>
    <xf numFmtId="0" fontId="12" fillId="0" borderId="5" xfId="78" applyFont="1" applyBorder="1" applyAlignment="1">
      <alignment horizontal="center" vertical="center" wrapText="1"/>
    </xf>
    <xf numFmtId="174" fontId="12" fillId="23" borderId="2" xfId="64" applyNumberFormat="1" applyFont="1" applyFill="1" applyBorder="1" applyAlignment="1" applyProtection="1">
      <alignment horizontal="center" vertical="center" wrapText="1"/>
    </xf>
    <xf numFmtId="174" fontId="12" fillId="23" borderId="5" xfId="64" applyNumberFormat="1" applyFont="1" applyFill="1" applyBorder="1" applyAlignment="1" applyProtection="1">
      <alignment horizontal="center" vertical="center" wrapText="1"/>
    </xf>
    <xf numFmtId="0" fontId="12" fillId="23" borderId="2" xfId="78" applyFont="1" applyFill="1" applyBorder="1" applyAlignment="1">
      <alignment horizontal="center" vertical="center" wrapText="1"/>
    </xf>
    <xf numFmtId="0" fontId="12" fillId="23" borderId="5" xfId="78" applyFont="1" applyFill="1" applyBorder="1" applyAlignment="1">
      <alignment horizontal="center" vertical="center" wrapText="1"/>
    </xf>
    <xf numFmtId="0" fontId="12" fillId="0" borderId="22" xfId="78" applyFont="1" applyBorder="1" applyAlignment="1">
      <alignment horizontal="center" vertical="center" wrapText="1"/>
    </xf>
    <xf numFmtId="9" fontId="47" fillId="0" borderId="31" xfId="78" applyNumberFormat="1" applyFont="1" applyBorder="1" applyAlignment="1">
      <alignment horizontal="center" vertical="center" wrapText="1"/>
    </xf>
    <xf numFmtId="9" fontId="47" fillId="0" borderId="24" xfId="78" applyNumberFormat="1" applyFont="1" applyBorder="1" applyAlignment="1">
      <alignment horizontal="center" vertical="center" wrapText="1"/>
    </xf>
    <xf numFmtId="9" fontId="47" fillId="0" borderId="35" xfId="78" applyNumberFormat="1" applyFont="1" applyBorder="1" applyAlignment="1">
      <alignment horizontal="center" vertical="center" wrapText="1"/>
    </xf>
    <xf numFmtId="9" fontId="47" fillId="0" borderId="41" xfId="78" applyNumberFormat="1" applyFont="1" applyBorder="1" applyAlignment="1">
      <alignment horizontal="center" vertical="center" wrapText="1"/>
    </xf>
    <xf numFmtId="9" fontId="47" fillId="0" borderId="15" xfId="78" applyNumberFormat="1" applyFont="1" applyBorder="1" applyAlignment="1">
      <alignment horizontal="center" vertical="center" wrapText="1"/>
    </xf>
    <xf numFmtId="9" fontId="47" fillId="0" borderId="16" xfId="78" applyNumberFormat="1" applyFont="1" applyBorder="1" applyAlignment="1">
      <alignment horizontal="center" vertical="center" wrapText="1"/>
    </xf>
    <xf numFmtId="9" fontId="47" fillId="0" borderId="42" xfId="78" applyNumberFormat="1" applyFont="1" applyBorder="1" applyAlignment="1">
      <alignment horizontal="center" vertical="center" wrapText="1"/>
    </xf>
    <xf numFmtId="9" fontId="47" fillId="0" borderId="0" xfId="78" applyNumberFormat="1" applyFont="1" applyAlignment="1">
      <alignment horizontal="center" vertical="center" wrapText="1"/>
    </xf>
    <xf numFmtId="9" fontId="47" fillId="0" borderId="14" xfId="78" applyNumberFormat="1" applyFont="1" applyBorder="1" applyAlignment="1">
      <alignment horizontal="center" vertical="center" wrapText="1"/>
    </xf>
    <xf numFmtId="174" fontId="12" fillId="23" borderId="21" xfId="64" applyNumberFormat="1" applyFont="1" applyFill="1" applyBorder="1" applyAlignment="1" applyProtection="1">
      <alignment horizontal="center" vertical="center" wrapText="1"/>
    </xf>
    <xf numFmtId="174" fontId="12" fillId="23" borderId="64" xfId="64" applyNumberFormat="1" applyFont="1" applyFill="1" applyBorder="1" applyAlignment="1" applyProtection="1">
      <alignment horizontal="center" vertical="center" wrapText="1"/>
    </xf>
    <xf numFmtId="174" fontId="12" fillId="23" borderId="58" xfId="64" applyNumberFormat="1" applyFont="1" applyFill="1" applyBorder="1" applyAlignment="1" applyProtection="1">
      <alignment horizontal="center" vertical="center" wrapText="1"/>
    </xf>
    <xf numFmtId="2" fontId="11" fillId="0" borderId="18" xfId="78" applyNumberFormat="1" applyFont="1" applyBorder="1" applyAlignment="1">
      <alignment vertical="center" wrapText="1"/>
    </xf>
    <xf numFmtId="0" fontId="0" fillId="0" borderId="49" xfId="0" applyBorder="1" applyAlignment="1">
      <alignment vertical="center" wrapText="1"/>
    </xf>
    <xf numFmtId="0" fontId="12" fillId="2" borderId="13" xfId="78" applyFont="1" applyFill="1" applyBorder="1" applyAlignment="1">
      <alignment horizontal="center" vertical="center" wrapText="1"/>
    </xf>
    <xf numFmtId="0" fontId="12" fillId="23" borderId="0" xfId="78" applyFont="1" applyFill="1" applyAlignment="1">
      <alignment horizontal="center" vertical="center" wrapText="1"/>
    </xf>
    <xf numFmtId="0" fontId="12" fillId="24" borderId="32" xfId="78" applyFont="1" applyFill="1" applyBorder="1" applyAlignment="1">
      <alignment horizontal="center" vertical="center" wrapText="1"/>
    </xf>
    <xf numFmtId="0" fontId="12" fillId="24" borderId="33" xfId="78" applyFont="1" applyFill="1" applyBorder="1" applyAlignment="1">
      <alignment horizontal="center" vertical="center" wrapText="1"/>
    </xf>
    <xf numFmtId="0" fontId="12" fillId="24" borderId="34" xfId="78" applyFont="1" applyFill="1" applyBorder="1" applyAlignment="1">
      <alignment horizontal="center" vertical="center" wrapText="1"/>
    </xf>
    <xf numFmtId="174" fontId="12" fillId="23" borderId="2" xfId="64" applyNumberFormat="1" applyFont="1" applyFill="1" applyBorder="1" applyAlignment="1" applyProtection="1">
      <alignment horizontal="center" vertical="center"/>
    </xf>
    <xf numFmtId="174" fontId="12" fillId="23" borderId="5" xfId="64" applyNumberFormat="1" applyFont="1" applyFill="1" applyBorder="1" applyAlignment="1" applyProtection="1">
      <alignment horizontal="center" vertical="center"/>
    </xf>
    <xf numFmtId="0" fontId="12" fillId="0" borderId="13" xfId="78" applyFont="1" applyBorder="1" applyAlignment="1">
      <alignment horizontal="center" vertical="center"/>
    </xf>
    <xf numFmtId="0" fontId="12" fillId="0" borderId="0" xfId="78" applyFont="1" applyAlignment="1">
      <alignment horizontal="center" vertical="center"/>
    </xf>
    <xf numFmtId="0" fontId="12" fillId="0" borderId="14" xfId="78" applyFont="1" applyBorder="1" applyAlignment="1">
      <alignment horizontal="center" vertical="center"/>
    </xf>
    <xf numFmtId="9" fontId="47" fillId="0" borderId="31" xfId="78" applyNumberFormat="1" applyFont="1" applyBorder="1" applyAlignment="1">
      <alignment horizontal="left" vertical="center" wrapText="1"/>
    </xf>
    <xf numFmtId="9" fontId="47" fillId="0" borderId="24" xfId="78" applyNumberFormat="1" applyFont="1" applyBorder="1" applyAlignment="1">
      <alignment horizontal="left" vertical="center" wrapText="1"/>
    </xf>
    <xf numFmtId="9" fontId="47" fillId="0" borderId="35" xfId="78" applyNumberFormat="1" applyFont="1" applyBorder="1" applyAlignment="1">
      <alignment horizontal="left" vertical="center" wrapText="1"/>
    </xf>
    <xf numFmtId="9" fontId="47" fillId="0" borderId="42" xfId="78" applyNumberFormat="1" applyFont="1" applyBorder="1" applyAlignment="1">
      <alignment horizontal="left" vertical="center" wrapText="1"/>
    </xf>
    <xf numFmtId="9" fontId="47" fillId="0" borderId="0" xfId="78" applyNumberFormat="1" applyFont="1" applyAlignment="1">
      <alignment horizontal="left" vertical="center" wrapText="1"/>
    </xf>
    <xf numFmtId="9" fontId="47" fillId="0" borderId="14" xfId="78" applyNumberFormat="1" applyFont="1" applyBorder="1" applyAlignment="1">
      <alignment horizontal="left" vertical="center" wrapText="1"/>
    </xf>
    <xf numFmtId="0" fontId="51" fillId="0" borderId="62" xfId="0" applyFont="1" applyBorder="1" applyAlignment="1">
      <alignment horizontal="center" vertical="center"/>
    </xf>
    <xf numFmtId="0" fontId="51" fillId="0" borderId="37" xfId="0" applyFont="1" applyBorder="1" applyAlignment="1">
      <alignment horizontal="center" vertical="center"/>
    </xf>
    <xf numFmtId="0" fontId="11" fillId="0" borderId="62" xfId="78" applyFont="1" applyBorder="1" applyAlignment="1">
      <alignment horizontal="center" vertical="center" wrapText="1"/>
    </xf>
    <xf numFmtId="0" fontId="11" fillId="0" borderId="63" xfId="78" applyFont="1" applyBorder="1" applyAlignment="1">
      <alignment horizontal="center" vertical="center" wrapText="1"/>
    </xf>
    <xf numFmtId="0" fontId="11" fillId="0" borderId="37" xfId="78" applyFont="1" applyBorder="1" applyAlignment="1">
      <alignment horizontal="center" vertical="center" wrapText="1"/>
    </xf>
    <xf numFmtId="0" fontId="12" fillId="36" borderId="5" xfId="0" applyFont="1" applyFill="1" applyBorder="1" applyAlignment="1">
      <alignment horizontal="left" vertical="center" wrapText="1"/>
    </xf>
    <xf numFmtId="0" fontId="12" fillId="36" borderId="1" xfId="0" applyFont="1" applyFill="1" applyBorder="1" applyAlignment="1">
      <alignment horizontal="left" vertical="center" wrapText="1"/>
    </xf>
    <xf numFmtId="0" fontId="12" fillId="36" borderId="9" xfId="0" applyFont="1" applyFill="1" applyBorder="1" applyAlignment="1">
      <alignment horizontal="left" vertical="center" wrapText="1"/>
    </xf>
    <xf numFmtId="0" fontId="50" fillId="0" borderId="58" xfId="0" applyFont="1" applyBorder="1" applyAlignment="1">
      <alignment horizontal="left" vertical="center" wrapText="1"/>
    </xf>
    <xf numFmtId="0" fontId="50" fillId="0" borderId="19" xfId="0" applyFont="1" applyBorder="1" applyAlignment="1">
      <alignment horizontal="left" vertical="center" wrapText="1"/>
    </xf>
    <xf numFmtId="0" fontId="50" fillId="0" borderId="28" xfId="0" applyFont="1" applyBorder="1" applyAlignment="1">
      <alignment horizontal="left" vertical="center" wrapText="1"/>
    </xf>
    <xf numFmtId="0" fontId="12" fillId="24" borderId="59" xfId="78" applyFont="1" applyFill="1" applyBorder="1" applyAlignment="1">
      <alignment horizontal="center" vertical="center" wrapText="1"/>
    </xf>
    <xf numFmtId="0" fontId="12" fillId="24" borderId="11" xfId="78" applyFont="1" applyFill="1" applyBorder="1" applyAlignment="1">
      <alignment horizontal="center" vertical="center" wrapText="1"/>
    </xf>
    <xf numFmtId="0" fontId="12" fillId="24" borderId="12" xfId="78" applyFont="1" applyFill="1" applyBorder="1" applyAlignment="1">
      <alignment horizontal="center" vertical="center" wrapText="1"/>
    </xf>
    <xf numFmtId="0" fontId="12" fillId="0" borderId="57" xfId="0" applyFont="1" applyBorder="1" applyAlignment="1">
      <alignment horizontal="left" vertical="center" wrapText="1"/>
    </xf>
    <xf numFmtId="0" fontId="12" fillId="0" borderId="45" xfId="0" applyFont="1" applyBorder="1" applyAlignment="1">
      <alignment horizontal="left" vertical="center" wrapText="1"/>
    </xf>
    <xf numFmtId="0" fontId="12" fillId="0" borderId="51" xfId="0" applyFont="1" applyBorder="1" applyAlignment="1">
      <alignment horizontal="left" vertical="center" wrapText="1"/>
    </xf>
    <xf numFmtId="0" fontId="0" fillId="0" borderId="61" xfId="0" applyBorder="1" applyAlignment="1">
      <alignment horizontal="center" vertical="center"/>
    </xf>
    <xf numFmtId="0" fontId="0" fillId="0" borderId="22"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12" fillId="0" borderId="59" xfId="78" applyFont="1" applyBorder="1" applyAlignment="1">
      <alignment horizontal="center" vertical="center"/>
    </xf>
    <xf numFmtId="0" fontId="12" fillId="0" borderId="11" xfId="78" applyFont="1" applyBorder="1" applyAlignment="1">
      <alignment horizontal="center" vertical="center"/>
    </xf>
    <xf numFmtId="0" fontId="12" fillId="0" borderId="12" xfId="78" applyFont="1" applyBorder="1" applyAlignment="1">
      <alignment horizontal="center" vertical="center"/>
    </xf>
    <xf numFmtId="0" fontId="51" fillId="0" borderId="59" xfId="0" applyFont="1" applyBorder="1" applyAlignment="1">
      <alignment horizontal="center" vertical="center"/>
    </xf>
    <xf numFmtId="9" fontId="47" fillId="0" borderId="35" xfId="93" applyFont="1" applyFill="1" applyBorder="1" applyAlignment="1" applyProtection="1">
      <alignment horizontal="center" vertical="center" wrapText="1"/>
    </xf>
    <xf numFmtId="9" fontId="47" fillId="0" borderId="16" xfId="93" applyFont="1" applyFill="1" applyBorder="1" applyAlignment="1" applyProtection="1">
      <alignment horizontal="center" vertical="center" wrapText="1"/>
    </xf>
    <xf numFmtId="0" fontId="12" fillId="23" borderId="6" xfId="78" applyFont="1" applyFill="1" applyBorder="1" applyAlignment="1">
      <alignment horizontal="center" vertical="center" wrapText="1"/>
    </xf>
    <xf numFmtId="0" fontId="12" fillId="23" borderId="3" xfId="78" applyFont="1" applyFill="1" applyBorder="1" applyAlignment="1">
      <alignment horizontal="center" vertical="center" wrapText="1"/>
    </xf>
    <xf numFmtId="0" fontId="12" fillId="23" borderId="39" xfId="78" applyFont="1" applyFill="1" applyBorder="1" applyAlignment="1">
      <alignment horizontal="center" vertical="center" wrapText="1"/>
    </xf>
    <xf numFmtId="0" fontId="12" fillId="23" borderId="20" xfId="78" applyFont="1" applyFill="1" applyBorder="1" applyAlignment="1">
      <alignment horizontal="center" vertical="center" wrapText="1"/>
    </xf>
    <xf numFmtId="0" fontId="12" fillId="23" borderId="7" xfId="78" applyFont="1" applyFill="1" applyBorder="1" applyAlignment="1">
      <alignment horizontal="center" vertical="center" wrapText="1"/>
    </xf>
    <xf numFmtId="174" fontId="12" fillId="23" borderId="54" xfId="64" applyNumberFormat="1" applyFont="1" applyFill="1" applyBorder="1" applyAlignment="1" applyProtection="1">
      <alignment horizontal="center" vertical="center" wrapText="1"/>
    </xf>
    <xf numFmtId="0" fontId="12" fillId="23" borderId="61" xfId="78" applyFont="1" applyFill="1" applyBorder="1" applyAlignment="1">
      <alignment horizontal="center" vertical="center" wrapText="1"/>
    </xf>
    <xf numFmtId="0" fontId="12" fillId="23" borderId="38" xfId="78" applyFont="1" applyFill="1" applyBorder="1" applyAlignment="1">
      <alignment horizontal="center" vertical="center" wrapText="1"/>
    </xf>
    <xf numFmtId="174" fontId="12" fillId="0" borderId="2" xfId="64" applyNumberFormat="1" applyFont="1" applyFill="1" applyBorder="1" applyAlignment="1" applyProtection="1">
      <alignment horizontal="center" vertical="center" wrapText="1"/>
    </xf>
    <xf numFmtId="174" fontId="12" fillId="0" borderId="22" xfId="64" applyNumberFormat="1" applyFont="1" applyFill="1" applyBorder="1" applyAlignment="1" applyProtection="1">
      <alignment horizontal="center" vertical="center" wrapText="1"/>
    </xf>
    <xf numFmtId="0" fontId="11" fillId="0" borderId="1" xfId="78" applyFont="1" applyBorder="1" applyAlignment="1">
      <alignment horizontal="left" vertical="center" wrapText="1"/>
    </xf>
    <xf numFmtId="0" fontId="11" fillId="0" borderId="9" xfId="78" applyFont="1" applyBorder="1" applyAlignment="1">
      <alignment horizontal="left" vertical="center" wrapText="1"/>
    </xf>
    <xf numFmtId="0" fontId="11" fillId="0" borderId="71" xfId="78" applyFont="1" applyBorder="1" applyAlignment="1">
      <alignment horizontal="justify" vertical="center" wrapText="1"/>
    </xf>
    <xf numFmtId="0" fontId="11" fillId="0" borderId="49" xfId="78" applyFont="1" applyBorder="1" applyAlignment="1">
      <alignment horizontal="justify" vertical="center" wrapText="1"/>
    </xf>
    <xf numFmtId="9" fontId="11" fillId="0" borderId="44" xfId="90" applyFont="1" applyFill="1" applyBorder="1" applyAlignment="1" applyProtection="1">
      <alignment horizontal="center" vertical="center" wrapText="1"/>
    </xf>
    <xf numFmtId="9" fontId="11" fillId="0" borderId="40" xfId="90" applyFont="1" applyFill="1" applyBorder="1" applyAlignment="1" applyProtection="1">
      <alignment horizontal="center" vertical="center" wrapText="1"/>
    </xf>
    <xf numFmtId="0" fontId="12" fillId="0" borderId="18" xfId="78" applyFont="1" applyBorder="1" applyAlignment="1">
      <alignment horizontal="justify" vertical="center" wrapText="1"/>
    </xf>
    <xf numFmtId="0" fontId="12" fillId="0" borderId="49" xfId="78" applyFont="1" applyBorder="1" applyAlignment="1">
      <alignment horizontal="justify" vertical="center" wrapText="1"/>
    </xf>
    <xf numFmtId="9" fontId="11" fillId="0" borderId="31" xfId="93" applyFont="1" applyFill="1" applyBorder="1" applyAlignment="1" applyProtection="1">
      <alignment horizontal="justify" vertical="center" wrapText="1"/>
    </xf>
    <xf numFmtId="9" fontId="11" fillId="0" borderId="24" xfId="93" applyFont="1" applyFill="1" applyBorder="1" applyAlignment="1" applyProtection="1">
      <alignment horizontal="justify" vertical="center" wrapText="1"/>
    </xf>
    <xf numFmtId="9" fontId="11" fillId="0" borderId="25" xfId="93" applyFont="1" applyFill="1" applyBorder="1" applyAlignment="1" applyProtection="1">
      <alignment horizontal="justify" vertical="center" wrapText="1"/>
    </xf>
    <xf numFmtId="9" fontId="11" fillId="0" borderId="41" xfId="93" applyFont="1" applyFill="1" applyBorder="1" applyAlignment="1" applyProtection="1">
      <alignment horizontal="justify" vertical="center" wrapText="1"/>
    </xf>
    <xf numFmtId="9" fontId="11" fillId="0" borderId="15" xfId="93" applyFont="1" applyFill="1" applyBorder="1" applyAlignment="1" applyProtection="1">
      <alignment horizontal="justify" vertical="center" wrapText="1"/>
    </xf>
    <xf numFmtId="9" fontId="11" fillId="0" borderId="50" xfId="93" applyFont="1" applyFill="1" applyBorder="1" applyAlignment="1" applyProtection="1">
      <alignment horizontal="justify" vertical="center" wrapText="1"/>
    </xf>
    <xf numFmtId="9" fontId="11" fillId="0" borderId="35" xfId="93" applyFont="1" applyFill="1" applyBorder="1" applyAlignment="1" applyProtection="1">
      <alignment horizontal="justify" vertical="center" wrapText="1"/>
    </xf>
    <xf numFmtId="9" fontId="11" fillId="0" borderId="16" xfId="93" applyFont="1" applyFill="1" applyBorder="1" applyAlignment="1" applyProtection="1">
      <alignment horizontal="justify" vertical="center" wrapText="1"/>
    </xf>
    <xf numFmtId="0" fontId="12" fillId="24" borderId="18" xfId="78" applyFont="1" applyFill="1" applyBorder="1" applyAlignment="1">
      <alignment horizontal="center" vertical="center" wrapText="1"/>
    </xf>
    <xf numFmtId="0" fontId="12" fillId="24" borderId="30" xfId="78" applyFont="1" applyFill="1" applyBorder="1" applyAlignment="1">
      <alignment horizontal="center" vertical="center" wrapText="1"/>
    </xf>
    <xf numFmtId="0" fontId="12" fillId="24" borderId="24" xfId="78" applyFont="1" applyFill="1" applyBorder="1" applyAlignment="1">
      <alignment horizontal="center" vertical="center" wrapText="1"/>
    </xf>
    <xf numFmtId="0" fontId="12" fillId="24" borderId="35" xfId="78" applyFont="1" applyFill="1" applyBorder="1" applyAlignment="1">
      <alignment horizontal="center" vertical="center" wrapText="1"/>
    </xf>
    <xf numFmtId="0" fontId="11" fillId="0" borderId="70" xfId="78" applyFont="1" applyBorder="1" applyAlignment="1">
      <alignment horizontal="left" vertical="center" wrapText="1"/>
    </xf>
    <xf numFmtId="0" fontId="11" fillId="0" borderId="11" xfId="78" applyFont="1" applyBorder="1" applyAlignment="1">
      <alignment horizontal="left" vertical="center" wrapText="1"/>
    </xf>
    <xf numFmtId="0" fontId="11" fillId="0" borderId="12" xfId="78" applyFont="1" applyBorder="1" applyAlignment="1">
      <alignment horizontal="left" vertical="center" wrapText="1"/>
    </xf>
    <xf numFmtId="0" fontId="11" fillId="0" borderId="41" xfId="78" applyFont="1" applyBorder="1" applyAlignment="1">
      <alignment horizontal="left" vertical="center" wrapText="1"/>
    </xf>
    <xf numFmtId="0" fontId="11" fillId="0" borderId="15" xfId="78" applyFont="1" applyBorder="1" applyAlignment="1">
      <alignment horizontal="left" vertical="center" wrapText="1"/>
    </xf>
    <xf numFmtId="0" fontId="11" fillId="0" borderId="16" xfId="78" applyFont="1" applyBorder="1" applyAlignment="1">
      <alignment horizontal="left" vertical="center" wrapText="1"/>
    </xf>
    <xf numFmtId="0" fontId="11" fillId="0" borderId="8" xfId="78" applyFont="1" applyBorder="1" applyAlignment="1">
      <alignment horizontal="left" vertical="center" wrapText="1"/>
    </xf>
    <xf numFmtId="181" fontId="12" fillId="0" borderId="52" xfId="90" applyNumberFormat="1" applyFont="1" applyFill="1" applyBorder="1" applyAlignment="1" applyProtection="1">
      <alignment horizontal="center" vertical="center" wrapText="1"/>
    </xf>
    <xf numFmtId="181" fontId="12" fillId="0" borderId="36" xfId="90" applyNumberFormat="1" applyFont="1" applyFill="1" applyBorder="1" applyAlignment="1" applyProtection="1">
      <alignment horizontal="center" vertical="center" wrapText="1"/>
    </xf>
    <xf numFmtId="9" fontId="47" fillId="0" borderId="31" xfId="93" applyFont="1" applyFill="1" applyBorder="1" applyAlignment="1" applyProtection="1">
      <alignment horizontal="justify" vertical="center" wrapText="1"/>
    </xf>
    <xf numFmtId="9" fontId="47" fillId="0" borderId="24" xfId="93" applyFont="1" applyFill="1" applyBorder="1" applyAlignment="1" applyProtection="1">
      <alignment horizontal="justify" vertical="center" wrapText="1"/>
    </xf>
    <xf numFmtId="9" fontId="47" fillId="0" borderId="35" xfId="93" applyFont="1" applyFill="1" applyBorder="1" applyAlignment="1" applyProtection="1">
      <alignment horizontal="justify" vertical="center" wrapText="1"/>
    </xf>
    <xf numFmtId="9" fontId="47" fillId="0" borderId="41" xfId="93" applyFont="1" applyFill="1" applyBorder="1" applyAlignment="1" applyProtection="1">
      <alignment horizontal="justify" vertical="center" wrapText="1"/>
    </xf>
    <xf numFmtId="9" fontId="47" fillId="0" borderId="15" xfId="93" applyFont="1" applyFill="1" applyBorder="1" applyAlignment="1" applyProtection="1">
      <alignment horizontal="justify" vertical="center" wrapText="1"/>
    </xf>
    <xf numFmtId="9" fontId="47" fillId="0" borderId="16" xfId="93" applyFont="1" applyFill="1" applyBorder="1" applyAlignment="1" applyProtection="1">
      <alignment horizontal="justify" vertical="center" wrapText="1"/>
    </xf>
    <xf numFmtId="0" fontId="69" fillId="0" borderId="8" xfId="78" applyFont="1" applyBorder="1" applyAlignment="1">
      <alignment horizontal="left" vertical="center" wrapText="1"/>
    </xf>
    <xf numFmtId="0" fontId="47" fillId="0" borderId="26" xfId="78" applyFont="1" applyBorder="1" applyAlignment="1">
      <alignment horizontal="left" vertical="center" wrapText="1"/>
    </xf>
    <xf numFmtId="0" fontId="47" fillId="0" borderId="19" xfId="78" applyFont="1" applyBorder="1" applyAlignment="1">
      <alignment horizontal="left" vertical="center" wrapText="1"/>
    </xf>
    <xf numFmtId="0" fontId="47" fillId="0" borderId="28" xfId="78" applyFont="1" applyBorder="1" applyAlignment="1">
      <alignment horizontal="left" vertical="center" wrapText="1"/>
    </xf>
    <xf numFmtId="2" fontId="11" fillId="0" borderId="1" xfId="78" applyNumberFormat="1" applyFont="1" applyBorder="1" applyAlignment="1">
      <alignment horizontal="justify" vertical="center" wrapText="1"/>
    </xf>
    <xf numFmtId="9" fontId="11" fillId="0" borderId="2" xfId="90" applyFont="1" applyFill="1" applyBorder="1" applyAlignment="1" applyProtection="1">
      <alignment horizontal="center" vertical="center" wrapText="1"/>
    </xf>
    <xf numFmtId="0" fontId="12" fillId="24" borderId="70" xfId="78" applyFont="1" applyFill="1" applyBorder="1" applyAlignment="1">
      <alignment horizontal="center" vertical="center" wrapText="1"/>
    </xf>
    <xf numFmtId="0" fontId="12" fillId="24" borderId="42" xfId="78" applyFont="1" applyFill="1" applyBorder="1" applyAlignment="1">
      <alignment horizontal="center" vertical="center" wrapText="1"/>
    </xf>
    <xf numFmtId="0" fontId="12" fillId="24" borderId="51" xfId="78" applyFont="1" applyFill="1" applyBorder="1" applyAlignment="1">
      <alignment horizontal="center" vertical="center" wrapText="1"/>
    </xf>
    <xf numFmtId="0" fontId="12" fillId="24" borderId="56" xfId="78" applyFont="1" applyFill="1" applyBorder="1" applyAlignment="1">
      <alignment horizontal="center" vertical="center" wrapText="1"/>
    </xf>
    <xf numFmtId="9" fontId="47" fillId="0" borderId="25" xfId="93" applyFont="1" applyFill="1" applyBorder="1" applyAlignment="1" applyProtection="1">
      <alignment horizontal="justify" vertical="center" wrapText="1"/>
    </xf>
    <xf numFmtId="9" fontId="47" fillId="0" borderId="50" xfId="93" applyFont="1" applyFill="1" applyBorder="1" applyAlignment="1" applyProtection="1">
      <alignment horizontal="justify" vertical="center" wrapText="1"/>
    </xf>
    <xf numFmtId="0" fontId="25" fillId="32" borderId="94" xfId="0" applyFont="1" applyFill="1" applyBorder="1" applyAlignment="1">
      <alignment horizontal="center" vertical="center" wrapText="1"/>
    </xf>
    <xf numFmtId="0" fontId="20" fillId="0" borderId="95" xfId="0" applyFont="1" applyBorder="1"/>
    <xf numFmtId="0" fontId="25" fillId="32" borderId="96" xfId="0" applyFont="1" applyFill="1" applyBorder="1" applyAlignment="1">
      <alignment horizontal="center" vertical="center" wrapText="1"/>
    </xf>
    <xf numFmtId="0" fontId="20" fillId="0" borderId="97" xfId="0" applyFont="1" applyBorder="1"/>
    <xf numFmtId="0" fontId="20" fillId="0" borderId="98" xfId="0" applyFont="1" applyBorder="1"/>
    <xf numFmtId="9" fontId="26" fillId="0" borderId="94" xfId="0" applyNumberFormat="1" applyFont="1" applyBorder="1" applyAlignment="1">
      <alignment horizontal="center" vertical="center" wrapText="1"/>
    </xf>
    <xf numFmtId="0" fontId="46" fillId="0" borderId="20" xfId="0" applyFont="1" applyBorder="1" applyAlignment="1">
      <alignment horizontal="left" vertical="center"/>
    </xf>
    <xf numFmtId="0" fontId="46" fillId="0" borderId="3" xfId="0" applyFont="1" applyBorder="1" applyAlignment="1">
      <alignment horizontal="left" vertical="center"/>
    </xf>
    <xf numFmtId="0" fontId="46" fillId="0" borderId="39" xfId="0" applyFont="1" applyBorder="1" applyAlignment="1">
      <alignment horizontal="left" vertical="center"/>
    </xf>
    <xf numFmtId="0" fontId="50" fillId="0" borderId="1" xfId="0" applyFont="1" applyBorder="1" applyAlignment="1">
      <alignment horizontal="center" vertical="center" wrapText="1"/>
    </xf>
    <xf numFmtId="0" fontId="50" fillId="13" borderId="23" xfId="0" applyFont="1" applyFill="1" applyBorder="1" applyAlignment="1">
      <alignment horizontal="left" vertical="center"/>
    </xf>
    <xf numFmtId="0" fontId="50" fillId="13" borderId="24" xfId="0" applyFont="1" applyFill="1" applyBorder="1" applyAlignment="1">
      <alignment horizontal="left" vertical="center"/>
    </xf>
    <xf numFmtId="0" fontId="50" fillId="13" borderId="25" xfId="0" applyFont="1" applyFill="1" applyBorder="1" applyAlignment="1">
      <alignment horizontal="left" vertical="center"/>
    </xf>
    <xf numFmtId="0" fontId="46" fillId="0" borderId="38" xfId="0" applyFont="1" applyBorder="1" applyAlignment="1">
      <alignment horizontal="left" vertical="center"/>
    </xf>
    <xf numFmtId="0" fontId="46" fillId="0" borderId="31" xfId="0" applyFont="1" applyBorder="1" applyAlignment="1">
      <alignment horizontal="left" vertical="center"/>
    </xf>
    <xf numFmtId="0" fontId="46" fillId="0" borderId="24" xfId="0" applyFont="1" applyBorder="1" applyAlignment="1">
      <alignment horizontal="left" vertical="center"/>
    </xf>
    <xf numFmtId="0" fontId="50" fillId="13" borderId="44" xfId="0" applyFont="1" applyFill="1" applyBorder="1" applyAlignment="1">
      <alignment horizontal="center" vertical="center" wrapText="1"/>
    </xf>
    <xf numFmtId="0" fontId="50" fillId="13" borderId="40" xfId="0" applyFont="1" applyFill="1" applyBorder="1" applyAlignment="1">
      <alignment horizontal="center" vertical="center" wrapText="1"/>
    </xf>
    <xf numFmtId="0" fontId="50" fillId="13" borderId="56" xfId="0" applyFont="1" applyFill="1" applyBorder="1" applyAlignment="1">
      <alignment horizontal="center" vertical="center"/>
    </xf>
    <xf numFmtId="0" fontId="50" fillId="13" borderId="47" xfId="0" applyFont="1" applyFill="1" applyBorder="1" applyAlignment="1">
      <alignment horizontal="center" vertical="center"/>
    </xf>
    <xf numFmtId="0" fontId="50" fillId="13" borderId="48" xfId="0" applyFont="1" applyFill="1" applyBorder="1" applyAlignment="1">
      <alignment horizontal="center" vertical="center"/>
    </xf>
    <xf numFmtId="0" fontId="50" fillId="13" borderId="6" xfId="0" applyFont="1" applyFill="1" applyBorder="1" applyAlignment="1">
      <alignment horizontal="left" vertical="center"/>
    </xf>
    <xf numFmtId="0" fontId="50" fillId="13" borderId="3" xfId="0" applyFont="1" applyFill="1" applyBorder="1" applyAlignment="1">
      <alignment horizontal="left" vertical="center"/>
    </xf>
    <xf numFmtId="0" fontId="50" fillId="13" borderId="39" xfId="0" applyFont="1" applyFill="1" applyBorder="1" applyAlignment="1">
      <alignment horizontal="left" vertical="center"/>
    </xf>
    <xf numFmtId="0" fontId="50" fillId="13" borderId="56" xfId="0" applyFont="1" applyFill="1" applyBorder="1" applyAlignment="1">
      <alignment horizontal="center" vertical="center" wrapText="1"/>
    </xf>
    <xf numFmtId="0" fontId="50" fillId="13" borderId="47" xfId="0" applyFont="1" applyFill="1" applyBorder="1" applyAlignment="1">
      <alignment horizontal="center" vertical="center" wrapText="1"/>
    </xf>
    <xf numFmtId="0" fontId="50" fillId="13" borderId="57" xfId="0" applyFont="1" applyFill="1" applyBorder="1" applyAlignment="1">
      <alignment horizontal="center" vertical="center" wrapText="1"/>
    </xf>
    <xf numFmtId="0" fontId="50" fillId="13" borderId="46" xfId="0" applyFont="1" applyFill="1" applyBorder="1" applyAlignment="1">
      <alignment horizontal="center" vertical="center" wrapText="1"/>
    </xf>
    <xf numFmtId="0" fontId="50" fillId="13" borderId="66" xfId="0" applyFont="1" applyFill="1" applyBorder="1" applyAlignment="1">
      <alignment horizontal="center" vertical="center" wrapText="1"/>
    </xf>
    <xf numFmtId="0" fontId="50" fillId="13" borderId="67" xfId="0" applyFont="1" applyFill="1" applyBorder="1" applyAlignment="1">
      <alignment horizontal="center" vertical="center" wrapText="1"/>
    </xf>
    <xf numFmtId="0" fontId="12" fillId="23" borderId="1" xfId="78" applyFont="1" applyFill="1" applyBorder="1" applyAlignment="1">
      <alignment horizontal="left" vertical="center" wrapText="1"/>
    </xf>
    <xf numFmtId="0" fontId="50" fillId="27" borderId="1" xfId="78" applyFont="1" applyFill="1" applyBorder="1" applyAlignment="1">
      <alignment horizontal="center" vertical="center" wrapText="1"/>
    </xf>
    <xf numFmtId="0" fontId="12" fillId="27" borderId="1" xfId="78" applyFont="1" applyFill="1" applyBorder="1" applyAlignment="1">
      <alignment horizontal="center" vertical="center" wrapText="1"/>
    </xf>
    <xf numFmtId="0" fontId="50" fillId="13" borderId="68" xfId="0" applyFont="1" applyFill="1" applyBorder="1" applyAlignment="1">
      <alignment horizontal="center" vertical="center" wrapText="1"/>
    </xf>
    <xf numFmtId="0" fontId="50" fillId="13" borderId="65" xfId="0" applyFont="1" applyFill="1" applyBorder="1" applyAlignment="1">
      <alignment horizontal="center" vertical="center" wrapText="1"/>
    </xf>
    <xf numFmtId="0" fontId="50" fillId="13" borderId="50" xfId="0" applyFont="1" applyFill="1" applyBorder="1" applyAlignment="1">
      <alignment horizontal="center" vertical="center" wrapText="1"/>
    </xf>
    <xf numFmtId="0" fontId="50" fillId="13" borderId="69" xfId="0" applyFont="1" applyFill="1" applyBorder="1" applyAlignment="1">
      <alignment horizontal="center" vertical="center" wrapText="1"/>
    </xf>
    <xf numFmtId="0" fontId="50" fillId="13" borderId="11" xfId="0" applyFont="1" applyFill="1" applyBorder="1" applyAlignment="1">
      <alignment horizontal="center" vertical="center"/>
    </xf>
    <xf numFmtId="0" fontId="50" fillId="13" borderId="42" xfId="0" applyFont="1" applyFill="1" applyBorder="1" applyAlignment="1">
      <alignment horizontal="center" vertical="center"/>
    </xf>
    <xf numFmtId="0" fontId="50" fillId="13" borderId="0" xfId="0" applyFont="1" applyFill="1" applyAlignment="1">
      <alignment horizontal="center" vertical="center"/>
    </xf>
    <xf numFmtId="0" fontId="50" fillId="13" borderId="31" xfId="0" applyFont="1" applyFill="1" applyBorder="1" applyAlignment="1">
      <alignment horizontal="center" vertical="center"/>
    </xf>
    <xf numFmtId="0" fontId="50" fillId="13" borderId="24" xfId="0" applyFont="1" applyFill="1" applyBorder="1" applyAlignment="1">
      <alignment horizontal="center" vertical="center"/>
    </xf>
    <xf numFmtId="0" fontId="50" fillId="13" borderId="25" xfId="0" applyFont="1" applyFill="1" applyBorder="1" applyAlignment="1">
      <alignment horizontal="center" vertical="center"/>
    </xf>
    <xf numFmtId="0" fontId="50" fillId="13" borderId="65" xfId="0" applyFont="1" applyFill="1" applyBorder="1" applyAlignment="1">
      <alignment horizontal="center" vertical="center"/>
    </xf>
    <xf numFmtId="0" fontId="50" fillId="13" borderId="20" xfId="0" applyFont="1" applyFill="1" applyBorder="1" applyAlignment="1">
      <alignment horizontal="center" vertical="center"/>
    </xf>
    <xf numFmtId="0" fontId="50" fillId="13" borderId="3" xfId="0" applyFont="1" applyFill="1" applyBorder="1" applyAlignment="1">
      <alignment horizontal="center" vertical="center"/>
    </xf>
    <xf numFmtId="0" fontId="50" fillId="13" borderId="39" xfId="0" applyFont="1" applyFill="1" applyBorder="1" applyAlignment="1">
      <alignment horizontal="center" vertical="center"/>
    </xf>
    <xf numFmtId="0" fontId="50" fillId="13" borderId="71" xfId="0" applyFont="1" applyFill="1" applyBorder="1" applyAlignment="1">
      <alignment horizontal="center" vertical="center" wrapText="1"/>
    </xf>
    <xf numFmtId="0" fontId="50" fillId="13" borderId="72" xfId="0" applyFont="1" applyFill="1" applyBorder="1" applyAlignment="1">
      <alignment horizontal="center" vertical="center" wrapText="1"/>
    </xf>
    <xf numFmtId="0" fontId="50" fillId="13" borderId="49" xfId="0" applyFont="1" applyFill="1" applyBorder="1" applyAlignment="1">
      <alignment horizontal="center" vertical="center" wrapText="1"/>
    </xf>
    <xf numFmtId="0" fontId="50" fillId="13" borderId="8" xfId="0" applyFont="1" applyFill="1" applyBorder="1" applyAlignment="1">
      <alignment horizontal="center" vertical="center"/>
    </xf>
    <xf numFmtId="0" fontId="50" fillId="13" borderId="1" xfId="0" applyFont="1" applyFill="1" applyBorder="1" applyAlignment="1">
      <alignment horizontal="center" vertical="center"/>
    </xf>
    <xf numFmtId="14" fontId="65" fillId="0" borderId="1" xfId="0" applyNumberFormat="1" applyFont="1" applyBorder="1" applyAlignment="1">
      <alignment horizontal="center" vertical="center"/>
    </xf>
    <xf numFmtId="0" fontId="65" fillId="0" borderId="1" xfId="0" applyFont="1" applyBorder="1" applyAlignment="1">
      <alignment horizontal="center" vertical="center"/>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50" fillId="0" borderId="10" xfId="0" applyFont="1" applyBorder="1" applyAlignment="1">
      <alignment horizontal="left" vertical="center" wrapText="1"/>
    </xf>
    <xf numFmtId="0" fontId="50" fillId="0" borderId="20" xfId="0" applyFont="1" applyBorder="1" applyAlignment="1">
      <alignment horizontal="center" vertical="center"/>
    </xf>
    <xf numFmtId="0" fontId="50" fillId="0" borderId="3" xfId="0" applyFont="1" applyBorder="1" applyAlignment="1">
      <alignment horizontal="center" vertical="center"/>
    </xf>
    <xf numFmtId="0" fontId="50" fillId="0" borderId="39" xfId="0" applyFont="1" applyBorder="1" applyAlignment="1">
      <alignment horizontal="center" vertical="center"/>
    </xf>
    <xf numFmtId="0" fontId="50" fillId="0" borderId="2" xfId="0" applyFont="1" applyBorder="1" applyAlignment="1">
      <alignment horizontal="center" vertical="center"/>
    </xf>
    <xf numFmtId="0" fontId="50" fillId="0" borderId="38" xfId="0" applyFont="1" applyBorder="1" applyAlignment="1">
      <alignment horizontal="center" vertical="center"/>
    </xf>
    <xf numFmtId="0" fontId="50" fillId="0" borderId="5" xfId="0" applyFont="1" applyBorder="1" applyAlignment="1">
      <alignment horizontal="center" vertical="center"/>
    </xf>
    <xf numFmtId="0" fontId="50" fillId="0" borderId="31" xfId="0" applyFont="1" applyBorder="1" applyAlignment="1">
      <alignment horizontal="center" vertical="center"/>
    </xf>
    <xf numFmtId="0" fontId="50" fillId="0" borderId="24" xfId="0" applyFont="1" applyBorder="1" applyAlignment="1">
      <alignment horizontal="center" vertical="center"/>
    </xf>
    <xf numFmtId="0" fontId="50" fillId="0" borderId="25" xfId="0" applyFont="1" applyBorder="1" applyAlignment="1">
      <alignment horizontal="center" vertical="center"/>
    </xf>
    <xf numFmtId="0" fontId="50" fillId="0" borderId="42" xfId="0" applyFont="1" applyBorder="1" applyAlignment="1">
      <alignment horizontal="center" vertical="center"/>
    </xf>
    <xf numFmtId="0" fontId="50" fillId="0" borderId="0" xfId="0" applyFont="1" applyAlignment="1">
      <alignment horizontal="center" vertical="center"/>
    </xf>
    <xf numFmtId="0" fontId="50" fillId="0" borderId="65" xfId="0" applyFont="1" applyBorder="1" applyAlignment="1">
      <alignment horizontal="center" vertical="center"/>
    </xf>
    <xf numFmtId="0" fontId="57" fillId="38" borderId="52" xfId="0" applyFont="1" applyFill="1" applyBorder="1" applyAlignment="1">
      <alignment horizontal="center" vertical="center"/>
    </xf>
    <xf numFmtId="0" fontId="57" fillId="38" borderId="36" xfId="0" applyFont="1" applyFill="1" applyBorder="1" applyAlignment="1">
      <alignment horizontal="center" vertical="center"/>
    </xf>
    <xf numFmtId="0" fontId="45" fillId="0" borderId="0" xfId="0" applyFont="1" applyAlignment="1">
      <alignment horizontal="center" vertical="center" wrapText="1"/>
    </xf>
    <xf numFmtId="0" fontId="12" fillId="13" borderId="2" xfId="0" applyFont="1" applyFill="1" applyBorder="1" applyAlignment="1">
      <alignment horizontal="center" vertical="center" wrapText="1"/>
    </xf>
    <xf numFmtId="0" fontId="12" fillId="13" borderId="5" xfId="0" applyFont="1" applyFill="1" applyBorder="1" applyAlignment="1">
      <alignment horizontal="center" vertical="center" wrapText="1"/>
    </xf>
    <xf numFmtId="0" fontId="12" fillId="13" borderId="38" xfId="0" applyFont="1" applyFill="1" applyBorder="1" applyAlignment="1">
      <alignment horizontal="center" vertical="center" wrapText="1"/>
    </xf>
    <xf numFmtId="0" fontId="12" fillId="13" borderId="10" xfId="0" applyFont="1" applyFill="1" applyBorder="1" applyAlignment="1">
      <alignment horizontal="center" vertical="center" wrapText="1"/>
    </xf>
    <xf numFmtId="0" fontId="12" fillId="13" borderId="4" xfId="0" applyFont="1" applyFill="1" applyBorder="1" applyAlignment="1">
      <alignment horizontal="center" vertical="center" wrapText="1"/>
    </xf>
    <xf numFmtId="0" fontId="13" fillId="23" borderId="4" xfId="0" applyFont="1" applyFill="1" applyBorder="1" applyAlignment="1">
      <alignment horizontal="center" vertical="center"/>
    </xf>
    <xf numFmtId="0" fontId="13" fillId="23" borderId="1" xfId="0" applyFont="1" applyFill="1" applyBorder="1" applyAlignment="1">
      <alignment horizontal="center" vertical="center"/>
    </xf>
    <xf numFmtId="0" fontId="12" fillId="13" borderId="1" xfId="0" applyFont="1" applyFill="1" applyBorder="1" applyAlignment="1">
      <alignment horizontal="center" vertical="center"/>
    </xf>
    <xf numFmtId="0" fontId="50" fillId="0" borderId="31" xfId="0" applyFont="1" applyBorder="1" applyAlignment="1">
      <alignment vertical="center" wrapText="1"/>
    </xf>
    <xf numFmtId="0" fontId="50" fillId="0" borderId="24" xfId="0" applyFont="1" applyBorder="1" applyAlignment="1">
      <alignment vertical="center" wrapText="1"/>
    </xf>
    <xf numFmtId="0" fontId="50" fillId="0" borderId="25" xfId="0" applyFont="1" applyBorder="1" applyAlignment="1">
      <alignment vertical="center" wrapText="1"/>
    </xf>
    <xf numFmtId="0" fontId="50" fillId="0" borderId="1" xfId="0" applyFont="1" applyBorder="1" applyAlignment="1">
      <alignment horizontal="center" vertical="center"/>
    </xf>
    <xf numFmtId="0" fontId="12" fillId="0" borderId="1" xfId="0" applyFont="1" applyBorder="1" applyAlignment="1">
      <alignment vertical="center" wrapText="1"/>
    </xf>
    <xf numFmtId="0" fontId="11" fillId="23" borderId="2" xfId="0" applyFont="1" applyFill="1" applyBorder="1" applyAlignment="1">
      <alignment horizontal="left" vertical="center" wrapText="1"/>
    </xf>
    <xf numFmtId="0" fontId="11" fillId="23" borderId="5" xfId="0" applyFont="1" applyFill="1" applyBorder="1" applyAlignment="1">
      <alignment horizontal="left" vertical="center" wrapText="1"/>
    </xf>
    <xf numFmtId="0" fontId="50" fillId="25" borderId="2" xfId="0" applyFont="1" applyFill="1" applyBorder="1" applyAlignment="1">
      <alignment horizontal="center" vertical="center"/>
    </xf>
    <xf numFmtId="0" fontId="50" fillId="25" borderId="5" xfId="0" applyFont="1" applyFill="1" applyBorder="1" applyAlignment="1">
      <alignment horizontal="center" vertical="center"/>
    </xf>
    <xf numFmtId="0" fontId="50" fillId="0" borderId="2" xfId="0" applyFont="1" applyBorder="1" applyAlignment="1">
      <alignment horizontal="left" vertical="center" wrapText="1"/>
    </xf>
    <xf numFmtId="0" fontId="50" fillId="0" borderId="5" xfId="0" applyFont="1" applyBorder="1" applyAlignment="1">
      <alignment horizontal="left" vertical="center" wrapText="1"/>
    </xf>
    <xf numFmtId="0" fontId="46" fillId="0" borderId="10" xfId="0" applyFont="1" applyBorder="1" applyAlignment="1">
      <alignment horizontal="left" vertical="center" wrapText="1"/>
    </xf>
    <xf numFmtId="0" fontId="46" fillId="0" borderId="30" xfId="0" applyFont="1" applyBorder="1" applyAlignment="1">
      <alignment horizontal="left" vertical="center" wrapText="1"/>
    </xf>
    <xf numFmtId="0" fontId="46" fillId="0" borderId="4" xfId="0" applyFont="1" applyBorder="1" applyAlignment="1">
      <alignment horizontal="left" vertical="center" wrapText="1"/>
    </xf>
    <xf numFmtId="41" fontId="46" fillId="0" borderId="31" xfId="38" applyFont="1" applyFill="1" applyBorder="1" applyAlignment="1">
      <alignment horizontal="left" vertical="center"/>
    </xf>
    <xf numFmtId="41" fontId="46" fillId="0" borderId="42" xfId="38" applyFont="1" applyFill="1" applyBorder="1" applyAlignment="1">
      <alignment horizontal="left" vertical="center"/>
    </xf>
    <xf numFmtId="41" fontId="46" fillId="0" borderId="20" xfId="38" applyFont="1" applyFill="1" applyBorder="1" applyAlignment="1">
      <alignment horizontal="left" vertical="center"/>
    </xf>
    <xf numFmtId="0" fontId="0" fillId="17" borderId="1" xfId="0" applyFill="1" applyBorder="1" applyAlignment="1">
      <alignment horizontal="center"/>
    </xf>
    <xf numFmtId="0" fontId="0" fillId="0" borderId="65" xfId="0" applyBorder="1" applyAlignment="1">
      <alignment horizontal="center"/>
    </xf>
    <xf numFmtId="0" fontId="0" fillId="22" borderId="65" xfId="0" applyFill="1"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59"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46" fillId="0" borderId="5" xfId="90" applyNumberFormat="1" applyFont="1" applyBorder="1" applyAlignment="1">
      <alignment horizontal="center" vertical="center" wrapText="1"/>
    </xf>
    <xf numFmtId="0" fontId="21" fillId="0" borderId="5" xfId="0" applyFont="1" applyBorder="1" applyAlignment="1">
      <alignment vertical="center" wrapText="1"/>
    </xf>
    <xf numFmtId="9" fontId="59" fillId="0" borderId="5" xfId="90" applyFont="1" applyBorder="1" applyAlignment="1">
      <alignment vertical="center" wrapText="1"/>
    </xf>
    <xf numFmtId="9" fontId="59" fillId="0" borderId="58" xfId="90" applyFont="1" applyBorder="1" applyAlignment="1">
      <alignment vertical="center" wrapText="1"/>
    </xf>
    <xf numFmtId="0" fontId="59" fillId="0" borderId="43" xfId="0" applyFont="1" applyBorder="1" applyAlignment="1">
      <alignment vertical="center"/>
    </xf>
    <xf numFmtId="9" fontId="59" fillId="0" borderId="51" xfId="90" applyFont="1" applyBorder="1" applyAlignment="1">
      <alignment vertical="center"/>
    </xf>
    <xf numFmtId="9" fontId="59" fillId="0" borderId="9" xfId="90" applyFont="1" applyBorder="1" applyAlignment="1">
      <alignment vertical="center"/>
    </xf>
    <xf numFmtId="10" fontId="21" fillId="0" borderId="22" xfId="0" applyNumberFormat="1" applyFont="1" applyBorder="1" applyAlignment="1">
      <alignment vertical="center"/>
    </xf>
    <xf numFmtId="9" fontId="59" fillId="0" borderId="28" xfId="90" applyFont="1" applyBorder="1" applyAlignment="1">
      <alignment vertical="center"/>
    </xf>
    <xf numFmtId="0" fontId="50" fillId="13" borderId="0" xfId="0" applyFont="1" applyFill="1" applyBorder="1" applyAlignment="1">
      <alignment horizontal="center" vertical="center"/>
    </xf>
    <xf numFmtId="0" fontId="12" fillId="13" borderId="58" xfId="0" applyFont="1" applyFill="1" applyBorder="1" applyAlignment="1">
      <alignment horizontal="center" vertical="center" wrapText="1"/>
    </xf>
    <xf numFmtId="0" fontId="59" fillId="0" borderId="39" xfId="0" applyFont="1" applyBorder="1" applyAlignment="1">
      <alignment vertical="center"/>
    </xf>
    <xf numFmtId="0" fontId="59" fillId="0" borderId="5" xfId="0" applyFont="1" applyBorder="1" applyAlignment="1">
      <alignment vertical="center"/>
    </xf>
    <xf numFmtId="0" fontId="59" fillId="0" borderId="58" xfId="0" applyFont="1" applyBorder="1" applyAlignment="1">
      <alignment vertical="center"/>
    </xf>
    <xf numFmtId="0" fontId="50" fillId="13" borderId="35" xfId="0" applyFont="1" applyFill="1" applyBorder="1" applyAlignment="1">
      <alignment horizontal="center" vertical="center"/>
    </xf>
    <xf numFmtId="0" fontId="50" fillId="13" borderId="14" xfId="0" applyFont="1" applyFill="1" applyBorder="1" applyAlignment="1">
      <alignment horizontal="center" vertical="center"/>
    </xf>
    <xf numFmtId="0" fontId="50" fillId="13" borderId="7" xfId="0" applyFont="1" applyFill="1" applyBorder="1" applyAlignment="1">
      <alignment horizontal="center" vertical="center"/>
    </xf>
    <xf numFmtId="0" fontId="46" fillId="0" borderId="22" xfId="0" applyFont="1" applyBorder="1" applyAlignment="1">
      <alignment horizontal="left" vertical="center"/>
    </xf>
    <xf numFmtId="0" fontId="46" fillId="0" borderId="35" xfId="0" applyFont="1" applyBorder="1" applyAlignment="1">
      <alignment horizontal="left" vertical="center"/>
    </xf>
    <xf numFmtId="0" fontId="59" fillId="0" borderId="0" xfId="0" applyFont="1" applyBorder="1" applyAlignment="1">
      <alignment vertical="center"/>
    </xf>
  </cellXfs>
  <cellStyles count="97">
    <cellStyle name="20% - Énfasis6 2" xfId="1" xr:uid="{00000000-0005-0000-0000-000000000000}"/>
    <cellStyle name="BodyStyle" xfId="2" xr:uid="{00000000-0005-0000-0000-000001000000}"/>
    <cellStyle name="BodyStyleBold" xfId="3" xr:uid="{00000000-0005-0000-0000-000002000000}"/>
    <cellStyle name="BodyStyleBoldRight" xfId="4" xr:uid="{00000000-0005-0000-0000-000003000000}"/>
    <cellStyle name="BodyStyleWithBorder" xfId="5" xr:uid="{00000000-0005-0000-0000-000004000000}"/>
    <cellStyle name="Borde de la tabla derecha" xfId="6" xr:uid="{00000000-0005-0000-0000-000005000000}"/>
    <cellStyle name="Borde de la tabla izquierda" xfId="7" xr:uid="{00000000-0005-0000-0000-000006000000}"/>
    <cellStyle name="BorderThinBlack" xfId="8" xr:uid="{00000000-0005-0000-0000-000007000000}"/>
    <cellStyle name="Comma [0] 2" xfId="9" xr:uid="{00000000-0005-0000-0000-00000A000000}"/>
    <cellStyle name="Comma [0] 3" xfId="10" xr:uid="{00000000-0005-0000-0000-00000B000000}"/>
    <cellStyle name="Comma 2" xfId="11" xr:uid="{00000000-0005-0000-0000-00000C000000}"/>
    <cellStyle name="Comma 3" xfId="12" xr:uid="{00000000-0005-0000-0000-00000D000000}"/>
    <cellStyle name="Comma 4" xfId="13" xr:uid="{00000000-0005-0000-0000-00000E000000}"/>
    <cellStyle name="Currency [0] 2" xfId="14" xr:uid="{00000000-0005-0000-0000-000011000000}"/>
    <cellStyle name="Currency [0] 3" xfId="15" xr:uid="{00000000-0005-0000-0000-000012000000}"/>
    <cellStyle name="Currency 2" xfId="16" xr:uid="{00000000-0005-0000-0000-000013000000}"/>
    <cellStyle name="Currency 3" xfId="17" xr:uid="{00000000-0005-0000-0000-000014000000}"/>
    <cellStyle name="DateStyle" xfId="18" xr:uid="{00000000-0005-0000-0000-000015000000}"/>
    <cellStyle name="DateTimeStyle" xfId="19" xr:uid="{00000000-0005-0000-0000-000016000000}"/>
    <cellStyle name="Decimal" xfId="20" xr:uid="{00000000-0005-0000-0000-000017000000}"/>
    <cellStyle name="DecimalWithBorder" xfId="21" xr:uid="{00000000-0005-0000-0000-000018000000}"/>
    <cellStyle name="Encabezado 1 2" xfId="22" xr:uid="{00000000-0005-0000-0000-000019000000}"/>
    <cellStyle name="Encabezado 2" xfId="23" xr:uid="{00000000-0005-0000-0000-00001A000000}"/>
    <cellStyle name="Énfasis6 2" xfId="24" xr:uid="{00000000-0005-0000-0000-00001B000000}"/>
    <cellStyle name="EuroCurrency" xfId="25" xr:uid="{00000000-0005-0000-0000-00001C000000}"/>
    <cellStyle name="EuroCurrencyWithBorder" xfId="26" xr:uid="{00000000-0005-0000-0000-00001D000000}"/>
    <cellStyle name="Fecha" xfId="27" xr:uid="{00000000-0005-0000-0000-00001E000000}"/>
    <cellStyle name="HeaderStyle" xfId="28" xr:uid="{00000000-0005-0000-0000-00001F000000}"/>
    <cellStyle name="HeaderStyle 2" xfId="29" xr:uid="{00000000-0005-0000-0000-000020000000}"/>
    <cellStyle name="HeaderSubTop" xfId="30" xr:uid="{00000000-0005-0000-0000-000021000000}"/>
    <cellStyle name="HeaderSubTopNoBold" xfId="31" xr:uid="{00000000-0005-0000-0000-000022000000}"/>
    <cellStyle name="HeaderTopBuyer" xfId="32" xr:uid="{00000000-0005-0000-0000-000023000000}"/>
    <cellStyle name="HeaderTopStyle" xfId="33" xr:uid="{00000000-0005-0000-0000-000024000000}"/>
    <cellStyle name="HeaderTopStyleAlignRight" xfId="34" xr:uid="{00000000-0005-0000-0000-000025000000}"/>
    <cellStyle name="MainTitle" xfId="35" xr:uid="{00000000-0005-0000-0000-000026000000}"/>
    <cellStyle name="Millares" xfId="36" builtinId="3"/>
    <cellStyle name="Millares [0]" xfId="37" builtinId="6"/>
    <cellStyle name="Millares [0] 2" xfId="38" xr:uid="{00000000-0005-0000-0000-000027000000}"/>
    <cellStyle name="Millares [0] 2 2" xfId="39" xr:uid="{00000000-0005-0000-0000-000028000000}"/>
    <cellStyle name="Millares [0] 2 3" xfId="40" xr:uid="{00000000-0005-0000-0000-000029000000}"/>
    <cellStyle name="Millares [0] 2 4" xfId="41" xr:uid="{00000000-0005-0000-0000-00002A000000}"/>
    <cellStyle name="Millares [0] 3" xfId="42" xr:uid="{00000000-0005-0000-0000-00002B000000}"/>
    <cellStyle name="Millares [0] 3 2" xfId="43" xr:uid="{00000000-0005-0000-0000-00002C000000}"/>
    <cellStyle name="Millares [0] 3 3" xfId="44" xr:uid="{00000000-0005-0000-0000-00002D000000}"/>
    <cellStyle name="Millares [0] 4" xfId="45" xr:uid="{00000000-0005-0000-0000-00002E000000}"/>
    <cellStyle name="Millares 10" xfId="46" xr:uid="{00000000-0005-0000-0000-00002F000000}"/>
    <cellStyle name="Millares 2" xfId="47" xr:uid="{00000000-0005-0000-0000-000030000000}"/>
    <cellStyle name="Millares 2 2" xfId="48" xr:uid="{00000000-0005-0000-0000-000031000000}"/>
    <cellStyle name="Millares 3" xfId="49" xr:uid="{00000000-0005-0000-0000-000032000000}"/>
    <cellStyle name="Millares 4" xfId="50" xr:uid="{00000000-0005-0000-0000-000033000000}"/>
    <cellStyle name="Millares 5" xfId="51" xr:uid="{00000000-0005-0000-0000-000034000000}"/>
    <cellStyle name="Millares 6" xfId="52" xr:uid="{00000000-0005-0000-0000-000035000000}"/>
    <cellStyle name="Millares 7" xfId="53" xr:uid="{00000000-0005-0000-0000-000036000000}"/>
    <cellStyle name="Millares 8" xfId="54" xr:uid="{00000000-0005-0000-0000-000037000000}"/>
    <cellStyle name="Millares 9" xfId="55" xr:uid="{00000000-0005-0000-0000-000038000000}"/>
    <cellStyle name="Moneda" xfId="56" builtinId="4"/>
    <cellStyle name="Moneda [0]" xfId="57" builtinId="7"/>
    <cellStyle name="Moneda [0] 2" xfId="58" xr:uid="{00000000-0005-0000-0000-000039000000}"/>
    <cellStyle name="Moneda [0] 2 2" xfId="59" xr:uid="{00000000-0005-0000-0000-00003A000000}"/>
    <cellStyle name="Moneda [0] 2 2 2" xfId="60" xr:uid="{00000000-0005-0000-0000-00003B000000}"/>
    <cellStyle name="Moneda [0] 2 3" xfId="61" xr:uid="{00000000-0005-0000-0000-00003C000000}"/>
    <cellStyle name="Moneda 10" xfId="62" xr:uid="{00000000-0005-0000-0000-00003D000000}"/>
    <cellStyle name="Moneda 130" xfId="63" xr:uid="{00000000-0005-0000-0000-00003E000000}"/>
    <cellStyle name="Moneda 2" xfId="64" xr:uid="{00000000-0005-0000-0000-00003F000000}"/>
    <cellStyle name="Moneda 2 2" xfId="65" xr:uid="{00000000-0005-0000-0000-000040000000}"/>
    <cellStyle name="Moneda 2 3" xfId="66" xr:uid="{00000000-0005-0000-0000-000041000000}"/>
    <cellStyle name="Moneda 2 4" xfId="67" xr:uid="{00000000-0005-0000-0000-000042000000}"/>
    <cellStyle name="Moneda 23" xfId="68" xr:uid="{00000000-0005-0000-0000-000043000000}"/>
    <cellStyle name="Moneda 3" xfId="69" xr:uid="{00000000-0005-0000-0000-000044000000}"/>
    <cellStyle name="Moneda 3 2" xfId="70" xr:uid="{00000000-0005-0000-0000-000045000000}"/>
    <cellStyle name="Moneda 4" xfId="71" xr:uid="{00000000-0005-0000-0000-000046000000}"/>
    <cellStyle name="Moneda 5" xfId="72" xr:uid="{00000000-0005-0000-0000-000047000000}"/>
    <cellStyle name="Moneda 6" xfId="73" xr:uid="{00000000-0005-0000-0000-000048000000}"/>
    <cellStyle name="Moneda 7" xfId="74" xr:uid="{00000000-0005-0000-0000-000049000000}"/>
    <cellStyle name="Moneda 8" xfId="75" xr:uid="{00000000-0005-0000-0000-00004A000000}"/>
    <cellStyle name="Moneda 9" xfId="76" xr:uid="{00000000-0005-0000-0000-00004B000000}"/>
    <cellStyle name="Neutral 2" xfId="77" xr:uid="{00000000-0005-0000-0000-00004C000000}"/>
    <cellStyle name="Normal" xfId="0" builtinId="0"/>
    <cellStyle name="Normal 2" xfId="78" xr:uid="{00000000-0005-0000-0000-00004E000000}"/>
    <cellStyle name="Normal 2 2" xfId="79" xr:uid="{00000000-0005-0000-0000-00004F000000}"/>
    <cellStyle name="Normal 2 3" xfId="80" xr:uid="{00000000-0005-0000-0000-000050000000}"/>
    <cellStyle name="Normal 2 3 2" xfId="81" xr:uid="{00000000-0005-0000-0000-000051000000}"/>
    <cellStyle name="Normal 2 4" xfId="82" xr:uid="{00000000-0005-0000-0000-000052000000}"/>
    <cellStyle name="Normal 3" xfId="83" xr:uid="{00000000-0005-0000-0000-000053000000}"/>
    <cellStyle name="Normal 3 2" xfId="84" xr:uid="{00000000-0005-0000-0000-000054000000}"/>
    <cellStyle name="Normal 3 2 2" xfId="85" xr:uid="{00000000-0005-0000-0000-000055000000}"/>
    <cellStyle name="Normal 3 3" xfId="86" xr:uid="{00000000-0005-0000-0000-000056000000}"/>
    <cellStyle name="Normal 6 2" xfId="87" xr:uid="{00000000-0005-0000-0000-000057000000}"/>
    <cellStyle name="Numeric" xfId="88" xr:uid="{00000000-0005-0000-0000-000058000000}"/>
    <cellStyle name="NumericWithBorder" xfId="89" xr:uid="{00000000-0005-0000-0000-000059000000}"/>
    <cellStyle name="Porcentaje" xfId="90" builtinId="5"/>
    <cellStyle name="Porcentaje 2" xfId="91" xr:uid="{00000000-0005-0000-0000-00005B000000}"/>
    <cellStyle name="Porcentaje 2 2" xfId="92" xr:uid="{00000000-0005-0000-0000-00005C000000}"/>
    <cellStyle name="Porcentual 2" xfId="93" xr:uid="{00000000-0005-0000-0000-00005D000000}"/>
    <cellStyle name="Texto de inicio" xfId="94" xr:uid="{00000000-0005-0000-0000-00005E000000}"/>
    <cellStyle name="Texto de la columna A" xfId="95" xr:uid="{00000000-0005-0000-0000-00005F000000}"/>
    <cellStyle name="Título 4" xfId="96" xr:uid="{00000000-0005-0000-0000-000060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214" name="Picture 47">
          <a:extLst>
            <a:ext uri="{FF2B5EF4-FFF2-40B4-BE49-F238E27FC236}">
              <a16:creationId xmlns:a16="http://schemas.microsoft.com/office/drawing/2014/main" id="{0FE11553-673D-AF45-9B12-C91BA18447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0736" name="Picture 47">
          <a:extLst>
            <a:ext uri="{FF2B5EF4-FFF2-40B4-BE49-F238E27FC236}">
              <a16:creationId xmlns:a16="http://schemas.microsoft.com/office/drawing/2014/main" id="{0C9A2C2F-C042-23D3-22FA-6B556E57BD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4041" name="Picture 47">
          <a:extLst>
            <a:ext uri="{FF2B5EF4-FFF2-40B4-BE49-F238E27FC236}">
              <a16:creationId xmlns:a16="http://schemas.microsoft.com/office/drawing/2014/main" id="{966E20AA-5CB1-B127-BF7F-CC3E1EFB3C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3023" name="Picture 47">
          <a:extLst>
            <a:ext uri="{FF2B5EF4-FFF2-40B4-BE49-F238E27FC236}">
              <a16:creationId xmlns:a16="http://schemas.microsoft.com/office/drawing/2014/main" id="{B97723EC-8BC5-52C1-FA07-62278157D0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48"/>
  <sheetViews>
    <sheetView showGridLines="0" tabSelected="1" topLeftCell="O1" zoomScale="55" zoomScaleNormal="55" workbookViewId="0">
      <selection activeCell="Q23" sqref="Q23"/>
    </sheetView>
  </sheetViews>
  <sheetFormatPr baseColWidth="10" defaultColWidth="10.85546875" defaultRowHeight="15" x14ac:dyDescent="0.25"/>
  <cols>
    <col min="1" max="1" width="38.42578125" style="50" customWidth="1"/>
    <col min="2" max="2" width="23" style="50" customWidth="1"/>
    <col min="3" max="14" width="20.7109375" style="50" customWidth="1"/>
    <col min="15" max="15" width="17" style="50" bestFit="1"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411"/>
      <c r="B1" s="414" t="s">
        <v>0</v>
      </c>
      <c r="C1" s="415"/>
      <c r="D1" s="415"/>
      <c r="E1" s="415"/>
      <c r="F1" s="415"/>
      <c r="G1" s="415"/>
      <c r="H1" s="415"/>
      <c r="I1" s="415"/>
      <c r="J1" s="415"/>
      <c r="K1" s="415"/>
      <c r="L1" s="415"/>
      <c r="M1" s="415"/>
      <c r="N1" s="415"/>
      <c r="O1" s="415"/>
      <c r="P1" s="415"/>
      <c r="Q1" s="415"/>
      <c r="R1" s="415"/>
      <c r="S1" s="415"/>
      <c r="T1" s="415"/>
      <c r="U1" s="415"/>
      <c r="V1" s="415"/>
      <c r="W1" s="415"/>
      <c r="X1" s="415"/>
      <c r="Y1" s="415"/>
      <c r="Z1" s="415"/>
      <c r="AA1" s="416"/>
      <c r="AB1" s="417" t="s">
        <v>1</v>
      </c>
      <c r="AC1" s="418"/>
      <c r="AD1" s="419"/>
    </row>
    <row r="2" spans="1:30" ht="30.75" customHeight="1" thickBot="1" x14ac:dyDescent="0.3">
      <c r="A2" s="412"/>
      <c r="B2" s="414" t="s">
        <v>2</v>
      </c>
      <c r="C2" s="415"/>
      <c r="D2" s="415"/>
      <c r="E2" s="415"/>
      <c r="F2" s="415"/>
      <c r="G2" s="415"/>
      <c r="H2" s="415"/>
      <c r="I2" s="415"/>
      <c r="J2" s="415"/>
      <c r="K2" s="415"/>
      <c r="L2" s="415"/>
      <c r="M2" s="415"/>
      <c r="N2" s="415"/>
      <c r="O2" s="415"/>
      <c r="P2" s="415"/>
      <c r="Q2" s="415"/>
      <c r="R2" s="415"/>
      <c r="S2" s="415"/>
      <c r="T2" s="415"/>
      <c r="U2" s="415"/>
      <c r="V2" s="415"/>
      <c r="W2" s="415"/>
      <c r="X2" s="415"/>
      <c r="Y2" s="415"/>
      <c r="Z2" s="415"/>
      <c r="AA2" s="416"/>
      <c r="AB2" s="434" t="s">
        <v>3</v>
      </c>
      <c r="AC2" s="435"/>
      <c r="AD2" s="436"/>
    </row>
    <row r="3" spans="1:30" ht="24" customHeight="1" x14ac:dyDescent="0.25">
      <c r="A3" s="412"/>
      <c r="B3" s="437" t="s">
        <v>4</v>
      </c>
      <c r="C3" s="438"/>
      <c r="D3" s="438"/>
      <c r="E3" s="438"/>
      <c r="F3" s="438"/>
      <c r="G3" s="438"/>
      <c r="H3" s="438"/>
      <c r="I3" s="438"/>
      <c r="J3" s="438"/>
      <c r="K3" s="438"/>
      <c r="L3" s="438"/>
      <c r="M3" s="438"/>
      <c r="N3" s="438"/>
      <c r="O3" s="438"/>
      <c r="P3" s="438"/>
      <c r="Q3" s="438"/>
      <c r="R3" s="438"/>
      <c r="S3" s="438"/>
      <c r="T3" s="438"/>
      <c r="U3" s="438"/>
      <c r="V3" s="438"/>
      <c r="W3" s="438"/>
      <c r="X3" s="438"/>
      <c r="Y3" s="438"/>
      <c r="Z3" s="438"/>
      <c r="AA3" s="439"/>
      <c r="AB3" s="434" t="s">
        <v>5</v>
      </c>
      <c r="AC3" s="435"/>
      <c r="AD3" s="436"/>
    </row>
    <row r="4" spans="1:30" ht="21.95" customHeight="1" thickBot="1" x14ac:dyDescent="0.3">
      <c r="A4" s="413"/>
      <c r="B4" s="440"/>
      <c r="C4" s="441"/>
      <c r="D4" s="441"/>
      <c r="E4" s="441"/>
      <c r="F4" s="441"/>
      <c r="G4" s="441"/>
      <c r="H4" s="441"/>
      <c r="I4" s="441"/>
      <c r="J4" s="441"/>
      <c r="K4" s="441"/>
      <c r="L4" s="441"/>
      <c r="M4" s="441"/>
      <c r="N4" s="441"/>
      <c r="O4" s="441"/>
      <c r="P4" s="441"/>
      <c r="Q4" s="441"/>
      <c r="R4" s="441"/>
      <c r="S4" s="441"/>
      <c r="T4" s="441"/>
      <c r="U4" s="441"/>
      <c r="V4" s="441"/>
      <c r="W4" s="441"/>
      <c r="X4" s="441"/>
      <c r="Y4" s="441"/>
      <c r="Z4" s="441"/>
      <c r="AA4" s="442"/>
      <c r="AB4" s="443" t="s">
        <v>6</v>
      </c>
      <c r="AC4" s="444"/>
      <c r="AD4" s="445"/>
    </row>
    <row r="5" spans="1:30" ht="9" customHeight="1" thickBot="1" x14ac:dyDescent="0.3">
      <c r="A5" s="51"/>
      <c r="B5" s="191"/>
      <c r="C5" s="192"/>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75" thickBot="1" x14ac:dyDescent="0.3">
      <c r="A7" s="428" t="s">
        <v>7</v>
      </c>
      <c r="B7" s="429"/>
      <c r="C7" s="464" t="s">
        <v>8</v>
      </c>
      <c r="D7" s="428" t="s">
        <v>9</v>
      </c>
      <c r="E7" s="446"/>
      <c r="F7" s="446"/>
      <c r="G7" s="446"/>
      <c r="H7" s="429"/>
      <c r="I7" s="449">
        <v>44959</v>
      </c>
      <c r="J7" s="450"/>
      <c r="K7" s="428" t="s">
        <v>10</v>
      </c>
      <c r="L7" s="429"/>
      <c r="M7" s="424" t="s">
        <v>11</v>
      </c>
      <c r="N7" s="425"/>
      <c r="O7" s="422"/>
      <c r="P7" s="423"/>
      <c r="Q7" s="54"/>
      <c r="R7" s="54"/>
      <c r="S7" s="54"/>
      <c r="T7" s="54"/>
      <c r="U7" s="54"/>
      <c r="V7" s="54"/>
      <c r="W7" s="54"/>
      <c r="X7" s="54"/>
      <c r="Y7" s="54"/>
      <c r="Z7" s="55"/>
      <c r="AA7" s="54"/>
      <c r="AB7" s="54"/>
      <c r="AC7" s="60"/>
      <c r="AD7" s="61"/>
    </row>
    <row r="8" spans="1:30" ht="15.75" thickBot="1" x14ac:dyDescent="0.3">
      <c r="A8" s="430"/>
      <c r="B8" s="431"/>
      <c r="C8" s="465"/>
      <c r="D8" s="430"/>
      <c r="E8" s="447"/>
      <c r="F8" s="447"/>
      <c r="G8" s="447"/>
      <c r="H8" s="431"/>
      <c r="I8" s="451"/>
      <c r="J8" s="452"/>
      <c r="K8" s="430"/>
      <c r="L8" s="431"/>
      <c r="M8" s="426" t="s">
        <v>12</v>
      </c>
      <c r="N8" s="427"/>
      <c r="O8" s="422"/>
      <c r="P8" s="423"/>
      <c r="Q8" s="54"/>
      <c r="R8" s="54"/>
      <c r="S8" s="54"/>
      <c r="T8" s="54"/>
      <c r="U8" s="54"/>
      <c r="V8" s="54"/>
      <c r="W8" s="54"/>
      <c r="X8" s="54"/>
      <c r="Y8" s="54"/>
      <c r="Z8" s="55"/>
      <c r="AA8" s="54"/>
      <c r="AB8" s="54"/>
      <c r="AC8" s="60"/>
      <c r="AD8" s="61"/>
    </row>
    <row r="9" spans="1:30" ht="15.75" thickBot="1" x14ac:dyDescent="0.3">
      <c r="A9" s="432"/>
      <c r="B9" s="433"/>
      <c r="C9" s="466"/>
      <c r="D9" s="432"/>
      <c r="E9" s="448"/>
      <c r="F9" s="448"/>
      <c r="G9" s="448"/>
      <c r="H9" s="433"/>
      <c r="I9" s="453"/>
      <c r="J9" s="454"/>
      <c r="K9" s="432"/>
      <c r="L9" s="433"/>
      <c r="M9" s="420" t="s">
        <v>13</v>
      </c>
      <c r="N9" s="421"/>
      <c r="O9" s="422" t="s">
        <v>14</v>
      </c>
      <c r="P9" s="423"/>
      <c r="Q9" s="54"/>
      <c r="R9" s="54"/>
      <c r="S9" s="54"/>
      <c r="T9" s="54"/>
      <c r="U9" s="54"/>
      <c r="V9" s="54"/>
      <c r="W9" s="54"/>
      <c r="X9" s="54"/>
      <c r="Y9" s="54"/>
      <c r="Z9" s="55"/>
      <c r="AA9" s="54"/>
      <c r="AB9" s="54"/>
      <c r="AC9" s="60"/>
      <c r="AD9" s="61"/>
    </row>
    <row r="10" spans="1:30" ht="15" customHeight="1" thickBot="1" x14ac:dyDescent="0.3">
      <c r="A10" s="158"/>
      <c r="B10" s="159"/>
      <c r="C10" s="159"/>
      <c r="D10" s="65"/>
      <c r="E10" s="65"/>
      <c r="F10" s="65"/>
      <c r="G10" s="65"/>
      <c r="H10" s="65"/>
      <c r="I10" s="155"/>
      <c r="J10" s="155"/>
      <c r="K10" s="65"/>
      <c r="L10" s="65"/>
      <c r="M10" s="156"/>
      <c r="N10" s="156"/>
      <c r="O10" s="157"/>
      <c r="P10" s="157"/>
      <c r="Q10" s="159"/>
      <c r="R10" s="159"/>
      <c r="S10" s="159"/>
      <c r="T10" s="159"/>
      <c r="U10" s="159"/>
      <c r="V10" s="159"/>
      <c r="W10" s="159"/>
      <c r="X10" s="159"/>
      <c r="Y10" s="159"/>
      <c r="Z10" s="160"/>
      <c r="AA10" s="159"/>
      <c r="AB10" s="159"/>
      <c r="AC10" s="161"/>
      <c r="AD10" s="162"/>
    </row>
    <row r="11" spans="1:30" ht="15" customHeight="1" x14ac:dyDescent="0.25">
      <c r="A11" s="428" t="s">
        <v>15</v>
      </c>
      <c r="B11" s="429"/>
      <c r="C11" s="455" t="s">
        <v>16</v>
      </c>
      <c r="D11" s="456"/>
      <c r="E11" s="456"/>
      <c r="F11" s="456"/>
      <c r="G11" s="456"/>
      <c r="H11" s="456"/>
      <c r="I11" s="456"/>
      <c r="J11" s="456"/>
      <c r="K11" s="456"/>
      <c r="L11" s="456"/>
      <c r="M11" s="456"/>
      <c r="N11" s="456"/>
      <c r="O11" s="456"/>
      <c r="P11" s="456"/>
      <c r="Q11" s="456"/>
      <c r="R11" s="456"/>
      <c r="S11" s="456"/>
      <c r="T11" s="456"/>
      <c r="U11" s="456"/>
      <c r="V11" s="456"/>
      <c r="W11" s="456"/>
      <c r="X11" s="456"/>
      <c r="Y11" s="456"/>
      <c r="Z11" s="456"/>
      <c r="AA11" s="456"/>
      <c r="AB11" s="456"/>
      <c r="AC11" s="456"/>
      <c r="AD11" s="457"/>
    </row>
    <row r="12" spans="1:30" ht="15" customHeight="1" x14ac:dyDescent="0.25">
      <c r="A12" s="430"/>
      <c r="B12" s="431"/>
      <c r="C12" s="458"/>
      <c r="D12" s="459"/>
      <c r="E12" s="459"/>
      <c r="F12" s="459"/>
      <c r="G12" s="459"/>
      <c r="H12" s="459"/>
      <c r="I12" s="459"/>
      <c r="J12" s="459"/>
      <c r="K12" s="459"/>
      <c r="L12" s="459"/>
      <c r="M12" s="459"/>
      <c r="N12" s="459"/>
      <c r="O12" s="459"/>
      <c r="P12" s="459"/>
      <c r="Q12" s="459"/>
      <c r="R12" s="459"/>
      <c r="S12" s="459"/>
      <c r="T12" s="459"/>
      <c r="U12" s="459"/>
      <c r="V12" s="459"/>
      <c r="W12" s="459"/>
      <c r="X12" s="459"/>
      <c r="Y12" s="459"/>
      <c r="Z12" s="459"/>
      <c r="AA12" s="459"/>
      <c r="AB12" s="459"/>
      <c r="AC12" s="459"/>
      <c r="AD12" s="460"/>
    </row>
    <row r="13" spans="1:30" ht="15" customHeight="1" thickBot="1" x14ac:dyDescent="0.3">
      <c r="A13" s="432"/>
      <c r="B13" s="433"/>
      <c r="C13" s="461"/>
      <c r="D13" s="462"/>
      <c r="E13" s="462"/>
      <c r="F13" s="462"/>
      <c r="G13" s="462"/>
      <c r="H13" s="462"/>
      <c r="I13" s="462"/>
      <c r="J13" s="462"/>
      <c r="K13" s="462"/>
      <c r="L13" s="462"/>
      <c r="M13" s="462"/>
      <c r="N13" s="462"/>
      <c r="O13" s="462"/>
      <c r="P13" s="462"/>
      <c r="Q13" s="462"/>
      <c r="R13" s="462"/>
      <c r="S13" s="462"/>
      <c r="T13" s="462"/>
      <c r="U13" s="462"/>
      <c r="V13" s="462"/>
      <c r="W13" s="462"/>
      <c r="X13" s="462"/>
      <c r="Y13" s="462"/>
      <c r="Z13" s="462"/>
      <c r="AA13" s="462"/>
      <c r="AB13" s="462"/>
      <c r="AC13" s="462"/>
      <c r="AD13" s="463"/>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92" t="s">
        <v>17</v>
      </c>
      <c r="B15" s="493"/>
      <c r="C15" s="502" t="s">
        <v>18</v>
      </c>
      <c r="D15" s="503"/>
      <c r="E15" s="503"/>
      <c r="F15" s="503"/>
      <c r="G15" s="503"/>
      <c r="H15" s="503"/>
      <c r="I15" s="503"/>
      <c r="J15" s="503"/>
      <c r="K15" s="504"/>
      <c r="L15" s="467" t="s">
        <v>19</v>
      </c>
      <c r="M15" s="468"/>
      <c r="N15" s="468"/>
      <c r="O15" s="468"/>
      <c r="P15" s="468"/>
      <c r="Q15" s="469"/>
      <c r="R15" s="497" t="s">
        <v>20</v>
      </c>
      <c r="S15" s="498"/>
      <c r="T15" s="498"/>
      <c r="U15" s="498"/>
      <c r="V15" s="498"/>
      <c r="W15" s="498"/>
      <c r="X15" s="499"/>
      <c r="Y15" s="467" t="s">
        <v>21</v>
      </c>
      <c r="Z15" s="469"/>
      <c r="AA15" s="488" t="s">
        <v>22</v>
      </c>
      <c r="AB15" s="489"/>
      <c r="AC15" s="489"/>
      <c r="AD15" s="490"/>
    </row>
    <row r="16" spans="1:30" ht="9" customHeight="1" thickBot="1" x14ac:dyDescent="0.3">
      <c r="A16" s="59"/>
      <c r="B16" s="54"/>
      <c r="C16" s="491"/>
      <c r="D16" s="491"/>
      <c r="E16" s="491"/>
      <c r="F16" s="491"/>
      <c r="G16" s="491"/>
      <c r="H16" s="491"/>
      <c r="I16" s="491"/>
      <c r="J16" s="491"/>
      <c r="K16" s="491"/>
      <c r="L16" s="491"/>
      <c r="M16" s="491"/>
      <c r="N16" s="491"/>
      <c r="O16" s="491"/>
      <c r="P16" s="491"/>
      <c r="Q16" s="491"/>
      <c r="R16" s="491"/>
      <c r="S16" s="491"/>
      <c r="T16" s="491"/>
      <c r="U16" s="491"/>
      <c r="V16" s="491"/>
      <c r="W16" s="491"/>
      <c r="X16" s="491"/>
      <c r="Y16" s="491"/>
      <c r="Z16" s="491"/>
      <c r="AA16" s="491"/>
      <c r="AB16" s="491"/>
      <c r="AC16" s="73"/>
      <c r="AD16" s="74"/>
    </row>
    <row r="17" spans="1:41" s="76" customFormat="1" ht="37.5" customHeight="1" thickBot="1" x14ac:dyDescent="0.3">
      <c r="A17" s="492" t="s">
        <v>23</v>
      </c>
      <c r="B17" s="493"/>
      <c r="C17" s="494" t="s">
        <v>24</v>
      </c>
      <c r="D17" s="495"/>
      <c r="E17" s="495"/>
      <c r="F17" s="495"/>
      <c r="G17" s="495"/>
      <c r="H17" s="495"/>
      <c r="I17" s="495"/>
      <c r="J17" s="495"/>
      <c r="K17" s="495"/>
      <c r="L17" s="495"/>
      <c r="M17" s="495"/>
      <c r="N17" s="495"/>
      <c r="O17" s="495"/>
      <c r="P17" s="495"/>
      <c r="Q17" s="496"/>
      <c r="R17" s="467" t="s">
        <v>25</v>
      </c>
      <c r="S17" s="468"/>
      <c r="T17" s="468"/>
      <c r="U17" s="468"/>
      <c r="V17" s="469"/>
      <c r="W17" s="500">
        <v>7000</v>
      </c>
      <c r="X17" s="501"/>
      <c r="Y17" s="468" t="s">
        <v>26</v>
      </c>
      <c r="Z17" s="468"/>
      <c r="AA17" s="468"/>
      <c r="AB17" s="469"/>
      <c r="AC17" s="478">
        <v>0.6</v>
      </c>
      <c r="AD17" s="479"/>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467" t="s">
        <v>27</v>
      </c>
      <c r="B19" s="468"/>
      <c r="C19" s="468"/>
      <c r="D19" s="468"/>
      <c r="E19" s="468"/>
      <c r="F19" s="468"/>
      <c r="G19" s="468"/>
      <c r="H19" s="468"/>
      <c r="I19" s="468"/>
      <c r="J19" s="468"/>
      <c r="K19" s="468"/>
      <c r="L19" s="468"/>
      <c r="M19" s="468"/>
      <c r="N19" s="468"/>
      <c r="O19" s="468"/>
      <c r="P19" s="468"/>
      <c r="Q19" s="468"/>
      <c r="R19" s="468"/>
      <c r="S19" s="468"/>
      <c r="T19" s="468"/>
      <c r="U19" s="468"/>
      <c r="V19" s="468"/>
      <c r="W19" s="468"/>
      <c r="X19" s="468"/>
      <c r="Y19" s="468"/>
      <c r="Z19" s="468"/>
      <c r="AA19" s="468"/>
      <c r="AB19" s="468"/>
      <c r="AC19" s="468"/>
      <c r="AD19" s="469"/>
      <c r="AE19" s="83"/>
      <c r="AF19" s="83"/>
    </row>
    <row r="20" spans="1:41" ht="32.1" customHeight="1" thickBot="1" x14ac:dyDescent="0.3">
      <c r="A20" s="82"/>
      <c r="B20" s="60"/>
      <c r="C20" s="473" t="s">
        <v>28</v>
      </c>
      <c r="D20" s="474"/>
      <c r="E20" s="474"/>
      <c r="F20" s="474"/>
      <c r="G20" s="474"/>
      <c r="H20" s="474"/>
      <c r="I20" s="474"/>
      <c r="J20" s="474"/>
      <c r="K20" s="474"/>
      <c r="L20" s="474"/>
      <c r="M20" s="474"/>
      <c r="N20" s="474"/>
      <c r="O20" s="474"/>
      <c r="P20" s="475"/>
      <c r="Q20" s="470" t="s">
        <v>29</v>
      </c>
      <c r="R20" s="471"/>
      <c r="S20" s="471"/>
      <c r="T20" s="471"/>
      <c r="U20" s="471"/>
      <c r="V20" s="471"/>
      <c r="W20" s="471"/>
      <c r="X20" s="471"/>
      <c r="Y20" s="471"/>
      <c r="Z20" s="471"/>
      <c r="AA20" s="471"/>
      <c r="AB20" s="471"/>
      <c r="AC20" s="471"/>
      <c r="AD20" s="472"/>
      <c r="AE20" s="83"/>
      <c r="AF20" s="83"/>
      <c r="AJ20" s="320"/>
    </row>
    <row r="21" spans="1:41" ht="32.1" customHeight="1" thickBot="1" x14ac:dyDescent="0.3">
      <c r="A21" s="59"/>
      <c r="B21" s="54"/>
      <c r="C21" s="193" t="s">
        <v>8</v>
      </c>
      <c r="D21" s="194" t="s">
        <v>30</v>
      </c>
      <c r="E21" s="194" t="s">
        <v>31</v>
      </c>
      <c r="F21" s="194" t="s">
        <v>32</v>
      </c>
      <c r="G21" s="194" t="s">
        <v>33</v>
      </c>
      <c r="H21" s="194" t="s">
        <v>34</v>
      </c>
      <c r="I21" s="194" t="s">
        <v>35</v>
      </c>
      <c r="J21" s="194" t="s">
        <v>36</v>
      </c>
      <c r="K21" s="194" t="s">
        <v>37</v>
      </c>
      <c r="L21" s="194" t="s">
        <v>38</v>
      </c>
      <c r="M21" s="194" t="s">
        <v>39</v>
      </c>
      <c r="N21" s="194" t="s">
        <v>40</v>
      </c>
      <c r="O21" s="194" t="s">
        <v>41</v>
      </c>
      <c r="P21" s="195" t="s">
        <v>42</v>
      </c>
      <c r="Q21" s="193" t="s">
        <v>8</v>
      </c>
      <c r="R21" s="194" t="s">
        <v>30</v>
      </c>
      <c r="S21" s="194" t="s">
        <v>31</v>
      </c>
      <c r="T21" s="194" t="s">
        <v>32</v>
      </c>
      <c r="U21" s="194" t="s">
        <v>33</v>
      </c>
      <c r="V21" s="194" t="s">
        <v>34</v>
      </c>
      <c r="W21" s="194" t="s">
        <v>35</v>
      </c>
      <c r="X21" s="194" t="s">
        <v>36</v>
      </c>
      <c r="Y21" s="194" t="s">
        <v>37</v>
      </c>
      <c r="Z21" s="194" t="s">
        <v>38</v>
      </c>
      <c r="AA21" s="194" t="s">
        <v>39</v>
      </c>
      <c r="AB21" s="194" t="s">
        <v>40</v>
      </c>
      <c r="AC21" s="194" t="s">
        <v>41</v>
      </c>
      <c r="AD21" s="195" t="s">
        <v>42</v>
      </c>
      <c r="AE21" s="3"/>
      <c r="AF21" s="3"/>
    </row>
    <row r="22" spans="1:41" ht="32.1" customHeight="1" x14ac:dyDescent="0.25">
      <c r="A22" s="476" t="s">
        <v>43</v>
      </c>
      <c r="B22" s="477"/>
      <c r="C22" s="354"/>
      <c r="D22" s="355"/>
      <c r="E22" s="355"/>
      <c r="F22" s="355"/>
      <c r="G22" s="355"/>
      <c r="H22" s="355"/>
      <c r="I22" s="355"/>
      <c r="J22" s="355"/>
      <c r="K22" s="355"/>
      <c r="L22" s="355"/>
      <c r="M22" s="355"/>
      <c r="N22" s="355"/>
      <c r="O22" s="355">
        <f>SUM(C22:N22)</f>
        <v>0</v>
      </c>
      <c r="P22" s="361"/>
      <c r="Q22" s="206">
        <v>1000000000</v>
      </c>
      <c r="R22" s="355">
        <v>550079667</v>
      </c>
      <c r="S22" s="355"/>
      <c r="T22" s="355">
        <v>907038155</v>
      </c>
      <c r="U22" s="355">
        <v>124081959</v>
      </c>
      <c r="V22" s="355">
        <v>64895653</v>
      </c>
      <c r="W22" s="355">
        <v>19043500</v>
      </c>
      <c r="X22" s="355"/>
      <c r="Y22" s="355"/>
      <c r="Z22" s="355"/>
      <c r="AA22" s="355"/>
      <c r="AB22" s="355"/>
      <c r="AC22" s="355">
        <f>SUM(Q22:AB22)</f>
        <v>2665138934</v>
      </c>
      <c r="AD22" s="356"/>
      <c r="AE22" s="3"/>
      <c r="AF22" s="3"/>
      <c r="AG22" s="320"/>
    </row>
    <row r="23" spans="1:41" ht="32.1" customHeight="1" x14ac:dyDescent="0.25">
      <c r="A23" s="484" t="s">
        <v>44</v>
      </c>
      <c r="B23" s="485"/>
      <c r="C23" s="208"/>
      <c r="D23" s="209"/>
      <c r="E23" s="209"/>
      <c r="F23" s="209"/>
      <c r="G23" s="209"/>
      <c r="H23" s="209"/>
      <c r="I23" s="209"/>
      <c r="J23" s="209"/>
      <c r="K23" s="209"/>
      <c r="L23" s="209"/>
      <c r="M23" s="209"/>
      <c r="N23" s="209"/>
      <c r="O23" s="207">
        <f>SUM(C23:N23)</f>
        <v>0</v>
      </c>
      <c r="P23" s="350" t="str">
        <f>IFERROR(O23/(SUMIF(C23:N23,"&gt;0",C22:N22))," ")</f>
        <v xml:space="preserve"> </v>
      </c>
      <c r="Q23" s="208">
        <v>599001500</v>
      </c>
      <c r="R23" s="209"/>
      <c r="S23" s="209"/>
      <c r="T23" s="209"/>
      <c r="U23" s="209"/>
      <c r="V23" s="209"/>
      <c r="W23" s="209"/>
      <c r="X23" s="209"/>
      <c r="Y23" s="209"/>
      <c r="Z23" s="209"/>
      <c r="AA23" s="209"/>
      <c r="AB23" s="209"/>
      <c r="AC23" s="207">
        <f>SUM(Q23:AB23)</f>
        <v>599001500</v>
      </c>
      <c r="AD23" s="352">
        <f>IFERROR(AC23/(SUMIF(Q23:AB23,"&gt;0",Q22:AB22))," ")</f>
        <v>0.59900149999999996</v>
      </c>
      <c r="AE23" s="3"/>
      <c r="AF23" s="3"/>
      <c r="AG23" s="320"/>
      <c r="AH23" s="320"/>
    </row>
    <row r="24" spans="1:41" ht="32.1" customHeight="1" x14ac:dyDescent="0.25">
      <c r="A24" s="484" t="s">
        <v>45</v>
      </c>
      <c r="B24" s="485"/>
      <c r="C24" s="357"/>
      <c r="D24" s="358">
        <v>9671556</v>
      </c>
      <c r="E24" s="358">
        <v>7461325</v>
      </c>
      <c r="F24" s="358">
        <v>13519273</v>
      </c>
      <c r="G24" s="358">
        <v>379281339</v>
      </c>
      <c r="H24" s="358"/>
      <c r="I24" s="358"/>
      <c r="J24" s="358"/>
      <c r="K24" s="358"/>
      <c r="L24" s="358"/>
      <c r="M24" s="358"/>
      <c r="N24" s="358"/>
      <c r="O24" s="355">
        <f>SUM(C24:N24)</f>
        <v>409933493</v>
      </c>
      <c r="P24" s="360"/>
      <c r="Q24" s="208">
        <v>0</v>
      </c>
      <c r="R24" s="358">
        <v>83333333.333333328</v>
      </c>
      <c r="S24" s="358">
        <v>129173305.58333333</v>
      </c>
      <c r="T24" s="358">
        <v>129173305.58333333</v>
      </c>
      <c r="U24" s="358">
        <v>229955322.80555555</v>
      </c>
      <c r="V24" s="358">
        <v>247681316.94841269</v>
      </c>
      <c r="W24" s="358">
        <v>312576969.94841266</v>
      </c>
      <c r="X24" s="358">
        <v>266724816.94841269</v>
      </c>
      <c r="Y24" s="358">
        <v>247681316.94841269</v>
      </c>
      <c r="Z24" s="358">
        <v>247681316.94841269</v>
      </c>
      <c r="AA24" s="358">
        <v>247681316.94841269</v>
      </c>
      <c r="AB24" s="358">
        <v>523476612.00396818</v>
      </c>
      <c r="AC24" s="355">
        <f>SUM(Q24:AB24)</f>
        <v>2665138933.9999995</v>
      </c>
      <c r="AD24" s="359"/>
      <c r="AE24" s="3"/>
      <c r="AF24" s="3"/>
      <c r="AG24" s="320"/>
      <c r="AH24" s="320"/>
      <c r="AI24" s="320"/>
      <c r="AJ24" s="320"/>
    </row>
    <row r="25" spans="1:41" ht="32.1" customHeight="1" thickBot="1" x14ac:dyDescent="0.3">
      <c r="A25" s="486" t="s">
        <v>46</v>
      </c>
      <c r="B25" s="487"/>
      <c r="C25" s="210">
        <v>38750099</v>
      </c>
      <c r="D25" s="211"/>
      <c r="E25" s="211"/>
      <c r="F25" s="211"/>
      <c r="G25" s="211"/>
      <c r="H25" s="211"/>
      <c r="I25" s="211"/>
      <c r="J25" s="211"/>
      <c r="K25" s="211"/>
      <c r="L25" s="211"/>
      <c r="M25" s="211"/>
      <c r="N25" s="211"/>
      <c r="O25" s="351">
        <f>SUM(C25:N25)</f>
        <v>38750099</v>
      </c>
      <c r="P25" s="383"/>
      <c r="Q25" s="210">
        <v>0</v>
      </c>
      <c r="R25" s="211"/>
      <c r="S25" s="211"/>
      <c r="T25" s="211"/>
      <c r="U25" s="211"/>
      <c r="V25" s="211"/>
      <c r="W25" s="211"/>
      <c r="X25" s="211"/>
      <c r="Y25" s="211"/>
      <c r="Z25" s="211"/>
      <c r="AA25" s="211"/>
      <c r="AB25" s="211"/>
      <c r="AC25" s="351">
        <f>SUM(Q25:AB25)</f>
        <v>0</v>
      </c>
      <c r="AD25" s="353" t="str">
        <f>IFERROR(AC25/(SUMIF(Q25:AB25,"&gt;0",Q24:AB24))," ")</f>
        <v xml:space="preserve"> </v>
      </c>
      <c r="AE25" s="3"/>
      <c r="AF25" s="3"/>
      <c r="AG25" s="320"/>
      <c r="AH25" s="320"/>
      <c r="AI25" s="320"/>
      <c r="AJ25" s="320"/>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2"/>
    </row>
    <row r="27" spans="1:41" ht="33.950000000000003" customHeight="1" x14ac:dyDescent="0.25">
      <c r="A27" s="480" t="s">
        <v>47</v>
      </c>
      <c r="B27" s="481"/>
      <c r="C27" s="482"/>
      <c r="D27" s="482"/>
      <c r="E27" s="482"/>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3"/>
    </row>
    <row r="28" spans="1:41" ht="15" customHeight="1" x14ac:dyDescent="0.25">
      <c r="A28" s="505" t="s">
        <v>48</v>
      </c>
      <c r="B28" s="507" t="s">
        <v>49</v>
      </c>
      <c r="C28" s="508"/>
      <c r="D28" s="485" t="s">
        <v>50</v>
      </c>
      <c r="E28" s="511"/>
      <c r="F28" s="511"/>
      <c r="G28" s="511"/>
      <c r="H28" s="511"/>
      <c r="I28" s="511"/>
      <c r="J28" s="511"/>
      <c r="K28" s="511"/>
      <c r="L28" s="511"/>
      <c r="M28" s="511"/>
      <c r="N28" s="511"/>
      <c r="O28" s="512"/>
      <c r="P28" s="513" t="s">
        <v>41</v>
      </c>
      <c r="Q28" s="513" t="s">
        <v>51</v>
      </c>
      <c r="R28" s="513"/>
      <c r="S28" s="513"/>
      <c r="T28" s="513"/>
      <c r="U28" s="513"/>
      <c r="V28" s="513"/>
      <c r="W28" s="513"/>
      <c r="X28" s="513"/>
      <c r="Y28" s="513"/>
      <c r="Z28" s="513"/>
      <c r="AA28" s="513"/>
      <c r="AB28" s="513"/>
      <c r="AC28" s="513"/>
      <c r="AD28" s="514"/>
    </row>
    <row r="29" spans="1:41" ht="27" customHeight="1" x14ac:dyDescent="0.25">
      <c r="A29" s="506"/>
      <c r="B29" s="509"/>
      <c r="C29" s="510"/>
      <c r="D29" s="88" t="s">
        <v>8</v>
      </c>
      <c r="E29" s="88" t="s">
        <v>30</v>
      </c>
      <c r="F29" s="88" t="s">
        <v>31</v>
      </c>
      <c r="G29" s="88" t="s">
        <v>32</v>
      </c>
      <c r="H29" s="88" t="s">
        <v>33</v>
      </c>
      <c r="I29" s="88" t="s">
        <v>34</v>
      </c>
      <c r="J29" s="88" t="s">
        <v>35</v>
      </c>
      <c r="K29" s="88" t="s">
        <v>36</v>
      </c>
      <c r="L29" s="88" t="s">
        <v>37</v>
      </c>
      <c r="M29" s="88" t="s">
        <v>38</v>
      </c>
      <c r="N29" s="88" t="s">
        <v>39</v>
      </c>
      <c r="O29" s="88" t="s">
        <v>40</v>
      </c>
      <c r="P29" s="512"/>
      <c r="Q29" s="513"/>
      <c r="R29" s="513"/>
      <c r="S29" s="513"/>
      <c r="T29" s="513"/>
      <c r="U29" s="513"/>
      <c r="V29" s="513"/>
      <c r="W29" s="513"/>
      <c r="X29" s="513"/>
      <c r="Y29" s="513"/>
      <c r="Z29" s="513"/>
      <c r="AA29" s="513"/>
      <c r="AB29" s="513"/>
      <c r="AC29" s="513"/>
      <c r="AD29" s="514"/>
    </row>
    <row r="30" spans="1:41" ht="57" customHeight="1" thickBot="1" x14ac:dyDescent="0.3">
      <c r="A30" s="85" t="s">
        <v>24</v>
      </c>
      <c r="B30" s="515"/>
      <c r="C30" s="516"/>
      <c r="D30" s="89"/>
      <c r="E30" s="89"/>
      <c r="F30" s="89"/>
      <c r="G30" s="89"/>
      <c r="H30" s="89"/>
      <c r="I30" s="89"/>
      <c r="J30" s="89"/>
      <c r="K30" s="89"/>
      <c r="L30" s="89"/>
      <c r="M30" s="89"/>
      <c r="N30" s="89"/>
      <c r="O30" s="89"/>
      <c r="P30" s="86">
        <f>SUM(D30:O30)</f>
        <v>0</v>
      </c>
      <c r="Q30" s="517" t="s">
        <v>52</v>
      </c>
      <c r="R30" s="518"/>
      <c r="S30" s="518"/>
      <c r="T30" s="518"/>
      <c r="U30" s="518"/>
      <c r="V30" s="518"/>
      <c r="W30" s="518"/>
      <c r="X30" s="518"/>
      <c r="Y30" s="518"/>
      <c r="Z30" s="518"/>
      <c r="AA30" s="518"/>
      <c r="AB30" s="518"/>
      <c r="AC30" s="518"/>
      <c r="AD30" s="519"/>
    </row>
    <row r="31" spans="1:41" ht="45" customHeight="1" x14ac:dyDescent="0.25">
      <c r="A31" s="437" t="s">
        <v>53</v>
      </c>
      <c r="B31" s="438"/>
      <c r="C31" s="438"/>
      <c r="D31" s="438"/>
      <c r="E31" s="438"/>
      <c r="F31" s="438"/>
      <c r="G31" s="438"/>
      <c r="H31" s="438"/>
      <c r="I31" s="438"/>
      <c r="J31" s="438"/>
      <c r="K31" s="438"/>
      <c r="L31" s="438"/>
      <c r="M31" s="438"/>
      <c r="N31" s="438"/>
      <c r="O31" s="438"/>
      <c r="P31" s="438"/>
      <c r="Q31" s="438"/>
      <c r="R31" s="438"/>
      <c r="S31" s="438"/>
      <c r="T31" s="438"/>
      <c r="U31" s="438"/>
      <c r="V31" s="438"/>
      <c r="W31" s="438"/>
      <c r="X31" s="438"/>
      <c r="Y31" s="438"/>
      <c r="Z31" s="438"/>
      <c r="AA31" s="438"/>
      <c r="AB31" s="438"/>
      <c r="AC31" s="438"/>
      <c r="AD31" s="439"/>
    </row>
    <row r="32" spans="1:41" ht="23.1" customHeight="1" x14ac:dyDescent="0.25">
      <c r="A32" s="484" t="s">
        <v>54</v>
      </c>
      <c r="B32" s="513" t="s">
        <v>55</v>
      </c>
      <c r="C32" s="513" t="s">
        <v>49</v>
      </c>
      <c r="D32" s="513" t="s">
        <v>56</v>
      </c>
      <c r="E32" s="513"/>
      <c r="F32" s="513"/>
      <c r="G32" s="513"/>
      <c r="H32" s="513"/>
      <c r="I32" s="513"/>
      <c r="J32" s="513"/>
      <c r="K32" s="513"/>
      <c r="L32" s="513"/>
      <c r="M32" s="513"/>
      <c r="N32" s="513"/>
      <c r="O32" s="513"/>
      <c r="P32" s="513"/>
      <c r="Q32" s="513" t="s">
        <v>57</v>
      </c>
      <c r="R32" s="513"/>
      <c r="S32" s="513"/>
      <c r="T32" s="513"/>
      <c r="U32" s="513"/>
      <c r="V32" s="513"/>
      <c r="W32" s="513"/>
      <c r="X32" s="513"/>
      <c r="Y32" s="513"/>
      <c r="Z32" s="513"/>
      <c r="AA32" s="513"/>
      <c r="AB32" s="513"/>
      <c r="AC32" s="513"/>
      <c r="AD32" s="514"/>
      <c r="AG32" s="87"/>
      <c r="AH32" s="87"/>
      <c r="AI32" s="87"/>
      <c r="AJ32" s="87"/>
      <c r="AK32" s="87"/>
      <c r="AL32" s="87"/>
      <c r="AM32" s="87"/>
      <c r="AN32" s="87"/>
      <c r="AO32" s="87"/>
    </row>
    <row r="33" spans="1:41" ht="27" customHeight="1" x14ac:dyDescent="0.25">
      <c r="A33" s="484"/>
      <c r="B33" s="513"/>
      <c r="C33" s="520"/>
      <c r="D33" s="88" t="s">
        <v>8</v>
      </c>
      <c r="E33" s="88" t="s">
        <v>30</v>
      </c>
      <c r="F33" s="88" t="s">
        <v>31</v>
      </c>
      <c r="G33" s="88" t="s">
        <v>32</v>
      </c>
      <c r="H33" s="88" t="s">
        <v>33</v>
      </c>
      <c r="I33" s="88" t="s">
        <v>34</v>
      </c>
      <c r="J33" s="88" t="s">
        <v>35</v>
      </c>
      <c r="K33" s="88" t="s">
        <v>36</v>
      </c>
      <c r="L33" s="88" t="s">
        <v>37</v>
      </c>
      <c r="M33" s="88" t="s">
        <v>38</v>
      </c>
      <c r="N33" s="88" t="s">
        <v>39</v>
      </c>
      <c r="O33" s="88" t="s">
        <v>40</v>
      </c>
      <c r="P33" s="88" t="s">
        <v>41</v>
      </c>
      <c r="Q33" s="513" t="s">
        <v>58</v>
      </c>
      <c r="R33" s="513"/>
      <c r="S33" s="513"/>
      <c r="T33" s="513" t="s">
        <v>59</v>
      </c>
      <c r="U33" s="513"/>
      <c r="V33" s="513"/>
      <c r="W33" s="509" t="s">
        <v>60</v>
      </c>
      <c r="X33" s="521"/>
      <c r="Y33" s="521"/>
      <c r="Z33" s="510"/>
      <c r="AA33" s="509" t="s">
        <v>61</v>
      </c>
      <c r="AB33" s="521"/>
      <c r="AC33" s="521"/>
      <c r="AD33" s="522"/>
      <c r="AG33" s="87"/>
      <c r="AH33" s="87"/>
      <c r="AI33" s="87"/>
      <c r="AJ33" s="87"/>
      <c r="AK33" s="87"/>
      <c r="AL33" s="87"/>
      <c r="AM33" s="87"/>
      <c r="AN33" s="87"/>
      <c r="AO33" s="87"/>
    </row>
    <row r="34" spans="1:41" ht="53.25" customHeight="1" x14ac:dyDescent="0.25">
      <c r="A34" s="523" t="s">
        <v>24</v>
      </c>
      <c r="B34" s="525">
        <v>0.6</v>
      </c>
      <c r="C34" s="90" t="s">
        <v>62</v>
      </c>
      <c r="D34" s="89">
        <v>0</v>
      </c>
      <c r="E34" s="89">
        <v>500</v>
      </c>
      <c r="F34" s="89">
        <v>700</v>
      </c>
      <c r="G34" s="89">
        <v>700</v>
      </c>
      <c r="H34" s="89">
        <v>700</v>
      </c>
      <c r="I34" s="89">
        <v>700</v>
      </c>
      <c r="J34" s="89">
        <v>700</v>
      </c>
      <c r="K34" s="89">
        <v>700</v>
      </c>
      <c r="L34" s="89">
        <v>700</v>
      </c>
      <c r="M34" s="89">
        <v>700</v>
      </c>
      <c r="N34" s="89">
        <v>700</v>
      </c>
      <c r="O34" s="89">
        <v>200</v>
      </c>
      <c r="P34" s="196">
        <f>SUM(D34:O34)</f>
        <v>7000</v>
      </c>
      <c r="Q34" s="533" t="s">
        <v>63</v>
      </c>
      <c r="R34" s="534"/>
      <c r="S34" s="539"/>
      <c r="T34" s="533" t="s">
        <v>63</v>
      </c>
      <c r="U34" s="534"/>
      <c r="V34" s="539"/>
      <c r="W34" s="527" t="s">
        <v>64</v>
      </c>
      <c r="X34" s="528"/>
      <c r="Y34" s="528"/>
      <c r="Z34" s="529"/>
      <c r="AA34" s="533" t="s">
        <v>65</v>
      </c>
      <c r="AB34" s="534"/>
      <c r="AC34" s="534"/>
      <c r="AD34" s="535"/>
      <c r="AG34" s="87"/>
      <c r="AH34" s="87"/>
      <c r="AI34" s="87"/>
      <c r="AJ34" s="87"/>
      <c r="AK34" s="87"/>
      <c r="AL34" s="87"/>
      <c r="AM34" s="87"/>
      <c r="AN34" s="87"/>
      <c r="AO34" s="87"/>
    </row>
    <row r="35" spans="1:41" ht="53.25" customHeight="1" thickBot="1" x14ac:dyDescent="0.3">
      <c r="A35" s="524"/>
      <c r="B35" s="526"/>
      <c r="C35" s="91" t="s">
        <v>66</v>
      </c>
      <c r="D35" s="373">
        <v>0</v>
      </c>
      <c r="E35" s="92"/>
      <c r="F35" s="92"/>
      <c r="G35" s="93"/>
      <c r="H35" s="93"/>
      <c r="I35" s="93"/>
      <c r="J35" s="93"/>
      <c r="K35" s="93"/>
      <c r="L35" s="93"/>
      <c r="M35" s="93"/>
      <c r="N35" s="93"/>
      <c r="O35" s="93"/>
      <c r="P35" s="151">
        <f>SUM(D35:O35)</f>
        <v>0</v>
      </c>
      <c r="Q35" s="536"/>
      <c r="R35" s="537"/>
      <c r="S35" s="540"/>
      <c r="T35" s="536"/>
      <c r="U35" s="537"/>
      <c r="V35" s="540"/>
      <c r="W35" s="530"/>
      <c r="X35" s="531"/>
      <c r="Y35" s="531"/>
      <c r="Z35" s="532"/>
      <c r="AA35" s="536"/>
      <c r="AB35" s="537"/>
      <c r="AC35" s="537"/>
      <c r="AD35" s="538"/>
      <c r="AE35" s="49"/>
      <c r="AG35" s="87"/>
      <c r="AH35" s="87"/>
      <c r="AI35" s="87"/>
      <c r="AJ35" s="87"/>
      <c r="AK35" s="87"/>
      <c r="AL35" s="87"/>
      <c r="AM35" s="87"/>
      <c r="AN35" s="87"/>
      <c r="AO35" s="87"/>
    </row>
    <row r="36" spans="1:41" ht="36.75" customHeight="1" x14ac:dyDescent="0.25">
      <c r="A36" s="476" t="s">
        <v>67</v>
      </c>
      <c r="B36" s="551" t="s">
        <v>68</v>
      </c>
      <c r="C36" s="553" t="s">
        <v>69</v>
      </c>
      <c r="D36" s="553"/>
      <c r="E36" s="553"/>
      <c r="F36" s="553"/>
      <c r="G36" s="553"/>
      <c r="H36" s="553"/>
      <c r="I36" s="553"/>
      <c r="J36" s="553"/>
      <c r="K36" s="553"/>
      <c r="L36" s="553"/>
      <c r="M36" s="553"/>
      <c r="N36" s="553"/>
      <c r="O36" s="553"/>
      <c r="P36" s="553"/>
      <c r="Q36" s="477" t="s">
        <v>70</v>
      </c>
      <c r="R36" s="554"/>
      <c r="S36" s="554"/>
      <c r="T36" s="554"/>
      <c r="U36" s="554"/>
      <c r="V36" s="554"/>
      <c r="W36" s="554"/>
      <c r="X36" s="554"/>
      <c r="Y36" s="554"/>
      <c r="Z36" s="554"/>
      <c r="AA36" s="554"/>
      <c r="AB36" s="554"/>
      <c r="AC36" s="554"/>
      <c r="AD36" s="555"/>
      <c r="AG36" s="87"/>
      <c r="AH36" s="87"/>
      <c r="AI36" s="87"/>
      <c r="AJ36" s="87"/>
      <c r="AK36" s="87"/>
      <c r="AL36" s="87"/>
      <c r="AM36" s="87"/>
      <c r="AN36" s="87"/>
      <c r="AO36" s="87"/>
    </row>
    <row r="37" spans="1:41" ht="26.1" customHeight="1" x14ac:dyDescent="0.25">
      <c r="A37" s="484"/>
      <c r="B37" s="552"/>
      <c r="C37" s="88" t="s">
        <v>71</v>
      </c>
      <c r="D37" s="88" t="s">
        <v>72</v>
      </c>
      <c r="E37" s="88" t="s">
        <v>73</v>
      </c>
      <c r="F37" s="88" t="s">
        <v>74</v>
      </c>
      <c r="G37" s="88" t="s">
        <v>75</v>
      </c>
      <c r="H37" s="88" t="s">
        <v>76</v>
      </c>
      <c r="I37" s="88" t="s">
        <v>77</v>
      </c>
      <c r="J37" s="88" t="s">
        <v>78</v>
      </c>
      <c r="K37" s="88" t="s">
        <v>79</v>
      </c>
      <c r="L37" s="88" t="s">
        <v>80</v>
      </c>
      <c r="M37" s="88" t="s">
        <v>81</v>
      </c>
      <c r="N37" s="88" t="s">
        <v>82</v>
      </c>
      <c r="O37" s="88" t="s">
        <v>83</v>
      </c>
      <c r="P37" s="88" t="s">
        <v>84</v>
      </c>
      <c r="Q37" s="485" t="s">
        <v>85</v>
      </c>
      <c r="R37" s="511"/>
      <c r="S37" s="511"/>
      <c r="T37" s="511"/>
      <c r="U37" s="511"/>
      <c r="V37" s="511"/>
      <c r="W37" s="511"/>
      <c r="X37" s="511"/>
      <c r="Y37" s="511"/>
      <c r="Z37" s="511"/>
      <c r="AA37" s="511"/>
      <c r="AB37" s="511"/>
      <c r="AC37" s="511"/>
      <c r="AD37" s="556"/>
      <c r="AG37" s="94"/>
      <c r="AH37" s="94"/>
      <c r="AI37" s="94"/>
      <c r="AJ37" s="94"/>
      <c r="AK37" s="94"/>
      <c r="AL37" s="94"/>
      <c r="AM37" s="94"/>
      <c r="AN37" s="94"/>
      <c r="AO37" s="94"/>
    </row>
    <row r="38" spans="1:41" ht="39" customHeight="1" x14ac:dyDescent="0.25">
      <c r="A38" s="541" t="s">
        <v>86</v>
      </c>
      <c r="B38" s="543">
        <v>10</v>
      </c>
      <c r="C38" s="90" t="s">
        <v>62</v>
      </c>
      <c r="D38" s="197">
        <v>0</v>
      </c>
      <c r="E38" s="95">
        <v>9.0999999999999998E-2</v>
      </c>
      <c r="F38" s="95">
        <v>9.0999999999999998E-2</v>
      </c>
      <c r="G38" s="95">
        <v>9.0999999999999998E-2</v>
      </c>
      <c r="H38" s="95">
        <v>9.0999999999999998E-2</v>
      </c>
      <c r="I38" s="95">
        <v>9.0999999999999998E-2</v>
      </c>
      <c r="J38" s="95">
        <v>0.09</v>
      </c>
      <c r="K38" s="95">
        <v>0.09</v>
      </c>
      <c r="L38" s="95">
        <v>0.09</v>
      </c>
      <c r="M38" s="95">
        <v>0.09</v>
      </c>
      <c r="N38" s="95">
        <v>0.09</v>
      </c>
      <c r="O38" s="95">
        <v>0.09</v>
      </c>
      <c r="P38" s="96">
        <f>SUM(D38:O38)</f>
        <v>0.99499999999999977</v>
      </c>
      <c r="Q38" s="545" t="s">
        <v>87</v>
      </c>
      <c r="R38" s="546"/>
      <c r="S38" s="546"/>
      <c r="T38" s="546"/>
      <c r="U38" s="546"/>
      <c r="V38" s="546"/>
      <c r="W38" s="546"/>
      <c r="X38" s="546"/>
      <c r="Y38" s="546"/>
      <c r="Z38" s="546"/>
      <c r="AA38" s="546"/>
      <c r="AB38" s="546"/>
      <c r="AC38" s="546"/>
      <c r="AD38" s="547"/>
      <c r="AG38" s="94"/>
      <c r="AH38" s="94"/>
      <c r="AI38" s="94"/>
      <c r="AJ38" s="94"/>
      <c r="AK38" s="94"/>
      <c r="AL38" s="94"/>
      <c r="AM38" s="94"/>
      <c r="AN38" s="94"/>
      <c r="AO38" s="94"/>
    </row>
    <row r="39" spans="1:41" ht="51.75" customHeight="1" thickBot="1" x14ac:dyDescent="0.3">
      <c r="A39" s="542"/>
      <c r="B39" s="544"/>
      <c r="C39" s="99" t="s">
        <v>66</v>
      </c>
      <c r="D39" s="100">
        <v>0</v>
      </c>
      <c r="E39" s="100"/>
      <c r="F39" s="100"/>
      <c r="G39" s="100"/>
      <c r="H39" s="100"/>
      <c r="I39" s="100"/>
      <c r="J39" s="100"/>
      <c r="K39" s="100"/>
      <c r="L39" s="100"/>
      <c r="M39" s="100"/>
      <c r="N39" s="100"/>
      <c r="O39" s="100"/>
      <c r="P39" s="101">
        <f>SUM(D39:O39)</f>
        <v>0</v>
      </c>
      <c r="Q39" s="548"/>
      <c r="R39" s="549"/>
      <c r="S39" s="549"/>
      <c r="T39" s="549"/>
      <c r="U39" s="549"/>
      <c r="V39" s="549"/>
      <c r="W39" s="549"/>
      <c r="X39" s="549"/>
      <c r="Y39" s="549"/>
      <c r="Z39" s="549"/>
      <c r="AA39" s="549"/>
      <c r="AB39" s="549"/>
      <c r="AC39" s="549"/>
      <c r="AD39" s="550"/>
      <c r="AG39" s="94"/>
      <c r="AH39" s="94"/>
      <c r="AI39" s="94"/>
      <c r="AJ39" s="94"/>
      <c r="AK39" s="94"/>
      <c r="AL39" s="94"/>
      <c r="AM39" s="94"/>
      <c r="AN39" s="94"/>
      <c r="AO39" s="94"/>
    </row>
    <row r="40" spans="1:41" ht="57" customHeight="1" x14ac:dyDescent="0.25">
      <c r="A40" s="541" t="s">
        <v>88</v>
      </c>
      <c r="B40" s="543">
        <v>20</v>
      </c>
      <c r="C40" s="90" t="s">
        <v>62</v>
      </c>
      <c r="D40" s="197">
        <v>0</v>
      </c>
      <c r="E40" s="95">
        <v>9.0999999999999998E-2</v>
      </c>
      <c r="F40" s="95">
        <v>9.0999999999999998E-2</v>
      </c>
      <c r="G40" s="95">
        <v>9.0999999999999998E-2</v>
      </c>
      <c r="H40" s="95">
        <v>9.0999999999999998E-2</v>
      </c>
      <c r="I40" s="95">
        <v>9.0999999999999998E-2</v>
      </c>
      <c r="J40" s="95">
        <v>0.09</v>
      </c>
      <c r="K40" s="95">
        <v>0.09</v>
      </c>
      <c r="L40" s="95">
        <v>0.09</v>
      </c>
      <c r="M40" s="95">
        <v>0.09</v>
      </c>
      <c r="N40" s="95">
        <v>0.09</v>
      </c>
      <c r="O40" s="95">
        <v>0.09</v>
      </c>
      <c r="P40" s="96">
        <f t="shared" ref="P40:P47" si="0">SUM(D40:O40)</f>
        <v>0.99499999999999977</v>
      </c>
      <c r="Q40" s="545" t="s">
        <v>87</v>
      </c>
      <c r="R40" s="546"/>
      <c r="S40" s="546"/>
      <c r="T40" s="546"/>
      <c r="U40" s="546"/>
      <c r="V40" s="546"/>
      <c r="W40" s="546"/>
      <c r="X40" s="546"/>
      <c r="Y40" s="546"/>
      <c r="Z40" s="546"/>
      <c r="AA40" s="546"/>
      <c r="AB40" s="546"/>
      <c r="AC40" s="546"/>
      <c r="AD40" s="547"/>
      <c r="AE40" s="97"/>
      <c r="AG40" s="98"/>
      <c r="AH40" s="98"/>
      <c r="AI40" s="98"/>
      <c r="AJ40" s="98"/>
      <c r="AK40" s="98"/>
      <c r="AL40" s="98"/>
      <c r="AM40" s="98"/>
      <c r="AN40" s="98"/>
      <c r="AO40" s="98"/>
    </row>
    <row r="41" spans="1:41" ht="61.5" customHeight="1" thickBot="1" x14ac:dyDescent="0.3">
      <c r="A41" s="542"/>
      <c r="B41" s="544"/>
      <c r="C41" s="99" t="s">
        <v>66</v>
      </c>
      <c r="D41" s="100">
        <v>0</v>
      </c>
      <c r="E41" s="100"/>
      <c r="F41" s="100"/>
      <c r="G41" s="100"/>
      <c r="H41" s="100"/>
      <c r="I41" s="100"/>
      <c r="J41" s="100"/>
      <c r="K41" s="100"/>
      <c r="L41" s="100"/>
      <c r="M41" s="100"/>
      <c r="N41" s="100"/>
      <c r="O41" s="100"/>
      <c r="P41" s="101">
        <f t="shared" si="0"/>
        <v>0</v>
      </c>
      <c r="Q41" s="548"/>
      <c r="R41" s="549"/>
      <c r="S41" s="549"/>
      <c r="T41" s="549"/>
      <c r="U41" s="549"/>
      <c r="V41" s="549"/>
      <c r="W41" s="549"/>
      <c r="X41" s="549"/>
      <c r="Y41" s="549"/>
      <c r="Z41" s="549"/>
      <c r="AA41" s="549"/>
      <c r="AB41" s="549"/>
      <c r="AC41" s="549"/>
      <c r="AD41" s="550"/>
      <c r="AE41" s="97"/>
    </row>
    <row r="42" spans="1:41" ht="48" customHeight="1" x14ac:dyDescent="0.25">
      <c r="A42" s="541" t="s">
        <v>89</v>
      </c>
      <c r="B42" s="543">
        <v>10</v>
      </c>
      <c r="C42" s="102" t="s">
        <v>62</v>
      </c>
      <c r="D42" s="103">
        <v>0</v>
      </c>
      <c r="E42" s="103">
        <v>0</v>
      </c>
      <c r="F42" s="103">
        <v>0</v>
      </c>
      <c r="G42" s="103">
        <v>0.25</v>
      </c>
      <c r="H42" s="103">
        <v>0</v>
      </c>
      <c r="I42" s="103">
        <v>0</v>
      </c>
      <c r="J42" s="103">
        <v>0</v>
      </c>
      <c r="K42" s="103">
        <v>0</v>
      </c>
      <c r="L42" s="103">
        <v>0</v>
      </c>
      <c r="M42" s="103">
        <v>0.25</v>
      </c>
      <c r="N42" s="103">
        <v>0.25</v>
      </c>
      <c r="O42" s="103">
        <v>0.25</v>
      </c>
      <c r="P42" s="101">
        <f t="shared" si="0"/>
        <v>1</v>
      </c>
      <c r="Q42" s="545" t="s">
        <v>87</v>
      </c>
      <c r="R42" s="546"/>
      <c r="S42" s="546"/>
      <c r="T42" s="546"/>
      <c r="U42" s="546"/>
      <c r="V42" s="546"/>
      <c r="W42" s="546"/>
      <c r="X42" s="546"/>
      <c r="Y42" s="546"/>
      <c r="Z42" s="546"/>
      <c r="AA42" s="546"/>
      <c r="AB42" s="546"/>
      <c r="AC42" s="546"/>
      <c r="AD42" s="547"/>
      <c r="AE42" s="97"/>
    </row>
    <row r="43" spans="1:41" ht="28.5" customHeight="1" thickBot="1" x14ac:dyDescent="0.3">
      <c r="A43" s="542"/>
      <c r="B43" s="544"/>
      <c r="C43" s="99" t="s">
        <v>66</v>
      </c>
      <c r="D43" s="100">
        <v>0</v>
      </c>
      <c r="E43" s="100"/>
      <c r="F43" s="100"/>
      <c r="G43" s="100"/>
      <c r="H43" s="100"/>
      <c r="I43" s="100"/>
      <c r="J43" s="100"/>
      <c r="K43" s="100"/>
      <c r="L43" s="104"/>
      <c r="M43" s="104"/>
      <c r="N43" s="104"/>
      <c r="O43" s="104"/>
      <c r="P43" s="101">
        <f t="shared" si="0"/>
        <v>0</v>
      </c>
      <c r="Q43" s="548"/>
      <c r="R43" s="549"/>
      <c r="S43" s="549"/>
      <c r="T43" s="549"/>
      <c r="U43" s="549"/>
      <c r="V43" s="549"/>
      <c r="W43" s="549"/>
      <c r="X43" s="549"/>
      <c r="Y43" s="549"/>
      <c r="Z43" s="549"/>
      <c r="AA43" s="549"/>
      <c r="AB43" s="549"/>
      <c r="AC43" s="549"/>
      <c r="AD43" s="550"/>
      <c r="AE43" s="97"/>
    </row>
    <row r="44" spans="1:41" ht="43.5" customHeight="1" x14ac:dyDescent="0.25">
      <c r="A44" s="557" t="s">
        <v>90</v>
      </c>
      <c r="B44" s="543">
        <v>10</v>
      </c>
      <c r="C44" s="102" t="s">
        <v>62</v>
      </c>
      <c r="D44" s="103">
        <v>0</v>
      </c>
      <c r="E44" s="95">
        <v>9.0999999999999998E-2</v>
      </c>
      <c r="F44" s="95">
        <v>9.0999999999999998E-2</v>
      </c>
      <c r="G44" s="95">
        <v>9.0999999999999998E-2</v>
      </c>
      <c r="H44" s="95">
        <v>9.0999999999999998E-2</v>
      </c>
      <c r="I44" s="95">
        <v>9.0999999999999998E-2</v>
      </c>
      <c r="J44" s="95">
        <v>0.09</v>
      </c>
      <c r="K44" s="95">
        <v>0.09</v>
      </c>
      <c r="L44" s="95">
        <v>0.09</v>
      </c>
      <c r="M44" s="95">
        <v>0.09</v>
      </c>
      <c r="N44" s="95">
        <v>0.09</v>
      </c>
      <c r="O44" s="95">
        <v>0.09</v>
      </c>
      <c r="P44" s="101">
        <f t="shared" si="0"/>
        <v>0.99499999999999977</v>
      </c>
      <c r="Q44" s="545" t="s">
        <v>87</v>
      </c>
      <c r="R44" s="546"/>
      <c r="S44" s="546"/>
      <c r="T44" s="546"/>
      <c r="U44" s="546"/>
      <c r="V44" s="546"/>
      <c r="W44" s="546"/>
      <c r="X44" s="546"/>
      <c r="Y44" s="546"/>
      <c r="Z44" s="546"/>
      <c r="AA44" s="546"/>
      <c r="AB44" s="546"/>
      <c r="AC44" s="546"/>
      <c r="AD44" s="547"/>
      <c r="AE44" s="97"/>
    </row>
    <row r="45" spans="1:41" ht="42" customHeight="1" thickBot="1" x14ac:dyDescent="0.3">
      <c r="A45" s="561"/>
      <c r="B45" s="544"/>
      <c r="C45" s="99" t="s">
        <v>66</v>
      </c>
      <c r="D45" s="100">
        <v>0</v>
      </c>
      <c r="E45" s="100"/>
      <c r="F45" s="100"/>
      <c r="G45" s="100"/>
      <c r="H45" s="100"/>
      <c r="I45" s="100"/>
      <c r="J45" s="100"/>
      <c r="K45" s="100"/>
      <c r="L45" s="104"/>
      <c r="M45" s="104"/>
      <c r="N45" s="104"/>
      <c r="O45" s="104"/>
      <c r="P45" s="101">
        <f t="shared" si="0"/>
        <v>0</v>
      </c>
      <c r="Q45" s="548"/>
      <c r="R45" s="549"/>
      <c r="S45" s="549"/>
      <c r="T45" s="549"/>
      <c r="U45" s="549"/>
      <c r="V45" s="549"/>
      <c r="W45" s="549"/>
      <c r="X45" s="549"/>
      <c r="Y45" s="549"/>
      <c r="Z45" s="549"/>
      <c r="AA45" s="549"/>
      <c r="AB45" s="549"/>
      <c r="AC45" s="549"/>
      <c r="AD45" s="550"/>
      <c r="AE45" s="97"/>
    </row>
    <row r="46" spans="1:41" ht="39.75" customHeight="1" x14ac:dyDescent="0.25">
      <c r="A46" s="557" t="s">
        <v>91</v>
      </c>
      <c r="B46" s="559">
        <v>10</v>
      </c>
      <c r="C46" s="102" t="s">
        <v>62</v>
      </c>
      <c r="D46" s="103">
        <v>0</v>
      </c>
      <c r="E46" s="103">
        <v>0</v>
      </c>
      <c r="F46" s="103">
        <v>0</v>
      </c>
      <c r="G46" s="103">
        <v>0</v>
      </c>
      <c r="H46" s="103">
        <v>0</v>
      </c>
      <c r="I46" s="103">
        <v>0.1</v>
      </c>
      <c r="J46" s="103">
        <v>0.1</v>
      </c>
      <c r="K46" s="103">
        <v>0.2</v>
      </c>
      <c r="L46" s="103">
        <v>0.2</v>
      </c>
      <c r="M46" s="103">
        <v>0.2</v>
      </c>
      <c r="N46" s="103">
        <v>0.1</v>
      </c>
      <c r="O46" s="103">
        <v>0.1</v>
      </c>
      <c r="P46" s="101">
        <f t="shared" si="0"/>
        <v>1</v>
      </c>
      <c r="Q46" s="545" t="s">
        <v>87</v>
      </c>
      <c r="R46" s="546"/>
      <c r="S46" s="546"/>
      <c r="T46" s="546"/>
      <c r="U46" s="546"/>
      <c r="V46" s="546"/>
      <c r="W46" s="546"/>
      <c r="X46" s="546"/>
      <c r="Y46" s="546"/>
      <c r="Z46" s="546"/>
      <c r="AA46" s="546"/>
      <c r="AB46" s="546"/>
      <c r="AC46" s="546"/>
      <c r="AD46" s="547"/>
      <c r="AE46" s="97"/>
    </row>
    <row r="47" spans="1:41" ht="43.5" customHeight="1" thickBot="1" x14ac:dyDescent="0.3">
      <c r="A47" s="558"/>
      <c r="B47" s="560"/>
      <c r="C47" s="91" t="s">
        <v>66</v>
      </c>
      <c r="D47" s="105">
        <v>0</v>
      </c>
      <c r="E47" s="105"/>
      <c r="F47" s="105"/>
      <c r="G47" s="105"/>
      <c r="H47" s="105"/>
      <c r="I47" s="105"/>
      <c r="J47" s="105"/>
      <c r="K47" s="105"/>
      <c r="L47" s="106"/>
      <c r="M47" s="106"/>
      <c r="N47" s="106"/>
      <c r="O47" s="106"/>
      <c r="P47" s="107">
        <f t="shared" si="0"/>
        <v>0</v>
      </c>
      <c r="Q47" s="548"/>
      <c r="R47" s="549"/>
      <c r="S47" s="549"/>
      <c r="T47" s="549"/>
      <c r="U47" s="549"/>
      <c r="V47" s="549"/>
      <c r="W47" s="549"/>
      <c r="X47" s="549"/>
      <c r="Y47" s="549"/>
      <c r="Z47" s="549"/>
      <c r="AA47" s="549"/>
      <c r="AB47" s="549"/>
      <c r="AC47" s="549"/>
      <c r="AD47" s="550"/>
      <c r="AE47" s="97"/>
    </row>
    <row r="48" spans="1:41" x14ac:dyDescent="0.25">
      <c r="A48" s="50" t="s">
        <v>92</v>
      </c>
    </row>
  </sheetData>
  <mergeCells count="85">
    <mergeCell ref="A46:A47"/>
    <mergeCell ref="B46:B47"/>
    <mergeCell ref="Q46:AD47"/>
    <mergeCell ref="A42:A43"/>
    <mergeCell ref="B42:B43"/>
    <mergeCell ref="Q42:AD43"/>
    <mergeCell ref="A44:A45"/>
    <mergeCell ref="B44:B45"/>
    <mergeCell ref="Q44:AD45"/>
    <mergeCell ref="A36:A37"/>
    <mergeCell ref="B36:B37"/>
    <mergeCell ref="C36:P36"/>
    <mergeCell ref="Q36:AD36"/>
    <mergeCell ref="Q37:AD37"/>
    <mergeCell ref="A40:A41"/>
    <mergeCell ref="B40:B41"/>
    <mergeCell ref="Q40:AD41"/>
    <mergeCell ref="A38:A39"/>
    <mergeCell ref="B38:B39"/>
    <mergeCell ref="Q38:AD39"/>
    <mergeCell ref="A34:A35"/>
    <mergeCell ref="B34:B35"/>
    <mergeCell ref="W34:Z35"/>
    <mergeCell ref="AA34:AD35"/>
    <mergeCell ref="Q33:S33"/>
    <mergeCell ref="T33:V33"/>
    <mergeCell ref="Q34:S35"/>
    <mergeCell ref="T34:V35"/>
    <mergeCell ref="B30:C30"/>
    <mergeCell ref="Q30:AD30"/>
    <mergeCell ref="A31:AD31"/>
    <mergeCell ref="A32:A33"/>
    <mergeCell ref="B32:B33"/>
    <mergeCell ref="C32:C33"/>
    <mergeCell ref="D32:P32"/>
    <mergeCell ref="Q32:AD32"/>
    <mergeCell ref="W33:Z33"/>
    <mergeCell ref="AA33:AD33"/>
    <mergeCell ref="A28:A29"/>
    <mergeCell ref="B28:C29"/>
    <mergeCell ref="D28:O28"/>
    <mergeCell ref="P28:P29"/>
    <mergeCell ref="Q28:AD29"/>
    <mergeCell ref="A27:AD27"/>
    <mergeCell ref="A23:B23"/>
    <mergeCell ref="A25:B25"/>
    <mergeCell ref="AA15:AD15"/>
    <mergeCell ref="C16:AB16"/>
    <mergeCell ref="A17:B17"/>
    <mergeCell ref="C17:Q17"/>
    <mergeCell ref="R17:V17"/>
    <mergeCell ref="L15:Q15"/>
    <mergeCell ref="R15:X15"/>
    <mergeCell ref="Y15:Z15"/>
    <mergeCell ref="W17:X17"/>
    <mergeCell ref="Y17:AB17"/>
    <mergeCell ref="A15:B15"/>
    <mergeCell ref="C15:K15"/>
    <mergeCell ref="A24:B24"/>
    <mergeCell ref="A19:AD19"/>
    <mergeCell ref="Q20:AD20"/>
    <mergeCell ref="C20:P20"/>
    <mergeCell ref="A22:B22"/>
    <mergeCell ref="AC17:AD17"/>
    <mergeCell ref="A11:B13"/>
    <mergeCell ref="D7:H9"/>
    <mergeCell ref="I7:J9"/>
    <mergeCell ref="K7:L9"/>
    <mergeCell ref="C11:AD13"/>
    <mergeCell ref="C7:C9"/>
    <mergeCell ref="A1:A4"/>
    <mergeCell ref="B1:AA1"/>
    <mergeCell ref="AB1:AD1"/>
    <mergeCell ref="M9:N9"/>
    <mergeCell ref="O9:P9"/>
    <mergeCell ref="M7:N7"/>
    <mergeCell ref="O7:P7"/>
    <mergeCell ref="M8:N8"/>
    <mergeCell ref="O8:P8"/>
    <mergeCell ref="A7:B9"/>
    <mergeCell ref="B2:AA2"/>
    <mergeCell ref="AB2:AD2"/>
    <mergeCell ref="B3:AA4"/>
    <mergeCell ref="AB3:AD3"/>
    <mergeCell ref="AB4:AD4"/>
  </mergeCells>
  <dataValidations count="3">
    <dataValidation type="textLength" operator="lessThanOrEqual" allowBlank="1" showInputMessage="1" showErrorMessage="1" errorTitle="Máximo 2.000 caracteres" error="Máximo 2.000 caracteres" sqref="T34 Q34 AA34" xr:uid="{00000000-0002-0000-0000-000000000000}">
      <formula1>2000</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list" allowBlank="1" showInputMessage="1" showErrorMessage="1" sqref="C7:C9" xr:uid="{00000000-0002-0000-0000-000002000000}">
      <formula1>$C$21:$N$21</formula1>
    </dataValidation>
  </dataValidations>
  <pageMargins left="0.25" right="0.25" top="0.75" bottom="0.75" header="0.3" footer="0.3"/>
  <pageSetup scale="22"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59999389629810485"/>
  </sheetPr>
  <dimension ref="A1:F24"/>
  <sheetViews>
    <sheetView workbookViewId="0">
      <selection activeCell="L17" sqref="L17"/>
    </sheetView>
  </sheetViews>
  <sheetFormatPr baseColWidth="10" defaultColWidth="9.140625" defaultRowHeight="15" x14ac:dyDescent="0.25"/>
  <cols>
    <col min="1" max="3" width="11.42578125" customWidth="1"/>
    <col min="4" max="4" width="61.85546875" customWidth="1"/>
    <col min="5" max="5" width="11.42578125" customWidth="1"/>
    <col min="6" max="6" width="38.5703125" customWidth="1"/>
    <col min="7" max="256" width="11.42578125" customWidth="1"/>
  </cols>
  <sheetData>
    <row r="1" spans="1:6" ht="39" thickBot="1" x14ac:dyDescent="0.3">
      <c r="A1" s="215" t="s">
        <v>671</v>
      </c>
      <c r="B1" s="215" t="s">
        <v>672</v>
      </c>
      <c r="C1" s="215" t="s">
        <v>673</v>
      </c>
      <c r="D1" s="215" t="s">
        <v>674</v>
      </c>
      <c r="E1" s="215" t="s">
        <v>41</v>
      </c>
      <c r="F1" s="215" t="s">
        <v>675</v>
      </c>
    </row>
    <row r="2" spans="1:6" ht="15" customHeight="1" thickBot="1" x14ac:dyDescent="0.3">
      <c r="A2" s="216" t="s">
        <v>574</v>
      </c>
      <c r="B2" s="217">
        <v>1016</v>
      </c>
      <c r="C2" s="217">
        <v>1335</v>
      </c>
      <c r="D2" s="229" t="s">
        <v>584</v>
      </c>
      <c r="E2" s="218">
        <v>358107221</v>
      </c>
      <c r="F2" s="232" t="s">
        <v>676</v>
      </c>
    </row>
    <row r="3" spans="1:6" ht="15" customHeight="1" thickBot="1" x14ac:dyDescent="0.3">
      <c r="A3" s="219" t="s">
        <v>596</v>
      </c>
      <c r="B3" s="220">
        <v>1020</v>
      </c>
      <c r="C3" s="220">
        <v>1345</v>
      </c>
      <c r="D3" s="230" t="s">
        <v>604</v>
      </c>
      <c r="E3" s="221">
        <v>42069537</v>
      </c>
      <c r="F3" s="233" t="s">
        <v>677</v>
      </c>
    </row>
    <row r="4" spans="1:6" ht="15" customHeight="1" thickBot="1" x14ac:dyDescent="0.3">
      <c r="A4" s="219" t="s">
        <v>292</v>
      </c>
      <c r="B4" s="220">
        <v>399</v>
      </c>
      <c r="C4" s="220">
        <v>373</v>
      </c>
      <c r="D4" s="230" t="s">
        <v>523</v>
      </c>
      <c r="E4" s="221">
        <v>20600000</v>
      </c>
      <c r="F4" s="233" t="s">
        <v>678</v>
      </c>
    </row>
    <row r="5" spans="1:6" ht="15" customHeight="1" thickBot="1" x14ac:dyDescent="0.3">
      <c r="A5" s="219" t="s">
        <v>574</v>
      </c>
      <c r="B5" s="220" t="s">
        <v>637</v>
      </c>
      <c r="C5" s="220">
        <v>1166</v>
      </c>
      <c r="D5" s="230" t="s">
        <v>584</v>
      </c>
      <c r="E5" s="221">
        <v>20893968</v>
      </c>
      <c r="F5" s="233" t="s">
        <v>679</v>
      </c>
    </row>
    <row r="6" spans="1:6" ht="15" customHeight="1" thickBot="1" x14ac:dyDescent="0.3">
      <c r="A6" s="219" t="s">
        <v>537</v>
      </c>
      <c r="B6" s="220">
        <v>911</v>
      </c>
      <c r="C6" s="220">
        <v>927</v>
      </c>
      <c r="D6" s="230" t="s">
        <v>552</v>
      </c>
      <c r="E6" s="221">
        <v>22500000</v>
      </c>
      <c r="F6" s="233" t="s">
        <v>680</v>
      </c>
    </row>
    <row r="7" spans="1:6" ht="15" customHeight="1" thickBot="1" x14ac:dyDescent="0.3">
      <c r="A7" s="219" t="s">
        <v>557</v>
      </c>
      <c r="B7" s="220">
        <v>931</v>
      </c>
      <c r="C7" s="220">
        <v>1155</v>
      </c>
      <c r="D7" s="230" t="s">
        <v>569</v>
      </c>
      <c r="E7" s="221">
        <v>15581325</v>
      </c>
      <c r="F7" s="233" t="s">
        <v>681</v>
      </c>
    </row>
    <row r="8" spans="1:6" s="228" customFormat="1" ht="15" customHeight="1" thickBot="1" x14ac:dyDescent="0.3">
      <c r="A8" s="225" t="s">
        <v>608</v>
      </c>
      <c r="B8" s="226" t="s">
        <v>659</v>
      </c>
      <c r="C8" s="226">
        <v>1032</v>
      </c>
      <c r="D8" s="231" t="s">
        <v>668</v>
      </c>
      <c r="E8" s="227">
        <v>7869056</v>
      </c>
      <c r="F8" s="234" t="s">
        <v>682</v>
      </c>
    </row>
    <row r="9" spans="1:6" ht="15" customHeight="1" thickBot="1" x14ac:dyDescent="0.3">
      <c r="A9" s="219" t="s">
        <v>608</v>
      </c>
      <c r="B9" s="220">
        <v>1078</v>
      </c>
      <c r="C9" s="220">
        <v>1470</v>
      </c>
      <c r="D9" s="230" t="s">
        <v>620</v>
      </c>
      <c r="E9" s="221">
        <v>5226703</v>
      </c>
      <c r="F9" s="233" t="s">
        <v>683</v>
      </c>
    </row>
    <row r="10" spans="1:6" ht="15" customHeight="1" thickBot="1" x14ac:dyDescent="0.3">
      <c r="A10" s="219" t="s">
        <v>292</v>
      </c>
      <c r="B10" s="220" t="s">
        <v>644</v>
      </c>
      <c r="C10" s="220">
        <v>1644</v>
      </c>
      <c r="D10" s="230" t="s">
        <v>650</v>
      </c>
      <c r="E10" s="221">
        <v>4583333</v>
      </c>
      <c r="F10" s="233" t="s">
        <v>684</v>
      </c>
    </row>
    <row r="11" spans="1:6" ht="15" customHeight="1" thickBot="1" x14ac:dyDescent="0.3">
      <c r="A11" s="219" t="s">
        <v>574</v>
      </c>
      <c r="B11" s="220">
        <v>1016</v>
      </c>
      <c r="C11" s="220">
        <v>1335</v>
      </c>
      <c r="D11" s="230" t="s">
        <v>584</v>
      </c>
      <c r="E11" s="221">
        <v>2805916</v>
      </c>
      <c r="F11" s="233" t="s">
        <v>685</v>
      </c>
    </row>
    <row r="12" spans="1:6" ht="15" customHeight="1" thickBot="1" x14ac:dyDescent="0.3">
      <c r="A12" s="219" t="s">
        <v>292</v>
      </c>
      <c r="B12" s="220">
        <v>184</v>
      </c>
      <c r="C12" s="220">
        <v>205</v>
      </c>
      <c r="D12" s="230" t="s">
        <v>510</v>
      </c>
      <c r="E12" s="221">
        <v>2231667</v>
      </c>
      <c r="F12" s="233" t="s">
        <v>686</v>
      </c>
    </row>
    <row r="13" spans="1:6" ht="15" customHeight="1" thickBot="1" x14ac:dyDescent="0.3">
      <c r="A13" s="219" t="s">
        <v>292</v>
      </c>
      <c r="B13" s="220">
        <v>810</v>
      </c>
      <c r="C13" s="220">
        <v>805</v>
      </c>
      <c r="D13" s="230" t="s">
        <v>532</v>
      </c>
      <c r="E13" s="221">
        <v>2042834</v>
      </c>
      <c r="F13" s="235" t="s">
        <v>687</v>
      </c>
    </row>
    <row r="14" spans="1:6" ht="15" customHeight="1" thickBot="1" x14ac:dyDescent="0.3">
      <c r="A14" s="219" t="s">
        <v>292</v>
      </c>
      <c r="B14" s="220" t="s">
        <v>653</v>
      </c>
      <c r="C14" s="220">
        <v>2028</v>
      </c>
      <c r="D14" s="230" t="s">
        <v>354</v>
      </c>
      <c r="E14" s="221">
        <v>1802500</v>
      </c>
      <c r="F14" s="233" t="s">
        <v>688</v>
      </c>
    </row>
    <row r="15" spans="1:6" ht="15" customHeight="1" thickBot="1" x14ac:dyDescent="0.3">
      <c r="A15" s="219" t="s">
        <v>574</v>
      </c>
      <c r="B15" s="220">
        <v>1016</v>
      </c>
      <c r="C15" s="220">
        <v>1335</v>
      </c>
      <c r="D15" s="230" t="s">
        <v>584</v>
      </c>
      <c r="E15" s="221">
        <v>786884</v>
      </c>
      <c r="F15" s="233" t="s">
        <v>685</v>
      </c>
    </row>
    <row r="16" spans="1:6" ht="15" customHeight="1" thickBot="1" x14ac:dyDescent="0.3">
      <c r="A16" s="219" t="s">
        <v>624</v>
      </c>
      <c r="B16" s="220" t="s">
        <v>625</v>
      </c>
      <c r="C16" s="220">
        <v>1638</v>
      </c>
      <c r="D16" s="230" t="s">
        <v>634</v>
      </c>
      <c r="E16" s="221">
        <v>717570</v>
      </c>
      <c r="F16" s="233" t="s">
        <v>689</v>
      </c>
    </row>
    <row r="17" spans="1:6" ht="25.5" x14ac:dyDescent="0.25">
      <c r="A17" s="222"/>
      <c r="B17" s="215" t="s">
        <v>690</v>
      </c>
      <c r="C17" s="222"/>
      <c r="D17" s="222"/>
      <c r="E17" s="223">
        <v>504225714</v>
      </c>
      <c r="F17" s="222"/>
    </row>
    <row r="18" spans="1:6" x14ac:dyDescent="0.25">
      <c r="A18" s="224" t="s">
        <v>691</v>
      </c>
    </row>
    <row r="19" spans="1:6" x14ac:dyDescent="0.25">
      <c r="A19" s="224" t="s">
        <v>692</v>
      </c>
    </row>
    <row r="20" spans="1:6" x14ac:dyDescent="0.25">
      <c r="A20" s="224" t="s">
        <v>693</v>
      </c>
    </row>
    <row r="21" spans="1:6" x14ac:dyDescent="0.25">
      <c r="A21" s="224" t="s">
        <v>694</v>
      </c>
    </row>
    <row r="22" spans="1:6" x14ac:dyDescent="0.25">
      <c r="A22" s="224" t="s">
        <v>695</v>
      </c>
    </row>
    <row r="23" spans="1:6" x14ac:dyDescent="0.25">
      <c r="A23" s="224" t="s">
        <v>696</v>
      </c>
    </row>
    <row r="24" spans="1:6" x14ac:dyDescent="0.25">
      <c r="A24" s="224" t="s">
        <v>697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K58"/>
  <sheetViews>
    <sheetView topLeftCell="A3" zoomScale="60" zoomScaleNormal="60" workbookViewId="0">
      <selection activeCell="A5" sqref="A5:AE5"/>
    </sheetView>
  </sheetViews>
  <sheetFormatPr baseColWidth="10" defaultColWidth="19.42578125" defaultRowHeight="15" x14ac:dyDescent="0.25"/>
  <cols>
    <col min="1" max="1" width="29.5703125" style="108" bestFit="1" customWidth="1"/>
    <col min="2" max="17" width="11" style="108" customWidth="1"/>
    <col min="18" max="19" width="12.140625" style="108" customWidth="1"/>
    <col min="20" max="23" width="8.140625" style="108" customWidth="1"/>
    <col min="24" max="24" width="9.42578125" style="108" customWidth="1"/>
    <col min="25" max="25" width="8.140625" style="108" customWidth="1"/>
    <col min="26" max="30" width="7.85546875" style="108" customWidth="1"/>
    <col min="31" max="31" width="11.28515625" style="108" customWidth="1"/>
    <col min="32" max="32" width="2.28515625" style="108" customWidth="1"/>
    <col min="33" max="33" width="19.42578125" style="108" customWidth="1"/>
    <col min="34" max="51" width="11.28515625" style="108" customWidth="1"/>
    <col min="52" max="63" width="8.85546875" style="108" customWidth="1"/>
    <col min="64" max="16384" width="19.42578125" style="108"/>
  </cols>
  <sheetData>
    <row r="1" spans="1:63" ht="15.95" customHeight="1" x14ac:dyDescent="0.25">
      <c r="A1" s="780" t="s">
        <v>0</v>
      </c>
      <c r="B1" s="780"/>
      <c r="C1" s="780"/>
      <c r="D1" s="780"/>
      <c r="E1" s="780"/>
      <c r="F1" s="780"/>
      <c r="G1" s="780"/>
      <c r="H1" s="780"/>
      <c r="I1" s="780"/>
      <c r="J1" s="780"/>
      <c r="K1" s="780"/>
      <c r="L1" s="780"/>
      <c r="M1" s="780"/>
      <c r="N1" s="780"/>
      <c r="O1" s="780"/>
      <c r="P1" s="780"/>
      <c r="Q1" s="780"/>
      <c r="R1" s="780"/>
      <c r="S1" s="780"/>
      <c r="T1" s="780"/>
      <c r="U1" s="780"/>
      <c r="V1" s="780"/>
      <c r="W1" s="780"/>
      <c r="X1" s="780"/>
      <c r="Y1" s="780"/>
      <c r="Z1" s="780"/>
      <c r="AA1" s="780"/>
      <c r="AB1" s="780"/>
      <c r="AC1" s="780"/>
      <c r="AD1" s="780"/>
      <c r="AE1" s="780"/>
      <c r="AF1" s="780"/>
      <c r="AG1" s="780"/>
      <c r="AH1" s="780"/>
      <c r="AI1" s="780"/>
      <c r="AJ1" s="780"/>
      <c r="AK1" s="780"/>
      <c r="AL1" s="780"/>
      <c r="AM1" s="780"/>
      <c r="AN1" s="780"/>
      <c r="AO1" s="780"/>
      <c r="AP1" s="780"/>
      <c r="AQ1" s="780"/>
      <c r="AR1" s="780"/>
      <c r="AS1" s="780"/>
      <c r="AT1" s="780"/>
      <c r="AU1" s="780"/>
      <c r="AV1" s="780"/>
      <c r="AW1" s="780"/>
      <c r="AX1" s="780"/>
      <c r="AY1" s="780"/>
      <c r="AZ1" s="780"/>
      <c r="BA1" s="780"/>
      <c r="BB1" s="780"/>
      <c r="BC1" s="780"/>
      <c r="BD1" s="780"/>
      <c r="BE1" s="780"/>
      <c r="BF1" s="780"/>
      <c r="BG1" s="780"/>
      <c r="BH1" s="780"/>
      <c r="BI1" s="781" t="s">
        <v>93</v>
      </c>
      <c r="BJ1" s="781"/>
      <c r="BK1" s="781"/>
    </row>
    <row r="2" spans="1:63" ht="15.95" customHeight="1" x14ac:dyDescent="0.25">
      <c r="A2" s="780" t="s">
        <v>2</v>
      </c>
      <c r="B2" s="780"/>
      <c r="C2" s="780"/>
      <c r="D2" s="780"/>
      <c r="E2" s="780"/>
      <c r="F2" s="780"/>
      <c r="G2" s="780"/>
      <c r="H2" s="780"/>
      <c r="I2" s="780"/>
      <c r="J2" s="780"/>
      <c r="K2" s="780"/>
      <c r="L2" s="780"/>
      <c r="M2" s="780"/>
      <c r="N2" s="780"/>
      <c r="O2" s="780"/>
      <c r="P2" s="780"/>
      <c r="Q2" s="780"/>
      <c r="R2" s="780"/>
      <c r="S2" s="780"/>
      <c r="T2" s="780"/>
      <c r="U2" s="780"/>
      <c r="V2" s="780"/>
      <c r="W2" s="780"/>
      <c r="X2" s="780"/>
      <c r="Y2" s="780"/>
      <c r="Z2" s="780"/>
      <c r="AA2" s="780"/>
      <c r="AB2" s="780"/>
      <c r="AC2" s="780"/>
      <c r="AD2" s="780"/>
      <c r="AE2" s="780"/>
      <c r="AF2" s="780"/>
      <c r="AG2" s="780"/>
      <c r="AH2" s="780"/>
      <c r="AI2" s="780"/>
      <c r="AJ2" s="780"/>
      <c r="AK2" s="780"/>
      <c r="AL2" s="780"/>
      <c r="AM2" s="780"/>
      <c r="AN2" s="780"/>
      <c r="AO2" s="780"/>
      <c r="AP2" s="780"/>
      <c r="AQ2" s="780"/>
      <c r="AR2" s="780"/>
      <c r="AS2" s="780"/>
      <c r="AT2" s="780"/>
      <c r="AU2" s="780"/>
      <c r="AV2" s="780"/>
      <c r="AW2" s="780"/>
      <c r="AX2" s="780"/>
      <c r="AY2" s="780"/>
      <c r="AZ2" s="780"/>
      <c r="BA2" s="780"/>
      <c r="BB2" s="780"/>
      <c r="BC2" s="780"/>
      <c r="BD2" s="780"/>
      <c r="BE2" s="780"/>
      <c r="BF2" s="780"/>
      <c r="BG2" s="780"/>
      <c r="BH2" s="780"/>
      <c r="BI2" s="781" t="s">
        <v>3</v>
      </c>
      <c r="BJ2" s="781"/>
      <c r="BK2" s="781"/>
    </row>
    <row r="3" spans="1:63" ht="26.1" customHeight="1" x14ac:dyDescent="0.25">
      <c r="A3" s="780" t="s">
        <v>698</v>
      </c>
      <c r="B3" s="780"/>
      <c r="C3" s="780"/>
      <c r="D3" s="780"/>
      <c r="E3" s="780"/>
      <c r="F3" s="780"/>
      <c r="G3" s="780"/>
      <c r="H3" s="780"/>
      <c r="I3" s="780"/>
      <c r="J3" s="780"/>
      <c r="K3" s="780"/>
      <c r="L3" s="780"/>
      <c r="M3" s="780"/>
      <c r="N3" s="780"/>
      <c r="O3" s="780"/>
      <c r="P3" s="780"/>
      <c r="Q3" s="780"/>
      <c r="R3" s="780"/>
      <c r="S3" s="780"/>
      <c r="T3" s="780"/>
      <c r="U3" s="780"/>
      <c r="V3" s="780"/>
      <c r="W3" s="780"/>
      <c r="X3" s="780"/>
      <c r="Y3" s="780"/>
      <c r="Z3" s="780"/>
      <c r="AA3" s="780"/>
      <c r="AB3" s="780"/>
      <c r="AC3" s="780"/>
      <c r="AD3" s="780"/>
      <c r="AE3" s="780"/>
      <c r="AF3" s="780"/>
      <c r="AG3" s="780"/>
      <c r="AH3" s="780"/>
      <c r="AI3" s="780"/>
      <c r="AJ3" s="780"/>
      <c r="AK3" s="780"/>
      <c r="AL3" s="780"/>
      <c r="AM3" s="780"/>
      <c r="AN3" s="780"/>
      <c r="AO3" s="780"/>
      <c r="AP3" s="780"/>
      <c r="AQ3" s="780"/>
      <c r="AR3" s="780"/>
      <c r="AS3" s="780"/>
      <c r="AT3" s="780"/>
      <c r="AU3" s="780"/>
      <c r="AV3" s="780"/>
      <c r="AW3" s="780"/>
      <c r="AX3" s="780"/>
      <c r="AY3" s="780"/>
      <c r="AZ3" s="780"/>
      <c r="BA3" s="780"/>
      <c r="BB3" s="780"/>
      <c r="BC3" s="780"/>
      <c r="BD3" s="780"/>
      <c r="BE3" s="780"/>
      <c r="BF3" s="780"/>
      <c r="BG3" s="780"/>
      <c r="BH3" s="780"/>
      <c r="BI3" s="781" t="s">
        <v>5</v>
      </c>
      <c r="BJ3" s="781"/>
      <c r="BK3" s="781"/>
    </row>
    <row r="4" spans="1:63" ht="15.95" customHeight="1" x14ac:dyDescent="0.25">
      <c r="A4" s="780" t="s">
        <v>699</v>
      </c>
      <c r="B4" s="780"/>
      <c r="C4" s="780"/>
      <c r="D4" s="780"/>
      <c r="E4" s="780"/>
      <c r="F4" s="780"/>
      <c r="G4" s="780"/>
      <c r="H4" s="780"/>
      <c r="I4" s="780"/>
      <c r="J4" s="780"/>
      <c r="K4" s="780"/>
      <c r="L4" s="780"/>
      <c r="M4" s="780"/>
      <c r="N4" s="780"/>
      <c r="O4" s="780"/>
      <c r="P4" s="780"/>
      <c r="Q4" s="780"/>
      <c r="R4" s="780"/>
      <c r="S4" s="780"/>
      <c r="T4" s="780"/>
      <c r="U4" s="780"/>
      <c r="V4" s="780"/>
      <c r="W4" s="780"/>
      <c r="X4" s="780"/>
      <c r="Y4" s="780"/>
      <c r="Z4" s="780"/>
      <c r="AA4" s="780"/>
      <c r="AB4" s="780"/>
      <c r="AC4" s="780"/>
      <c r="AD4" s="780"/>
      <c r="AE4" s="780"/>
      <c r="AF4" s="780"/>
      <c r="AG4" s="780"/>
      <c r="AH4" s="780"/>
      <c r="AI4" s="780"/>
      <c r="AJ4" s="780"/>
      <c r="AK4" s="780"/>
      <c r="AL4" s="780"/>
      <c r="AM4" s="780"/>
      <c r="AN4" s="780"/>
      <c r="AO4" s="780"/>
      <c r="AP4" s="780"/>
      <c r="AQ4" s="780"/>
      <c r="AR4" s="780"/>
      <c r="AS4" s="780"/>
      <c r="AT4" s="780"/>
      <c r="AU4" s="780"/>
      <c r="AV4" s="780"/>
      <c r="AW4" s="780"/>
      <c r="AX4" s="780"/>
      <c r="AY4" s="780"/>
      <c r="AZ4" s="780"/>
      <c r="BA4" s="780"/>
      <c r="BB4" s="780"/>
      <c r="BC4" s="780"/>
      <c r="BD4" s="780"/>
      <c r="BE4" s="780"/>
      <c r="BF4" s="780"/>
      <c r="BG4" s="780"/>
      <c r="BH4" s="780"/>
      <c r="BI4" s="777" t="s">
        <v>700</v>
      </c>
      <c r="BJ4" s="778"/>
      <c r="BK4" s="779"/>
    </row>
    <row r="5" spans="1:63" ht="26.1" customHeight="1" x14ac:dyDescent="0.25">
      <c r="A5" s="774" t="s">
        <v>126</v>
      </c>
      <c r="B5" s="774"/>
      <c r="C5" s="774"/>
      <c r="D5" s="774"/>
      <c r="E5" s="774"/>
      <c r="F5" s="774"/>
      <c r="G5" s="774"/>
      <c r="H5" s="774"/>
      <c r="I5" s="774"/>
      <c r="J5" s="774"/>
      <c r="K5" s="774"/>
      <c r="L5" s="774"/>
      <c r="M5" s="774"/>
      <c r="N5" s="774"/>
      <c r="O5" s="774"/>
      <c r="P5" s="774"/>
      <c r="Q5" s="774"/>
      <c r="R5" s="774"/>
      <c r="S5" s="774"/>
      <c r="T5" s="774"/>
      <c r="U5" s="774"/>
      <c r="V5" s="774"/>
      <c r="W5" s="774"/>
      <c r="X5" s="774"/>
      <c r="Y5" s="774"/>
      <c r="Z5" s="774"/>
      <c r="AA5" s="774"/>
      <c r="AB5" s="774"/>
      <c r="AC5" s="774"/>
      <c r="AD5" s="774"/>
      <c r="AE5" s="774"/>
      <c r="AG5" s="774" t="s">
        <v>701</v>
      </c>
      <c r="AH5" s="774"/>
      <c r="AI5" s="774"/>
      <c r="AJ5" s="774"/>
      <c r="AK5" s="774"/>
      <c r="AL5" s="774"/>
      <c r="AM5" s="774"/>
      <c r="AN5" s="774"/>
      <c r="AO5" s="774"/>
      <c r="AP5" s="774"/>
      <c r="AQ5" s="774"/>
      <c r="AR5" s="774"/>
      <c r="AS5" s="774"/>
      <c r="AT5" s="774"/>
      <c r="AU5" s="774"/>
      <c r="AV5" s="774"/>
      <c r="AW5" s="774"/>
      <c r="AX5" s="774"/>
      <c r="AY5" s="774"/>
      <c r="AZ5" s="774"/>
      <c r="BA5" s="774"/>
      <c r="BB5" s="774"/>
      <c r="BC5" s="774"/>
      <c r="BD5" s="774"/>
      <c r="BE5" s="774"/>
      <c r="BF5" s="774"/>
      <c r="BG5" s="774"/>
      <c r="BH5" s="774"/>
      <c r="BI5" s="775"/>
      <c r="BJ5" s="775"/>
      <c r="BK5" s="775"/>
    </row>
    <row r="6" spans="1:63" ht="31.5" customHeight="1" x14ac:dyDescent="0.25">
      <c r="A6" s="146" t="s">
        <v>702</v>
      </c>
      <c r="B6" s="776"/>
      <c r="C6" s="776"/>
      <c r="D6" s="776"/>
      <c r="E6" s="776"/>
      <c r="F6" s="776"/>
      <c r="G6" s="776"/>
      <c r="H6" s="776"/>
      <c r="I6" s="776"/>
      <c r="J6" s="776"/>
      <c r="K6" s="776"/>
      <c r="L6" s="776"/>
      <c r="M6" s="776"/>
      <c r="N6" s="776"/>
      <c r="O6" s="776"/>
      <c r="P6" s="776"/>
      <c r="Q6" s="776"/>
      <c r="R6" s="776"/>
      <c r="S6" s="776"/>
      <c r="T6" s="776"/>
      <c r="U6" s="776"/>
      <c r="V6" s="776"/>
      <c r="W6" s="776"/>
      <c r="X6" s="776"/>
      <c r="Y6" s="776"/>
      <c r="Z6" s="776"/>
      <c r="AA6" s="776"/>
      <c r="AB6" s="776"/>
      <c r="AC6" s="776"/>
      <c r="AD6" s="776"/>
      <c r="AE6" s="776"/>
      <c r="AF6" s="776"/>
      <c r="AG6" s="776"/>
      <c r="AH6" s="776"/>
      <c r="AI6" s="776"/>
      <c r="AJ6" s="776"/>
      <c r="AK6" s="776"/>
      <c r="AL6" s="776"/>
      <c r="AM6" s="776"/>
      <c r="AN6" s="776"/>
      <c r="AO6" s="776"/>
      <c r="AP6" s="776"/>
      <c r="AQ6" s="776"/>
      <c r="AR6" s="776"/>
      <c r="AS6" s="776"/>
      <c r="AT6" s="776"/>
      <c r="AU6" s="776"/>
      <c r="AV6" s="776"/>
      <c r="AW6" s="776"/>
      <c r="AX6" s="776"/>
      <c r="AY6" s="776"/>
      <c r="AZ6" s="776"/>
      <c r="BA6" s="776"/>
      <c r="BB6" s="776"/>
      <c r="BC6" s="776"/>
      <c r="BD6" s="776"/>
      <c r="BE6" s="776"/>
      <c r="BF6" s="776"/>
      <c r="BG6" s="776"/>
      <c r="BH6" s="776"/>
      <c r="BI6" s="776"/>
      <c r="BJ6" s="776"/>
      <c r="BK6" s="776"/>
    </row>
    <row r="7" spans="1:63" ht="31.5" customHeight="1" x14ac:dyDescent="0.25">
      <c r="A7" s="147" t="s">
        <v>703</v>
      </c>
      <c r="B7" s="769"/>
      <c r="C7" s="771"/>
      <c r="D7" s="771"/>
      <c r="E7" s="771"/>
      <c r="F7" s="771"/>
      <c r="G7" s="771"/>
      <c r="H7" s="771"/>
      <c r="I7" s="771"/>
      <c r="J7" s="771"/>
      <c r="K7" s="771"/>
      <c r="L7" s="771"/>
      <c r="M7" s="771"/>
      <c r="N7" s="771"/>
      <c r="O7" s="771"/>
      <c r="P7" s="771"/>
      <c r="Q7" s="771"/>
      <c r="R7" s="771"/>
      <c r="S7" s="771"/>
      <c r="T7" s="771"/>
      <c r="U7" s="771"/>
      <c r="V7" s="771"/>
      <c r="W7" s="771"/>
      <c r="X7" s="771"/>
      <c r="Y7" s="771"/>
      <c r="Z7" s="771"/>
      <c r="AA7" s="771"/>
      <c r="AB7" s="771"/>
      <c r="AC7" s="771"/>
      <c r="AD7" s="771"/>
      <c r="AE7" s="771"/>
      <c r="AF7" s="771"/>
      <c r="AG7" s="771"/>
      <c r="AH7" s="771"/>
      <c r="AI7" s="771"/>
      <c r="AJ7" s="771"/>
      <c r="AK7" s="771"/>
      <c r="AL7" s="771"/>
      <c r="AM7" s="771"/>
      <c r="AN7" s="771"/>
      <c r="AO7" s="771"/>
      <c r="AP7" s="771"/>
      <c r="AQ7" s="771"/>
      <c r="AR7" s="771"/>
      <c r="AS7" s="771"/>
      <c r="AT7" s="771"/>
      <c r="AU7" s="771"/>
      <c r="AV7" s="771"/>
      <c r="AW7" s="771"/>
      <c r="AX7" s="771"/>
      <c r="AY7" s="771"/>
      <c r="AZ7" s="771"/>
      <c r="BA7" s="771"/>
      <c r="BB7" s="771"/>
      <c r="BC7" s="771"/>
      <c r="BD7" s="771"/>
      <c r="BE7" s="771"/>
      <c r="BF7" s="771"/>
      <c r="BG7" s="771"/>
      <c r="BH7" s="771"/>
      <c r="BI7" s="771"/>
      <c r="BJ7" s="771"/>
      <c r="BK7" s="770"/>
    </row>
    <row r="8" spans="1:63" ht="18.75" customHeight="1" x14ac:dyDescent="0.25">
      <c r="A8" s="138"/>
      <c r="B8" s="138"/>
      <c r="C8" s="138"/>
      <c r="D8" s="138"/>
      <c r="E8" s="138"/>
      <c r="F8" s="138"/>
      <c r="G8" s="138"/>
      <c r="H8" s="138"/>
      <c r="I8" s="138"/>
      <c r="J8" s="138"/>
      <c r="K8" s="139"/>
      <c r="L8" s="139"/>
      <c r="M8" s="139"/>
      <c r="N8" s="139"/>
      <c r="O8" s="139"/>
      <c r="P8" s="139"/>
      <c r="Q8" s="139"/>
      <c r="R8" s="139"/>
      <c r="S8" s="139"/>
      <c r="T8" s="139"/>
      <c r="U8" s="139"/>
      <c r="V8" s="139"/>
      <c r="W8" s="139"/>
      <c r="X8" s="139"/>
      <c r="Y8" s="139"/>
      <c r="Z8" s="139"/>
      <c r="AA8" s="139"/>
      <c r="AB8" s="139"/>
      <c r="AC8" s="139"/>
      <c r="AD8" s="139"/>
      <c r="AE8" s="139"/>
      <c r="AG8" s="138"/>
      <c r="AH8" s="139"/>
      <c r="AI8" s="139"/>
      <c r="AJ8" s="139"/>
      <c r="AK8" s="139"/>
      <c r="AL8" s="139"/>
      <c r="AM8" s="139"/>
      <c r="AN8" s="139"/>
      <c r="AO8" s="139"/>
    </row>
    <row r="9" spans="1:63" ht="30" customHeight="1" x14ac:dyDescent="0.25">
      <c r="A9" s="772" t="s">
        <v>704</v>
      </c>
      <c r="B9" s="183" t="s">
        <v>8</v>
      </c>
      <c r="C9" s="183" t="s">
        <v>30</v>
      </c>
      <c r="D9" s="769" t="s">
        <v>31</v>
      </c>
      <c r="E9" s="770"/>
      <c r="F9" s="183" t="s">
        <v>32</v>
      </c>
      <c r="G9" s="183" t="s">
        <v>33</v>
      </c>
      <c r="H9" s="769" t="s">
        <v>34</v>
      </c>
      <c r="I9" s="770"/>
      <c r="J9" s="183" t="s">
        <v>35</v>
      </c>
      <c r="K9" s="183" t="s">
        <v>36</v>
      </c>
      <c r="L9" s="769" t="s">
        <v>37</v>
      </c>
      <c r="M9" s="770"/>
      <c r="N9" s="183" t="s">
        <v>38</v>
      </c>
      <c r="O9" s="183" t="s">
        <v>39</v>
      </c>
      <c r="P9" s="769" t="s">
        <v>40</v>
      </c>
      <c r="Q9" s="770"/>
      <c r="R9" s="769" t="s">
        <v>705</v>
      </c>
      <c r="S9" s="770"/>
      <c r="T9" s="769" t="s">
        <v>706</v>
      </c>
      <c r="U9" s="771"/>
      <c r="V9" s="771"/>
      <c r="W9" s="771"/>
      <c r="X9" s="771"/>
      <c r="Y9" s="770"/>
      <c r="Z9" s="769" t="s">
        <v>707</v>
      </c>
      <c r="AA9" s="771"/>
      <c r="AB9" s="771"/>
      <c r="AC9" s="771"/>
      <c r="AD9" s="771"/>
      <c r="AE9" s="770"/>
      <c r="AG9" s="772" t="s">
        <v>704</v>
      </c>
      <c r="AH9" s="183" t="s">
        <v>8</v>
      </c>
      <c r="AI9" s="183" t="s">
        <v>30</v>
      </c>
      <c r="AJ9" s="769" t="s">
        <v>31</v>
      </c>
      <c r="AK9" s="770"/>
      <c r="AL9" s="183" t="s">
        <v>32</v>
      </c>
      <c r="AM9" s="183" t="s">
        <v>33</v>
      </c>
      <c r="AN9" s="769" t="s">
        <v>34</v>
      </c>
      <c r="AO9" s="770"/>
      <c r="AP9" s="183" t="s">
        <v>35</v>
      </c>
      <c r="AQ9" s="183" t="s">
        <v>36</v>
      </c>
      <c r="AR9" s="769" t="s">
        <v>37</v>
      </c>
      <c r="AS9" s="770"/>
      <c r="AT9" s="183" t="s">
        <v>38</v>
      </c>
      <c r="AU9" s="183" t="s">
        <v>39</v>
      </c>
      <c r="AV9" s="769" t="s">
        <v>40</v>
      </c>
      <c r="AW9" s="770"/>
      <c r="AX9" s="769" t="s">
        <v>705</v>
      </c>
      <c r="AY9" s="770"/>
      <c r="AZ9" s="769" t="s">
        <v>706</v>
      </c>
      <c r="BA9" s="771"/>
      <c r="BB9" s="771"/>
      <c r="BC9" s="771"/>
      <c r="BD9" s="771"/>
      <c r="BE9" s="770"/>
      <c r="BF9" s="769" t="s">
        <v>707</v>
      </c>
      <c r="BG9" s="771"/>
      <c r="BH9" s="771"/>
      <c r="BI9" s="771"/>
      <c r="BJ9" s="771"/>
      <c r="BK9" s="770"/>
    </row>
    <row r="10" spans="1:63" ht="36" customHeight="1" x14ac:dyDescent="0.25">
      <c r="A10" s="773"/>
      <c r="B10" s="111" t="s">
        <v>708</v>
      </c>
      <c r="C10" s="111" t="s">
        <v>708</v>
      </c>
      <c r="D10" s="111" t="s">
        <v>708</v>
      </c>
      <c r="E10" s="111" t="s">
        <v>709</v>
      </c>
      <c r="F10" s="111" t="s">
        <v>708</v>
      </c>
      <c r="G10" s="111" t="s">
        <v>708</v>
      </c>
      <c r="H10" s="111" t="s">
        <v>708</v>
      </c>
      <c r="I10" s="111" t="s">
        <v>709</v>
      </c>
      <c r="J10" s="111" t="s">
        <v>708</v>
      </c>
      <c r="K10" s="111" t="s">
        <v>708</v>
      </c>
      <c r="L10" s="111" t="s">
        <v>708</v>
      </c>
      <c r="M10" s="111" t="s">
        <v>709</v>
      </c>
      <c r="N10" s="111" t="s">
        <v>708</v>
      </c>
      <c r="O10" s="111" t="s">
        <v>708</v>
      </c>
      <c r="P10" s="111" t="s">
        <v>708</v>
      </c>
      <c r="Q10" s="111" t="s">
        <v>709</v>
      </c>
      <c r="R10" s="111" t="s">
        <v>708</v>
      </c>
      <c r="S10" s="111" t="s">
        <v>709</v>
      </c>
      <c r="T10" s="177" t="s">
        <v>710</v>
      </c>
      <c r="U10" s="177" t="s">
        <v>711</v>
      </c>
      <c r="V10" s="177" t="s">
        <v>712</v>
      </c>
      <c r="W10" s="177" t="s">
        <v>713</v>
      </c>
      <c r="X10" s="178" t="s">
        <v>714</v>
      </c>
      <c r="Y10" s="177" t="s">
        <v>715</v>
      </c>
      <c r="Z10" s="111" t="s">
        <v>716</v>
      </c>
      <c r="AA10" s="140" t="s">
        <v>717</v>
      </c>
      <c r="AB10" s="111" t="s">
        <v>718</v>
      </c>
      <c r="AC10" s="111" t="s">
        <v>719</v>
      </c>
      <c r="AD10" s="111" t="s">
        <v>720</v>
      </c>
      <c r="AE10" s="111" t="s">
        <v>721</v>
      </c>
      <c r="AG10" s="773"/>
      <c r="AH10" s="111" t="s">
        <v>708</v>
      </c>
      <c r="AI10" s="111" t="s">
        <v>708</v>
      </c>
      <c r="AJ10" s="111" t="s">
        <v>708</v>
      </c>
      <c r="AK10" s="111" t="s">
        <v>709</v>
      </c>
      <c r="AL10" s="111" t="s">
        <v>708</v>
      </c>
      <c r="AM10" s="111" t="s">
        <v>708</v>
      </c>
      <c r="AN10" s="111" t="s">
        <v>708</v>
      </c>
      <c r="AO10" s="111" t="s">
        <v>709</v>
      </c>
      <c r="AP10" s="111" t="s">
        <v>708</v>
      </c>
      <c r="AQ10" s="111" t="s">
        <v>708</v>
      </c>
      <c r="AR10" s="111" t="s">
        <v>708</v>
      </c>
      <c r="AS10" s="111" t="s">
        <v>709</v>
      </c>
      <c r="AT10" s="111" t="s">
        <v>708</v>
      </c>
      <c r="AU10" s="111" t="s">
        <v>708</v>
      </c>
      <c r="AV10" s="111" t="s">
        <v>708</v>
      </c>
      <c r="AW10" s="111" t="s">
        <v>709</v>
      </c>
      <c r="AX10" s="111" t="s">
        <v>708</v>
      </c>
      <c r="AY10" s="111" t="s">
        <v>709</v>
      </c>
      <c r="AZ10" s="177" t="s">
        <v>710</v>
      </c>
      <c r="BA10" s="177" t="s">
        <v>711</v>
      </c>
      <c r="BB10" s="177" t="s">
        <v>712</v>
      </c>
      <c r="BC10" s="177" t="s">
        <v>713</v>
      </c>
      <c r="BD10" s="178" t="s">
        <v>714</v>
      </c>
      <c r="BE10" s="177" t="s">
        <v>715</v>
      </c>
      <c r="BF10" s="175" t="s">
        <v>716</v>
      </c>
      <c r="BG10" s="176" t="s">
        <v>717</v>
      </c>
      <c r="BH10" s="175" t="s">
        <v>718</v>
      </c>
      <c r="BI10" s="175" t="s">
        <v>719</v>
      </c>
      <c r="BJ10" s="175" t="s">
        <v>720</v>
      </c>
      <c r="BK10" s="175" t="s">
        <v>721</v>
      </c>
    </row>
    <row r="11" spans="1:63" x14ac:dyDescent="0.25">
      <c r="A11" s="141" t="s">
        <v>722</v>
      </c>
      <c r="B11" s="141"/>
      <c r="C11" s="141"/>
      <c r="D11" s="141"/>
      <c r="E11" s="188"/>
      <c r="F11" s="141"/>
      <c r="G11" s="141"/>
      <c r="H11" s="141"/>
      <c r="I11" s="188"/>
      <c r="J11" s="141"/>
      <c r="K11" s="141"/>
      <c r="L11" s="141"/>
      <c r="M11" s="188"/>
      <c r="N11" s="141"/>
      <c r="O11" s="141"/>
      <c r="P11" s="141"/>
      <c r="Q11" s="188"/>
      <c r="R11" s="180">
        <f t="shared" ref="R11:R31" si="0">B11+C11+D11+F11+G11+H11+J11+K11+L11+N11+O11+P11</f>
        <v>0</v>
      </c>
      <c r="S11" s="148">
        <f>+E11+I11+M11+Q11</f>
        <v>0</v>
      </c>
      <c r="T11" s="179"/>
      <c r="U11" s="179"/>
      <c r="V11" s="179"/>
      <c r="W11" s="179"/>
      <c r="X11" s="179"/>
      <c r="Y11" s="143"/>
      <c r="Z11" s="143"/>
      <c r="AA11" s="143"/>
      <c r="AB11" s="143"/>
      <c r="AC11" s="143"/>
      <c r="AD11" s="143"/>
      <c r="AE11" s="144"/>
      <c r="AG11" s="141" t="s">
        <v>722</v>
      </c>
      <c r="AH11" s="141"/>
      <c r="AI11" s="141"/>
      <c r="AJ11" s="141"/>
      <c r="AK11" s="188"/>
      <c r="AL11" s="141"/>
      <c r="AM11" s="141"/>
      <c r="AN11" s="141"/>
      <c r="AO11" s="188"/>
      <c r="AP11" s="141"/>
      <c r="AQ11" s="141"/>
      <c r="AR11" s="141"/>
      <c r="AS11" s="188"/>
      <c r="AT11" s="141"/>
      <c r="AU11" s="141"/>
      <c r="AV11" s="141"/>
      <c r="AW11" s="188"/>
      <c r="AX11" s="180">
        <f t="shared" ref="AX11:AX31" si="1">AH11+AI11+AJ11+AL11+AM11+AN11+AP11+AQ11+AR11+AT11+AU11+AV11</f>
        <v>0</v>
      </c>
      <c r="AY11" s="148">
        <f>+AK11+AO11+AS11+AW11</f>
        <v>0</v>
      </c>
      <c r="AZ11" s="143"/>
      <c r="BA11" s="143"/>
      <c r="BB11" s="143"/>
      <c r="BC11" s="143"/>
      <c r="BD11" s="143"/>
      <c r="BE11" s="143"/>
      <c r="BF11" s="143"/>
      <c r="BG11" s="143"/>
      <c r="BH11" s="143"/>
      <c r="BI11" s="143"/>
      <c r="BJ11" s="143"/>
      <c r="BK11" s="144"/>
    </row>
    <row r="12" spans="1:63" x14ac:dyDescent="0.25">
      <c r="A12" s="141" t="s">
        <v>723</v>
      </c>
      <c r="B12" s="141"/>
      <c r="C12" s="141"/>
      <c r="D12" s="141"/>
      <c r="E12" s="188"/>
      <c r="F12" s="141"/>
      <c r="G12" s="141"/>
      <c r="H12" s="141"/>
      <c r="I12" s="188"/>
      <c r="J12" s="141"/>
      <c r="K12" s="141"/>
      <c r="L12" s="141"/>
      <c r="M12" s="188"/>
      <c r="N12" s="141"/>
      <c r="O12" s="141"/>
      <c r="P12" s="141"/>
      <c r="Q12" s="188"/>
      <c r="R12" s="180">
        <f t="shared" si="0"/>
        <v>0</v>
      </c>
      <c r="S12" s="148">
        <f t="shared" ref="S12:S31" si="2">+E12+I12+M12+Q12</f>
        <v>0</v>
      </c>
      <c r="T12" s="179"/>
      <c r="U12" s="179"/>
      <c r="V12" s="179"/>
      <c r="W12" s="179"/>
      <c r="X12" s="179"/>
      <c r="Y12" s="143"/>
      <c r="Z12" s="143"/>
      <c r="AA12" s="143"/>
      <c r="AB12" s="143"/>
      <c r="AC12" s="143"/>
      <c r="AD12" s="143"/>
      <c r="AE12" s="143"/>
      <c r="AG12" s="141" t="s">
        <v>723</v>
      </c>
      <c r="AH12" s="141"/>
      <c r="AI12" s="141"/>
      <c r="AJ12" s="141"/>
      <c r="AK12" s="188"/>
      <c r="AL12" s="141"/>
      <c r="AM12" s="141"/>
      <c r="AN12" s="141"/>
      <c r="AO12" s="188"/>
      <c r="AP12" s="141"/>
      <c r="AQ12" s="141"/>
      <c r="AR12" s="141"/>
      <c r="AS12" s="188"/>
      <c r="AT12" s="141"/>
      <c r="AU12" s="141"/>
      <c r="AV12" s="141"/>
      <c r="AW12" s="188"/>
      <c r="AX12" s="180">
        <f t="shared" si="1"/>
        <v>0</v>
      </c>
      <c r="AY12" s="148">
        <f t="shared" ref="AY12:AY31" si="3">+AK12+AO12+AS12+AW12</f>
        <v>0</v>
      </c>
      <c r="AZ12" s="143"/>
      <c r="BA12" s="143"/>
      <c r="BB12" s="143"/>
      <c r="BC12" s="143"/>
      <c r="BD12" s="143"/>
      <c r="BE12" s="143"/>
      <c r="BF12" s="143"/>
      <c r="BG12" s="143"/>
      <c r="BH12" s="143"/>
      <c r="BI12" s="143"/>
      <c r="BJ12" s="143"/>
      <c r="BK12" s="143"/>
    </row>
    <row r="13" spans="1:63" x14ac:dyDescent="0.25">
      <c r="A13" s="141" t="s">
        <v>724</v>
      </c>
      <c r="B13" s="141"/>
      <c r="C13" s="141"/>
      <c r="D13" s="141"/>
      <c r="E13" s="188"/>
      <c r="F13" s="141"/>
      <c r="G13" s="141"/>
      <c r="H13" s="141"/>
      <c r="I13" s="188"/>
      <c r="J13" s="141"/>
      <c r="K13" s="141"/>
      <c r="L13" s="141"/>
      <c r="M13" s="188"/>
      <c r="N13" s="141"/>
      <c r="O13" s="141"/>
      <c r="P13" s="141"/>
      <c r="Q13" s="188"/>
      <c r="R13" s="180">
        <f t="shared" si="0"/>
        <v>0</v>
      </c>
      <c r="S13" s="148">
        <f t="shared" si="2"/>
        <v>0</v>
      </c>
      <c r="T13" s="179"/>
      <c r="U13" s="179"/>
      <c r="V13" s="179"/>
      <c r="W13" s="179"/>
      <c r="X13" s="179"/>
      <c r="Y13" s="143"/>
      <c r="Z13" s="143"/>
      <c r="AA13" s="143"/>
      <c r="AB13" s="143"/>
      <c r="AC13" s="143"/>
      <c r="AD13" s="143"/>
      <c r="AE13" s="143"/>
      <c r="AG13" s="141" t="s">
        <v>724</v>
      </c>
      <c r="AH13" s="141"/>
      <c r="AI13" s="141"/>
      <c r="AJ13" s="141"/>
      <c r="AK13" s="188"/>
      <c r="AL13" s="141"/>
      <c r="AM13" s="141"/>
      <c r="AN13" s="141"/>
      <c r="AO13" s="188"/>
      <c r="AP13" s="141"/>
      <c r="AQ13" s="141"/>
      <c r="AR13" s="141"/>
      <c r="AS13" s="188"/>
      <c r="AT13" s="141"/>
      <c r="AU13" s="141"/>
      <c r="AV13" s="141"/>
      <c r="AW13" s="188"/>
      <c r="AX13" s="180">
        <f t="shared" si="1"/>
        <v>0</v>
      </c>
      <c r="AY13" s="148">
        <f t="shared" si="3"/>
        <v>0</v>
      </c>
      <c r="AZ13" s="143"/>
      <c r="BA13" s="143"/>
      <c r="BB13" s="143"/>
      <c r="BC13" s="143"/>
      <c r="BD13" s="143"/>
      <c r="BE13" s="143"/>
      <c r="BF13" s="143"/>
      <c r="BG13" s="143"/>
      <c r="BH13" s="143"/>
      <c r="BI13" s="143"/>
      <c r="BJ13" s="143"/>
      <c r="BK13" s="143"/>
    </row>
    <row r="14" spans="1:63" x14ac:dyDescent="0.25">
      <c r="A14" s="141" t="s">
        <v>725</v>
      </c>
      <c r="B14" s="141"/>
      <c r="C14" s="141"/>
      <c r="D14" s="141"/>
      <c r="E14" s="188"/>
      <c r="F14" s="141"/>
      <c r="G14" s="141"/>
      <c r="H14" s="141"/>
      <c r="I14" s="188"/>
      <c r="J14" s="141"/>
      <c r="K14" s="141"/>
      <c r="L14" s="141"/>
      <c r="M14" s="188"/>
      <c r="N14" s="141"/>
      <c r="O14" s="141"/>
      <c r="P14" s="141"/>
      <c r="Q14" s="188"/>
      <c r="R14" s="180">
        <f t="shared" si="0"/>
        <v>0</v>
      </c>
      <c r="S14" s="148">
        <f t="shared" si="2"/>
        <v>0</v>
      </c>
      <c r="T14" s="179"/>
      <c r="U14" s="179"/>
      <c r="V14" s="179"/>
      <c r="W14" s="179"/>
      <c r="X14" s="179"/>
      <c r="Y14" s="143"/>
      <c r="Z14" s="143"/>
      <c r="AA14" s="143"/>
      <c r="AB14" s="143"/>
      <c r="AC14" s="143"/>
      <c r="AD14" s="143"/>
      <c r="AE14" s="143"/>
      <c r="AG14" s="141" t="s">
        <v>725</v>
      </c>
      <c r="AH14" s="141"/>
      <c r="AI14" s="141"/>
      <c r="AJ14" s="141"/>
      <c r="AK14" s="188"/>
      <c r="AL14" s="141"/>
      <c r="AM14" s="141"/>
      <c r="AN14" s="141"/>
      <c r="AO14" s="188"/>
      <c r="AP14" s="141"/>
      <c r="AQ14" s="141"/>
      <c r="AR14" s="141"/>
      <c r="AS14" s="188"/>
      <c r="AT14" s="141"/>
      <c r="AU14" s="141"/>
      <c r="AV14" s="141"/>
      <c r="AW14" s="188"/>
      <c r="AX14" s="180">
        <f t="shared" si="1"/>
        <v>0</v>
      </c>
      <c r="AY14" s="148">
        <f t="shared" si="3"/>
        <v>0</v>
      </c>
      <c r="AZ14" s="143"/>
      <c r="BA14" s="143"/>
      <c r="BB14" s="143"/>
      <c r="BC14" s="143"/>
      <c r="BD14" s="143"/>
      <c r="BE14" s="143"/>
      <c r="BF14" s="143"/>
      <c r="BG14" s="143"/>
      <c r="BH14" s="143"/>
      <c r="BI14" s="143"/>
      <c r="BJ14" s="143"/>
      <c r="BK14" s="143"/>
    </row>
    <row r="15" spans="1:63" x14ac:dyDescent="0.25">
      <c r="A15" s="141" t="s">
        <v>726</v>
      </c>
      <c r="B15" s="141"/>
      <c r="C15" s="141"/>
      <c r="D15" s="141"/>
      <c r="E15" s="188"/>
      <c r="F15" s="141"/>
      <c r="G15" s="141"/>
      <c r="H15" s="141"/>
      <c r="I15" s="188"/>
      <c r="J15" s="141"/>
      <c r="K15" s="141"/>
      <c r="L15" s="141"/>
      <c r="M15" s="188"/>
      <c r="N15" s="141"/>
      <c r="O15" s="141"/>
      <c r="P15" s="141"/>
      <c r="Q15" s="188"/>
      <c r="R15" s="180">
        <f t="shared" si="0"/>
        <v>0</v>
      </c>
      <c r="S15" s="148">
        <f t="shared" si="2"/>
        <v>0</v>
      </c>
      <c r="T15" s="179"/>
      <c r="U15" s="179"/>
      <c r="V15" s="179"/>
      <c r="W15" s="179"/>
      <c r="X15" s="179"/>
      <c r="Y15" s="143"/>
      <c r="Z15" s="143"/>
      <c r="AA15" s="143"/>
      <c r="AB15" s="143"/>
      <c r="AC15" s="143"/>
      <c r="AD15" s="143"/>
      <c r="AE15" s="143"/>
      <c r="AG15" s="141" t="s">
        <v>726</v>
      </c>
      <c r="AH15" s="141"/>
      <c r="AI15" s="141"/>
      <c r="AJ15" s="141"/>
      <c r="AK15" s="188"/>
      <c r="AL15" s="141"/>
      <c r="AM15" s="141"/>
      <c r="AN15" s="141"/>
      <c r="AO15" s="188"/>
      <c r="AP15" s="141"/>
      <c r="AQ15" s="141"/>
      <c r="AR15" s="141"/>
      <c r="AS15" s="188"/>
      <c r="AT15" s="141"/>
      <c r="AU15" s="141"/>
      <c r="AV15" s="141"/>
      <c r="AW15" s="188"/>
      <c r="AX15" s="180">
        <f t="shared" si="1"/>
        <v>0</v>
      </c>
      <c r="AY15" s="148">
        <f t="shared" si="3"/>
        <v>0</v>
      </c>
      <c r="AZ15" s="143"/>
      <c r="BA15" s="143"/>
      <c r="BB15" s="143"/>
      <c r="BC15" s="143"/>
      <c r="BD15" s="143"/>
      <c r="BE15" s="143"/>
      <c r="BF15" s="143"/>
      <c r="BG15" s="143"/>
      <c r="BH15" s="143"/>
      <c r="BI15" s="143"/>
      <c r="BJ15" s="143"/>
      <c r="BK15" s="143"/>
    </row>
    <row r="16" spans="1:63" x14ac:dyDescent="0.25">
      <c r="A16" s="141" t="s">
        <v>727</v>
      </c>
      <c r="B16" s="141"/>
      <c r="C16" s="141"/>
      <c r="D16" s="141"/>
      <c r="E16" s="188"/>
      <c r="F16" s="141"/>
      <c r="G16" s="141"/>
      <c r="H16" s="141"/>
      <c r="I16" s="188"/>
      <c r="J16" s="141"/>
      <c r="K16" s="141"/>
      <c r="L16" s="141"/>
      <c r="M16" s="188"/>
      <c r="N16" s="141"/>
      <c r="O16" s="141"/>
      <c r="P16" s="141"/>
      <c r="Q16" s="188"/>
      <c r="R16" s="180">
        <f t="shared" si="0"/>
        <v>0</v>
      </c>
      <c r="S16" s="148">
        <f t="shared" si="2"/>
        <v>0</v>
      </c>
      <c r="T16" s="179"/>
      <c r="U16" s="179"/>
      <c r="V16" s="179"/>
      <c r="W16" s="179"/>
      <c r="X16" s="179"/>
      <c r="Y16" s="143"/>
      <c r="Z16" s="143"/>
      <c r="AA16" s="143"/>
      <c r="AB16" s="143"/>
      <c r="AC16" s="143"/>
      <c r="AD16" s="143"/>
      <c r="AE16" s="143"/>
      <c r="AG16" s="141" t="s">
        <v>727</v>
      </c>
      <c r="AH16" s="141"/>
      <c r="AI16" s="141"/>
      <c r="AJ16" s="141"/>
      <c r="AK16" s="188"/>
      <c r="AL16" s="141"/>
      <c r="AM16" s="141"/>
      <c r="AN16" s="141"/>
      <c r="AO16" s="188"/>
      <c r="AP16" s="141"/>
      <c r="AQ16" s="141"/>
      <c r="AR16" s="141"/>
      <c r="AS16" s="188"/>
      <c r="AT16" s="141"/>
      <c r="AU16" s="141"/>
      <c r="AV16" s="141"/>
      <c r="AW16" s="188"/>
      <c r="AX16" s="180">
        <f t="shared" si="1"/>
        <v>0</v>
      </c>
      <c r="AY16" s="148">
        <f t="shared" si="3"/>
        <v>0</v>
      </c>
      <c r="AZ16" s="143"/>
      <c r="BA16" s="143"/>
      <c r="BB16" s="143"/>
      <c r="BC16" s="143"/>
      <c r="BD16" s="143"/>
      <c r="BE16" s="143"/>
      <c r="BF16" s="143"/>
      <c r="BG16" s="143"/>
      <c r="BH16" s="143"/>
      <c r="BI16" s="143"/>
      <c r="BJ16" s="143"/>
      <c r="BK16" s="143"/>
    </row>
    <row r="17" spans="1:63" x14ac:dyDescent="0.25">
      <c r="A17" s="141" t="s">
        <v>728</v>
      </c>
      <c r="B17" s="141"/>
      <c r="C17" s="141"/>
      <c r="D17" s="141"/>
      <c r="E17" s="188"/>
      <c r="F17" s="141"/>
      <c r="G17" s="141"/>
      <c r="H17" s="141"/>
      <c r="I17" s="188"/>
      <c r="J17" s="141"/>
      <c r="K17" s="141"/>
      <c r="L17" s="141"/>
      <c r="M17" s="188"/>
      <c r="N17" s="141"/>
      <c r="O17" s="141"/>
      <c r="P17" s="141"/>
      <c r="Q17" s="188"/>
      <c r="R17" s="180">
        <f t="shared" si="0"/>
        <v>0</v>
      </c>
      <c r="S17" s="148">
        <f t="shared" si="2"/>
        <v>0</v>
      </c>
      <c r="T17" s="179"/>
      <c r="U17" s="179"/>
      <c r="V17" s="179"/>
      <c r="W17" s="179"/>
      <c r="X17" s="179"/>
      <c r="Y17" s="143"/>
      <c r="Z17" s="143"/>
      <c r="AA17" s="143"/>
      <c r="AB17" s="143"/>
      <c r="AC17" s="143"/>
      <c r="AD17" s="143"/>
      <c r="AE17" s="143"/>
      <c r="AG17" s="141" t="s">
        <v>728</v>
      </c>
      <c r="AH17" s="141"/>
      <c r="AI17" s="141"/>
      <c r="AJ17" s="141"/>
      <c r="AK17" s="188"/>
      <c r="AL17" s="141"/>
      <c r="AM17" s="141"/>
      <c r="AN17" s="141"/>
      <c r="AO17" s="188"/>
      <c r="AP17" s="141"/>
      <c r="AQ17" s="141"/>
      <c r="AR17" s="141"/>
      <c r="AS17" s="188"/>
      <c r="AT17" s="141"/>
      <c r="AU17" s="141"/>
      <c r="AV17" s="141"/>
      <c r="AW17" s="188"/>
      <c r="AX17" s="180">
        <f t="shared" si="1"/>
        <v>0</v>
      </c>
      <c r="AY17" s="148">
        <f t="shared" si="3"/>
        <v>0</v>
      </c>
      <c r="AZ17" s="143"/>
      <c r="BA17" s="143"/>
      <c r="BB17" s="143"/>
      <c r="BC17" s="143"/>
      <c r="BD17" s="143"/>
      <c r="BE17" s="143"/>
      <c r="BF17" s="143"/>
      <c r="BG17" s="143"/>
      <c r="BH17" s="143"/>
      <c r="BI17" s="143"/>
      <c r="BJ17" s="143"/>
      <c r="BK17" s="143"/>
    </row>
    <row r="18" spans="1:63" x14ac:dyDescent="0.25">
      <c r="A18" s="141" t="s">
        <v>729</v>
      </c>
      <c r="B18" s="141"/>
      <c r="C18" s="141"/>
      <c r="D18" s="141"/>
      <c r="E18" s="188"/>
      <c r="F18" s="141"/>
      <c r="G18" s="141"/>
      <c r="H18" s="141"/>
      <c r="I18" s="188"/>
      <c r="J18" s="141"/>
      <c r="K18" s="141"/>
      <c r="L18" s="141"/>
      <c r="M18" s="188"/>
      <c r="N18" s="141"/>
      <c r="O18" s="141"/>
      <c r="P18" s="141"/>
      <c r="Q18" s="188"/>
      <c r="R18" s="180">
        <f t="shared" si="0"/>
        <v>0</v>
      </c>
      <c r="S18" s="148">
        <f t="shared" si="2"/>
        <v>0</v>
      </c>
      <c r="T18" s="179"/>
      <c r="U18" s="179"/>
      <c r="V18" s="179"/>
      <c r="W18" s="179"/>
      <c r="X18" s="179"/>
      <c r="Y18" s="143"/>
      <c r="Z18" s="143"/>
      <c r="AA18" s="143"/>
      <c r="AB18" s="143"/>
      <c r="AC18" s="143"/>
      <c r="AD18" s="143"/>
      <c r="AE18" s="143"/>
      <c r="AG18" s="141" t="s">
        <v>729</v>
      </c>
      <c r="AH18" s="141"/>
      <c r="AI18" s="141"/>
      <c r="AJ18" s="141"/>
      <c r="AK18" s="188"/>
      <c r="AL18" s="141"/>
      <c r="AM18" s="141"/>
      <c r="AN18" s="141"/>
      <c r="AO18" s="188"/>
      <c r="AP18" s="141"/>
      <c r="AQ18" s="141"/>
      <c r="AR18" s="141"/>
      <c r="AS18" s="188"/>
      <c r="AT18" s="141"/>
      <c r="AU18" s="141"/>
      <c r="AV18" s="141"/>
      <c r="AW18" s="188"/>
      <c r="AX18" s="180">
        <f t="shared" si="1"/>
        <v>0</v>
      </c>
      <c r="AY18" s="148">
        <f t="shared" si="3"/>
        <v>0</v>
      </c>
      <c r="AZ18" s="143"/>
      <c r="BA18" s="143"/>
      <c r="BB18" s="143"/>
      <c r="BC18" s="143"/>
      <c r="BD18" s="143"/>
      <c r="BE18" s="143"/>
      <c r="BF18" s="143"/>
      <c r="BG18" s="143"/>
      <c r="BH18" s="143"/>
      <c r="BI18" s="143"/>
      <c r="BJ18" s="143"/>
      <c r="BK18" s="143"/>
    </row>
    <row r="19" spans="1:63" x14ac:dyDescent="0.25">
      <c r="A19" s="141" t="s">
        <v>730</v>
      </c>
      <c r="B19" s="141"/>
      <c r="C19" s="141"/>
      <c r="D19" s="141"/>
      <c r="E19" s="188"/>
      <c r="F19" s="141"/>
      <c r="G19" s="141"/>
      <c r="H19" s="141"/>
      <c r="I19" s="188"/>
      <c r="J19" s="141"/>
      <c r="K19" s="141"/>
      <c r="L19" s="141"/>
      <c r="M19" s="188"/>
      <c r="N19" s="141"/>
      <c r="O19" s="141"/>
      <c r="P19" s="141"/>
      <c r="Q19" s="188"/>
      <c r="R19" s="180">
        <f t="shared" si="0"/>
        <v>0</v>
      </c>
      <c r="S19" s="148">
        <f t="shared" si="2"/>
        <v>0</v>
      </c>
      <c r="T19" s="179"/>
      <c r="U19" s="179"/>
      <c r="V19" s="179"/>
      <c r="W19" s="179"/>
      <c r="X19" s="179"/>
      <c r="Y19" s="143"/>
      <c r="Z19" s="143"/>
      <c r="AA19" s="143"/>
      <c r="AB19" s="143"/>
      <c r="AC19" s="143"/>
      <c r="AD19" s="143"/>
      <c r="AE19" s="143"/>
      <c r="AG19" s="141" t="s">
        <v>730</v>
      </c>
      <c r="AH19" s="141"/>
      <c r="AI19" s="141"/>
      <c r="AJ19" s="141"/>
      <c r="AK19" s="188"/>
      <c r="AL19" s="141"/>
      <c r="AM19" s="141"/>
      <c r="AN19" s="141"/>
      <c r="AO19" s="188"/>
      <c r="AP19" s="141"/>
      <c r="AQ19" s="141"/>
      <c r="AR19" s="141"/>
      <c r="AS19" s="188"/>
      <c r="AT19" s="141"/>
      <c r="AU19" s="141"/>
      <c r="AV19" s="141"/>
      <c r="AW19" s="188"/>
      <c r="AX19" s="180">
        <f t="shared" si="1"/>
        <v>0</v>
      </c>
      <c r="AY19" s="148">
        <f t="shared" si="3"/>
        <v>0</v>
      </c>
      <c r="AZ19" s="143"/>
      <c r="BA19" s="143"/>
      <c r="BB19" s="143"/>
      <c r="BC19" s="143"/>
      <c r="BD19" s="143"/>
      <c r="BE19" s="143"/>
      <c r="BF19" s="143"/>
      <c r="BG19" s="143"/>
      <c r="BH19" s="143"/>
      <c r="BI19" s="141"/>
      <c r="BJ19" s="141"/>
      <c r="BK19" s="141"/>
    </row>
    <row r="20" spans="1:63" x14ac:dyDescent="0.25">
      <c r="A20" s="141" t="s">
        <v>731</v>
      </c>
      <c r="B20" s="141"/>
      <c r="C20" s="141"/>
      <c r="D20" s="141"/>
      <c r="E20" s="188"/>
      <c r="F20" s="141"/>
      <c r="G20" s="141"/>
      <c r="H20" s="141"/>
      <c r="I20" s="188"/>
      <c r="J20" s="141"/>
      <c r="K20" s="141"/>
      <c r="L20" s="141"/>
      <c r="M20" s="188"/>
      <c r="N20" s="141"/>
      <c r="O20" s="141"/>
      <c r="P20" s="141"/>
      <c r="Q20" s="188"/>
      <c r="R20" s="180">
        <f t="shared" si="0"/>
        <v>0</v>
      </c>
      <c r="S20" s="148">
        <f t="shared" si="2"/>
        <v>0</v>
      </c>
      <c r="T20" s="179"/>
      <c r="U20" s="179"/>
      <c r="V20" s="179"/>
      <c r="W20" s="179"/>
      <c r="X20" s="179"/>
      <c r="Y20" s="143"/>
      <c r="Z20" s="143"/>
      <c r="AA20" s="143"/>
      <c r="AB20" s="143"/>
      <c r="AC20" s="143"/>
      <c r="AD20" s="143"/>
      <c r="AE20" s="143"/>
      <c r="AG20" s="141" t="s">
        <v>731</v>
      </c>
      <c r="AH20" s="141"/>
      <c r="AI20" s="141"/>
      <c r="AJ20" s="141"/>
      <c r="AK20" s="188"/>
      <c r="AL20" s="141"/>
      <c r="AM20" s="141"/>
      <c r="AN20" s="141"/>
      <c r="AO20" s="188"/>
      <c r="AP20" s="141"/>
      <c r="AQ20" s="141"/>
      <c r="AR20" s="141"/>
      <c r="AS20" s="188"/>
      <c r="AT20" s="141"/>
      <c r="AU20" s="141"/>
      <c r="AV20" s="141"/>
      <c r="AW20" s="188"/>
      <c r="AX20" s="180">
        <f t="shared" si="1"/>
        <v>0</v>
      </c>
      <c r="AY20" s="148">
        <f t="shared" si="3"/>
        <v>0</v>
      </c>
      <c r="AZ20" s="143"/>
      <c r="BA20" s="143"/>
      <c r="BB20" s="143"/>
      <c r="BC20" s="143"/>
      <c r="BD20" s="143"/>
      <c r="BE20" s="143"/>
      <c r="BF20" s="143"/>
      <c r="BG20" s="143"/>
      <c r="BH20" s="143"/>
      <c r="BI20" s="141"/>
      <c r="BJ20" s="141"/>
      <c r="BK20" s="141"/>
    </row>
    <row r="21" spans="1:63" x14ac:dyDescent="0.25">
      <c r="A21" s="141" t="s">
        <v>732</v>
      </c>
      <c r="B21" s="141"/>
      <c r="C21" s="141"/>
      <c r="D21" s="141"/>
      <c r="E21" s="188"/>
      <c r="F21" s="141"/>
      <c r="G21" s="141"/>
      <c r="H21" s="141"/>
      <c r="I21" s="188"/>
      <c r="J21" s="141"/>
      <c r="K21" s="141"/>
      <c r="L21" s="141"/>
      <c r="M21" s="188"/>
      <c r="N21" s="141"/>
      <c r="O21" s="141"/>
      <c r="P21" s="141"/>
      <c r="Q21" s="188"/>
      <c r="R21" s="180">
        <f t="shared" si="0"/>
        <v>0</v>
      </c>
      <c r="S21" s="148">
        <f t="shared" si="2"/>
        <v>0</v>
      </c>
      <c r="T21" s="179"/>
      <c r="U21" s="179"/>
      <c r="V21" s="179"/>
      <c r="W21" s="179"/>
      <c r="X21" s="179"/>
      <c r="Y21" s="143"/>
      <c r="Z21" s="143"/>
      <c r="AA21" s="143"/>
      <c r="AB21" s="143"/>
      <c r="AC21" s="143"/>
      <c r="AD21" s="143"/>
      <c r="AE21" s="143"/>
      <c r="AG21" s="141" t="s">
        <v>732</v>
      </c>
      <c r="AH21" s="141"/>
      <c r="AI21" s="141"/>
      <c r="AJ21" s="141"/>
      <c r="AK21" s="188"/>
      <c r="AL21" s="141"/>
      <c r="AM21" s="141"/>
      <c r="AN21" s="141"/>
      <c r="AO21" s="188"/>
      <c r="AP21" s="141"/>
      <c r="AQ21" s="141"/>
      <c r="AR21" s="141"/>
      <c r="AS21" s="188"/>
      <c r="AT21" s="141"/>
      <c r="AU21" s="141"/>
      <c r="AV21" s="141"/>
      <c r="AW21" s="188"/>
      <c r="AX21" s="180">
        <f t="shared" si="1"/>
        <v>0</v>
      </c>
      <c r="AY21" s="148">
        <f t="shared" si="3"/>
        <v>0</v>
      </c>
      <c r="AZ21" s="143"/>
      <c r="BA21" s="143"/>
      <c r="BB21" s="143"/>
      <c r="BC21" s="143"/>
      <c r="BD21" s="143"/>
      <c r="BE21" s="143"/>
      <c r="BF21" s="143"/>
      <c r="BG21" s="143"/>
      <c r="BH21" s="143"/>
      <c r="BI21" s="141"/>
      <c r="BJ21" s="141"/>
      <c r="BK21" s="141"/>
    </row>
    <row r="22" spans="1:63" x14ac:dyDescent="0.25">
      <c r="A22" s="141" t="s">
        <v>733</v>
      </c>
      <c r="B22" s="141"/>
      <c r="C22" s="141"/>
      <c r="D22" s="141"/>
      <c r="E22" s="188"/>
      <c r="F22" s="141"/>
      <c r="G22" s="141"/>
      <c r="H22" s="141"/>
      <c r="I22" s="188"/>
      <c r="J22" s="141"/>
      <c r="K22" s="141"/>
      <c r="L22" s="141"/>
      <c r="M22" s="188"/>
      <c r="N22" s="141"/>
      <c r="O22" s="141"/>
      <c r="P22" s="141"/>
      <c r="Q22" s="188"/>
      <c r="R22" s="180">
        <f t="shared" si="0"/>
        <v>0</v>
      </c>
      <c r="S22" s="148">
        <f t="shared" si="2"/>
        <v>0</v>
      </c>
      <c r="T22" s="179"/>
      <c r="U22" s="179"/>
      <c r="V22" s="179"/>
      <c r="W22" s="179"/>
      <c r="X22" s="179"/>
      <c r="Y22" s="143"/>
      <c r="Z22" s="143"/>
      <c r="AA22" s="143"/>
      <c r="AB22" s="143"/>
      <c r="AC22" s="143"/>
      <c r="AD22" s="143"/>
      <c r="AE22" s="143"/>
      <c r="AG22" s="141" t="s">
        <v>733</v>
      </c>
      <c r="AH22" s="141"/>
      <c r="AI22" s="141"/>
      <c r="AJ22" s="141"/>
      <c r="AK22" s="188"/>
      <c r="AL22" s="141"/>
      <c r="AM22" s="141"/>
      <c r="AN22" s="141"/>
      <c r="AO22" s="188"/>
      <c r="AP22" s="141"/>
      <c r="AQ22" s="141"/>
      <c r="AR22" s="141"/>
      <c r="AS22" s="188"/>
      <c r="AT22" s="141"/>
      <c r="AU22" s="141"/>
      <c r="AV22" s="141"/>
      <c r="AW22" s="188"/>
      <c r="AX22" s="180">
        <f t="shared" si="1"/>
        <v>0</v>
      </c>
      <c r="AY22" s="148">
        <f t="shared" si="3"/>
        <v>0</v>
      </c>
      <c r="AZ22" s="143"/>
      <c r="BA22" s="143"/>
      <c r="BB22" s="143"/>
      <c r="BC22" s="143"/>
      <c r="BD22" s="143"/>
      <c r="BE22" s="143"/>
      <c r="BF22" s="143"/>
      <c r="BG22" s="143"/>
      <c r="BH22" s="143"/>
      <c r="BI22" s="143"/>
      <c r="BJ22" s="143"/>
      <c r="BK22" s="143"/>
    </row>
    <row r="23" spans="1:63" x14ac:dyDescent="0.25">
      <c r="A23" s="141" t="s">
        <v>734</v>
      </c>
      <c r="B23" s="141"/>
      <c r="C23" s="141"/>
      <c r="D23" s="141"/>
      <c r="E23" s="188"/>
      <c r="F23" s="141"/>
      <c r="G23" s="141"/>
      <c r="H23" s="141"/>
      <c r="I23" s="188"/>
      <c r="J23" s="141"/>
      <c r="K23" s="141"/>
      <c r="L23" s="141"/>
      <c r="M23" s="188"/>
      <c r="N23" s="141"/>
      <c r="O23" s="141"/>
      <c r="P23" s="141"/>
      <c r="Q23" s="188"/>
      <c r="R23" s="180">
        <f t="shared" si="0"/>
        <v>0</v>
      </c>
      <c r="S23" s="148">
        <f t="shared" si="2"/>
        <v>0</v>
      </c>
      <c r="T23" s="179"/>
      <c r="U23" s="179"/>
      <c r="V23" s="179"/>
      <c r="W23" s="179"/>
      <c r="X23" s="179"/>
      <c r="Y23" s="143"/>
      <c r="Z23" s="143"/>
      <c r="AA23" s="143"/>
      <c r="AB23" s="143"/>
      <c r="AC23" s="143"/>
      <c r="AD23" s="143"/>
      <c r="AE23" s="143"/>
      <c r="AG23" s="141" t="s">
        <v>734</v>
      </c>
      <c r="AH23" s="141"/>
      <c r="AI23" s="141"/>
      <c r="AJ23" s="141"/>
      <c r="AK23" s="188"/>
      <c r="AL23" s="141"/>
      <c r="AM23" s="141"/>
      <c r="AN23" s="141"/>
      <c r="AO23" s="188"/>
      <c r="AP23" s="141"/>
      <c r="AQ23" s="141"/>
      <c r="AR23" s="141"/>
      <c r="AS23" s="188"/>
      <c r="AT23" s="141"/>
      <c r="AU23" s="141"/>
      <c r="AV23" s="141"/>
      <c r="AW23" s="188"/>
      <c r="AX23" s="180">
        <f t="shared" si="1"/>
        <v>0</v>
      </c>
      <c r="AY23" s="148">
        <f t="shared" si="3"/>
        <v>0</v>
      </c>
      <c r="AZ23" s="143"/>
      <c r="BA23" s="143"/>
      <c r="BB23" s="143"/>
      <c r="BC23" s="143"/>
      <c r="BD23" s="143"/>
      <c r="BE23" s="143"/>
      <c r="BF23" s="143"/>
      <c r="BG23" s="143"/>
      <c r="BH23" s="143"/>
      <c r="BI23" s="143"/>
      <c r="BJ23" s="143"/>
      <c r="BK23" s="143"/>
    </row>
    <row r="24" spans="1:63" x14ac:dyDescent="0.25">
      <c r="A24" s="141" t="s">
        <v>735</v>
      </c>
      <c r="B24" s="141"/>
      <c r="C24" s="141"/>
      <c r="D24" s="141"/>
      <c r="E24" s="188"/>
      <c r="F24" s="141"/>
      <c r="G24" s="141"/>
      <c r="H24" s="141"/>
      <c r="I24" s="188"/>
      <c r="J24" s="141"/>
      <c r="K24" s="141"/>
      <c r="L24" s="141"/>
      <c r="M24" s="188"/>
      <c r="N24" s="141"/>
      <c r="O24" s="141"/>
      <c r="P24" s="141"/>
      <c r="Q24" s="188"/>
      <c r="R24" s="180">
        <f t="shared" si="0"/>
        <v>0</v>
      </c>
      <c r="S24" s="148">
        <f t="shared" si="2"/>
        <v>0</v>
      </c>
      <c r="T24" s="179"/>
      <c r="U24" s="179"/>
      <c r="V24" s="179"/>
      <c r="W24" s="179"/>
      <c r="X24" s="179"/>
      <c r="Y24" s="143"/>
      <c r="Z24" s="143"/>
      <c r="AA24" s="143"/>
      <c r="AB24" s="143"/>
      <c r="AC24" s="143"/>
      <c r="AD24" s="143"/>
      <c r="AE24" s="143"/>
      <c r="AG24" s="141" t="s">
        <v>735</v>
      </c>
      <c r="AH24" s="141"/>
      <c r="AI24" s="141"/>
      <c r="AJ24" s="141"/>
      <c r="AK24" s="188"/>
      <c r="AL24" s="141"/>
      <c r="AM24" s="141"/>
      <c r="AN24" s="141"/>
      <c r="AO24" s="188"/>
      <c r="AP24" s="141"/>
      <c r="AQ24" s="141"/>
      <c r="AR24" s="141"/>
      <c r="AS24" s="188"/>
      <c r="AT24" s="141"/>
      <c r="AU24" s="141"/>
      <c r="AV24" s="141"/>
      <c r="AW24" s="188"/>
      <c r="AX24" s="180">
        <f t="shared" si="1"/>
        <v>0</v>
      </c>
      <c r="AY24" s="148">
        <f t="shared" si="3"/>
        <v>0</v>
      </c>
      <c r="AZ24" s="143"/>
      <c r="BA24" s="143"/>
      <c r="BB24" s="143"/>
      <c r="BC24" s="143"/>
      <c r="BD24" s="143"/>
      <c r="BE24" s="143"/>
      <c r="BF24" s="143"/>
      <c r="BG24" s="143"/>
      <c r="BH24" s="143"/>
      <c r="BI24" s="143"/>
      <c r="BJ24" s="143"/>
      <c r="BK24" s="143"/>
    </row>
    <row r="25" spans="1:63" x14ac:dyDescent="0.25">
      <c r="A25" s="141" t="s">
        <v>736</v>
      </c>
      <c r="B25" s="141"/>
      <c r="C25" s="141"/>
      <c r="D25" s="141"/>
      <c r="E25" s="188"/>
      <c r="F25" s="141"/>
      <c r="G25" s="141"/>
      <c r="H25" s="141"/>
      <c r="I25" s="188"/>
      <c r="J25" s="141"/>
      <c r="K25" s="141"/>
      <c r="L25" s="141"/>
      <c r="M25" s="188"/>
      <c r="N25" s="141"/>
      <c r="O25" s="141"/>
      <c r="P25" s="141"/>
      <c r="Q25" s="188"/>
      <c r="R25" s="180">
        <f t="shared" si="0"/>
        <v>0</v>
      </c>
      <c r="S25" s="148">
        <f t="shared" si="2"/>
        <v>0</v>
      </c>
      <c r="T25" s="179"/>
      <c r="U25" s="179"/>
      <c r="V25" s="179"/>
      <c r="W25" s="179"/>
      <c r="X25" s="179"/>
      <c r="Y25" s="143"/>
      <c r="Z25" s="143"/>
      <c r="AA25" s="143"/>
      <c r="AB25" s="143"/>
      <c r="AC25" s="143"/>
      <c r="AD25" s="143"/>
      <c r="AE25" s="143"/>
      <c r="AG25" s="141" t="s">
        <v>736</v>
      </c>
      <c r="AH25" s="141"/>
      <c r="AI25" s="141"/>
      <c r="AJ25" s="141"/>
      <c r="AK25" s="188"/>
      <c r="AL25" s="141"/>
      <c r="AM25" s="141"/>
      <c r="AN25" s="141"/>
      <c r="AO25" s="188"/>
      <c r="AP25" s="141"/>
      <c r="AQ25" s="141"/>
      <c r="AR25" s="141"/>
      <c r="AS25" s="188"/>
      <c r="AT25" s="141"/>
      <c r="AU25" s="141"/>
      <c r="AV25" s="141"/>
      <c r="AW25" s="188"/>
      <c r="AX25" s="180">
        <f t="shared" si="1"/>
        <v>0</v>
      </c>
      <c r="AY25" s="148">
        <f t="shared" si="3"/>
        <v>0</v>
      </c>
      <c r="AZ25" s="143"/>
      <c r="BA25" s="143"/>
      <c r="BB25" s="143"/>
      <c r="BC25" s="143"/>
      <c r="BD25" s="143"/>
      <c r="BE25" s="143"/>
      <c r="BF25" s="143"/>
      <c r="BG25" s="143"/>
      <c r="BH25" s="143"/>
      <c r="BI25" s="143"/>
      <c r="BJ25" s="143"/>
      <c r="BK25" s="143"/>
    </row>
    <row r="26" spans="1:63" x14ac:dyDescent="0.25">
      <c r="A26" s="141" t="s">
        <v>737</v>
      </c>
      <c r="B26" s="141"/>
      <c r="C26" s="141"/>
      <c r="D26" s="141"/>
      <c r="E26" s="188"/>
      <c r="F26" s="141"/>
      <c r="G26" s="141"/>
      <c r="H26" s="141"/>
      <c r="I26" s="188"/>
      <c r="J26" s="141"/>
      <c r="K26" s="141"/>
      <c r="L26" s="141"/>
      <c r="M26" s="188"/>
      <c r="N26" s="141"/>
      <c r="O26" s="141"/>
      <c r="P26" s="141"/>
      <c r="Q26" s="188"/>
      <c r="R26" s="180">
        <f t="shared" si="0"/>
        <v>0</v>
      </c>
      <c r="S26" s="148">
        <f t="shared" si="2"/>
        <v>0</v>
      </c>
      <c r="T26" s="179"/>
      <c r="U26" s="179"/>
      <c r="V26" s="179"/>
      <c r="W26" s="179"/>
      <c r="X26" s="179"/>
      <c r="Y26" s="143"/>
      <c r="Z26" s="143"/>
      <c r="AA26" s="143"/>
      <c r="AB26" s="143"/>
      <c r="AC26" s="143"/>
      <c r="AD26" s="143"/>
      <c r="AE26" s="143"/>
      <c r="AG26" s="141" t="s">
        <v>737</v>
      </c>
      <c r="AH26" s="141"/>
      <c r="AI26" s="141"/>
      <c r="AJ26" s="141"/>
      <c r="AK26" s="188"/>
      <c r="AL26" s="141"/>
      <c r="AM26" s="141"/>
      <c r="AN26" s="141"/>
      <c r="AO26" s="188"/>
      <c r="AP26" s="141"/>
      <c r="AQ26" s="141"/>
      <c r="AR26" s="141"/>
      <c r="AS26" s="188"/>
      <c r="AT26" s="141"/>
      <c r="AU26" s="141"/>
      <c r="AV26" s="141"/>
      <c r="AW26" s="188"/>
      <c r="AX26" s="180">
        <f t="shared" si="1"/>
        <v>0</v>
      </c>
      <c r="AY26" s="148">
        <f t="shared" si="3"/>
        <v>0</v>
      </c>
      <c r="AZ26" s="143"/>
      <c r="BA26" s="143"/>
      <c r="BB26" s="143"/>
      <c r="BC26" s="143"/>
      <c r="BD26" s="143"/>
      <c r="BE26" s="143"/>
      <c r="BF26" s="143"/>
      <c r="BG26" s="143"/>
      <c r="BH26" s="143"/>
      <c r="BI26" s="143"/>
      <c r="BJ26" s="143"/>
      <c r="BK26" s="143"/>
    </row>
    <row r="27" spans="1:63" x14ac:dyDescent="0.25">
      <c r="A27" s="141" t="s">
        <v>738</v>
      </c>
      <c r="B27" s="141"/>
      <c r="C27" s="141"/>
      <c r="D27" s="141"/>
      <c r="E27" s="188"/>
      <c r="F27" s="141"/>
      <c r="G27" s="141"/>
      <c r="H27" s="141"/>
      <c r="I27" s="188"/>
      <c r="J27" s="141"/>
      <c r="K27" s="141"/>
      <c r="L27" s="141"/>
      <c r="M27" s="188"/>
      <c r="N27" s="141"/>
      <c r="O27" s="141"/>
      <c r="P27" s="141"/>
      <c r="Q27" s="188"/>
      <c r="R27" s="180">
        <f t="shared" si="0"/>
        <v>0</v>
      </c>
      <c r="S27" s="148">
        <f t="shared" si="2"/>
        <v>0</v>
      </c>
      <c r="T27" s="179"/>
      <c r="U27" s="179"/>
      <c r="V27" s="179"/>
      <c r="W27" s="179"/>
      <c r="X27" s="179"/>
      <c r="Y27" s="143"/>
      <c r="Z27" s="143"/>
      <c r="AA27" s="143"/>
      <c r="AB27" s="143"/>
      <c r="AC27" s="143"/>
      <c r="AD27" s="143"/>
      <c r="AE27" s="143"/>
      <c r="AG27" s="141" t="s">
        <v>738</v>
      </c>
      <c r="AH27" s="141"/>
      <c r="AI27" s="141"/>
      <c r="AJ27" s="141"/>
      <c r="AK27" s="188"/>
      <c r="AL27" s="141"/>
      <c r="AM27" s="141"/>
      <c r="AN27" s="141"/>
      <c r="AO27" s="188"/>
      <c r="AP27" s="141"/>
      <c r="AQ27" s="141"/>
      <c r="AR27" s="141"/>
      <c r="AS27" s="188"/>
      <c r="AT27" s="141"/>
      <c r="AU27" s="141"/>
      <c r="AV27" s="141"/>
      <c r="AW27" s="188"/>
      <c r="AX27" s="180">
        <f t="shared" si="1"/>
        <v>0</v>
      </c>
      <c r="AY27" s="148">
        <f t="shared" si="3"/>
        <v>0</v>
      </c>
      <c r="AZ27" s="143"/>
      <c r="BA27" s="143"/>
      <c r="BB27" s="143"/>
      <c r="BC27" s="143"/>
      <c r="BD27" s="143"/>
      <c r="BE27" s="143"/>
      <c r="BF27" s="143"/>
      <c r="BG27" s="143"/>
      <c r="BH27" s="143"/>
      <c r="BI27" s="143"/>
      <c r="BJ27" s="143"/>
      <c r="BK27" s="143"/>
    </row>
    <row r="28" spans="1:63" x14ac:dyDescent="0.25">
      <c r="A28" s="141" t="s">
        <v>739</v>
      </c>
      <c r="B28" s="141"/>
      <c r="C28" s="141"/>
      <c r="D28" s="141"/>
      <c r="E28" s="188"/>
      <c r="F28" s="141"/>
      <c r="G28" s="141"/>
      <c r="H28" s="141"/>
      <c r="I28" s="188"/>
      <c r="J28" s="141"/>
      <c r="K28" s="141"/>
      <c r="L28" s="141"/>
      <c r="M28" s="188"/>
      <c r="N28" s="141"/>
      <c r="O28" s="141"/>
      <c r="P28" s="141"/>
      <c r="Q28" s="188"/>
      <c r="R28" s="180">
        <f t="shared" si="0"/>
        <v>0</v>
      </c>
      <c r="S28" s="148">
        <f t="shared" si="2"/>
        <v>0</v>
      </c>
      <c r="T28" s="179"/>
      <c r="U28" s="179"/>
      <c r="V28" s="179"/>
      <c r="W28" s="179"/>
      <c r="X28" s="179"/>
      <c r="Y28" s="143"/>
      <c r="Z28" s="143"/>
      <c r="AA28" s="143"/>
      <c r="AB28" s="143"/>
      <c r="AC28" s="143"/>
      <c r="AD28" s="143"/>
      <c r="AE28" s="143"/>
      <c r="AG28" s="141" t="s">
        <v>739</v>
      </c>
      <c r="AH28" s="141"/>
      <c r="AI28" s="141"/>
      <c r="AJ28" s="141"/>
      <c r="AK28" s="188"/>
      <c r="AL28" s="141"/>
      <c r="AM28" s="141"/>
      <c r="AN28" s="141"/>
      <c r="AO28" s="188"/>
      <c r="AP28" s="141"/>
      <c r="AQ28" s="141"/>
      <c r="AR28" s="141"/>
      <c r="AS28" s="188"/>
      <c r="AT28" s="141"/>
      <c r="AU28" s="141"/>
      <c r="AV28" s="141"/>
      <c r="AW28" s="188"/>
      <c r="AX28" s="180">
        <f t="shared" si="1"/>
        <v>0</v>
      </c>
      <c r="AY28" s="148">
        <f t="shared" si="3"/>
        <v>0</v>
      </c>
      <c r="AZ28" s="143"/>
      <c r="BA28" s="143"/>
      <c r="BB28" s="143"/>
      <c r="BC28" s="143"/>
      <c r="BD28" s="143"/>
      <c r="BE28" s="143"/>
      <c r="BF28" s="143"/>
      <c r="BG28" s="143"/>
      <c r="BH28" s="143"/>
      <c r="BI28" s="143"/>
      <c r="BJ28" s="143"/>
      <c r="BK28" s="143"/>
    </row>
    <row r="29" spans="1:63" x14ac:dyDescent="0.25">
      <c r="A29" s="141" t="s">
        <v>740</v>
      </c>
      <c r="B29" s="141"/>
      <c r="C29" s="141"/>
      <c r="D29" s="141"/>
      <c r="E29" s="188"/>
      <c r="F29" s="141"/>
      <c r="G29" s="141"/>
      <c r="H29" s="141"/>
      <c r="I29" s="188"/>
      <c r="J29" s="141"/>
      <c r="K29" s="141"/>
      <c r="L29" s="141"/>
      <c r="M29" s="188"/>
      <c r="N29" s="141"/>
      <c r="O29" s="141"/>
      <c r="P29" s="141"/>
      <c r="Q29" s="188"/>
      <c r="R29" s="180">
        <f t="shared" si="0"/>
        <v>0</v>
      </c>
      <c r="S29" s="148">
        <f t="shared" si="2"/>
        <v>0</v>
      </c>
      <c r="T29" s="179"/>
      <c r="U29" s="179"/>
      <c r="V29" s="179"/>
      <c r="W29" s="179"/>
      <c r="X29" s="179"/>
      <c r="Y29" s="143"/>
      <c r="Z29" s="143"/>
      <c r="AA29" s="143"/>
      <c r="AB29" s="143"/>
      <c r="AC29" s="143"/>
      <c r="AD29" s="143"/>
      <c r="AE29" s="143"/>
      <c r="AG29" s="141" t="s">
        <v>740</v>
      </c>
      <c r="AH29" s="141"/>
      <c r="AI29" s="141"/>
      <c r="AJ29" s="141"/>
      <c r="AK29" s="188"/>
      <c r="AL29" s="141"/>
      <c r="AM29" s="141"/>
      <c r="AN29" s="141"/>
      <c r="AO29" s="188"/>
      <c r="AP29" s="141"/>
      <c r="AQ29" s="141"/>
      <c r="AR29" s="141"/>
      <c r="AS29" s="188"/>
      <c r="AT29" s="141"/>
      <c r="AU29" s="141"/>
      <c r="AV29" s="141"/>
      <c r="AW29" s="188"/>
      <c r="AX29" s="180">
        <f t="shared" si="1"/>
        <v>0</v>
      </c>
      <c r="AY29" s="148">
        <f t="shared" si="3"/>
        <v>0</v>
      </c>
      <c r="AZ29" s="143"/>
      <c r="BA29" s="143"/>
      <c r="BB29" s="143"/>
      <c r="BC29" s="143"/>
      <c r="BD29" s="143"/>
      <c r="BE29" s="143"/>
      <c r="BF29" s="143"/>
      <c r="BG29" s="143"/>
      <c r="BH29" s="143"/>
      <c r="BI29" s="143"/>
      <c r="BJ29" s="143"/>
      <c r="BK29" s="143"/>
    </row>
    <row r="30" spans="1:63" x14ac:dyDescent="0.25">
      <c r="A30" s="141" t="s">
        <v>741</v>
      </c>
      <c r="B30" s="141"/>
      <c r="C30" s="141"/>
      <c r="D30" s="141"/>
      <c r="E30" s="188"/>
      <c r="F30" s="141"/>
      <c r="G30" s="141"/>
      <c r="H30" s="141"/>
      <c r="I30" s="188"/>
      <c r="J30" s="141"/>
      <c r="K30" s="141"/>
      <c r="L30" s="141"/>
      <c r="M30" s="188"/>
      <c r="N30" s="141"/>
      <c r="O30" s="141"/>
      <c r="P30" s="141"/>
      <c r="Q30" s="188"/>
      <c r="R30" s="180">
        <f t="shared" si="0"/>
        <v>0</v>
      </c>
      <c r="S30" s="148">
        <f t="shared" si="2"/>
        <v>0</v>
      </c>
      <c r="T30" s="179"/>
      <c r="U30" s="179"/>
      <c r="V30" s="179"/>
      <c r="W30" s="179"/>
      <c r="X30" s="179"/>
      <c r="Y30" s="143"/>
      <c r="Z30" s="143"/>
      <c r="AA30" s="143"/>
      <c r="AB30" s="143"/>
      <c r="AC30" s="143"/>
      <c r="AD30" s="143"/>
      <c r="AE30" s="143"/>
      <c r="AG30" s="141" t="s">
        <v>741</v>
      </c>
      <c r="AH30" s="141"/>
      <c r="AI30" s="141"/>
      <c r="AJ30" s="141"/>
      <c r="AK30" s="188"/>
      <c r="AL30" s="141"/>
      <c r="AM30" s="141"/>
      <c r="AN30" s="141"/>
      <c r="AO30" s="188"/>
      <c r="AP30" s="141"/>
      <c r="AQ30" s="141"/>
      <c r="AR30" s="141"/>
      <c r="AS30" s="188"/>
      <c r="AT30" s="141"/>
      <c r="AU30" s="141"/>
      <c r="AV30" s="141"/>
      <c r="AW30" s="188"/>
      <c r="AX30" s="180">
        <f t="shared" si="1"/>
        <v>0</v>
      </c>
      <c r="AY30" s="148">
        <f t="shared" si="3"/>
        <v>0</v>
      </c>
      <c r="AZ30" s="143"/>
      <c r="BA30" s="143"/>
      <c r="BB30" s="143"/>
      <c r="BC30" s="143"/>
      <c r="BD30" s="143"/>
      <c r="BE30" s="143"/>
      <c r="BF30" s="143"/>
      <c r="BG30" s="143"/>
      <c r="BH30" s="143"/>
      <c r="BI30" s="143"/>
      <c r="BJ30" s="143"/>
      <c r="BK30" s="143"/>
    </row>
    <row r="31" spans="1:63" x14ac:dyDescent="0.25">
      <c r="A31" s="141" t="s">
        <v>742</v>
      </c>
      <c r="B31" s="141"/>
      <c r="C31" s="141"/>
      <c r="D31" s="141"/>
      <c r="E31" s="188"/>
      <c r="F31" s="141"/>
      <c r="G31" s="141"/>
      <c r="H31" s="141"/>
      <c r="I31" s="188"/>
      <c r="J31" s="141"/>
      <c r="K31" s="141"/>
      <c r="L31" s="141"/>
      <c r="M31" s="188"/>
      <c r="N31" s="141"/>
      <c r="O31" s="141"/>
      <c r="P31" s="141"/>
      <c r="Q31" s="188"/>
      <c r="R31" s="180">
        <f t="shared" si="0"/>
        <v>0</v>
      </c>
      <c r="S31" s="148">
        <f t="shared" si="2"/>
        <v>0</v>
      </c>
      <c r="T31" s="179"/>
      <c r="U31" s="179"/>
      <c r="V31" s="179"/>
      <c r="W31" s="179"/>
      <c r="X31" s="179"/>
      <c r="Y31" s="143"/>
      <c r="Z31" s="143"/>
      <c r="AA31" s="143"/>
      <c r="AB31" s="143"/>
      <c r="AC31" s="143"/>
      <c r="AD31" s="143"/>
      <c r="AE31" s="143"/>
      <c r="AG31" s="141" t="s">
        <v>742</v>
      </c>
      <c r="AH31" s="141"/>
      <c r="AI31" s="141"/>
      <c r="AJ31" s="141"/>
      <c r="AK31" s="188"/>
      <c r="AL31" s="141"/>
      <c r="AM31" s="141"/>
      <c r="AN31" s="141"/>
      <c r="AO31" s="188"/>
      <c r="AP31" s="141"/>
      <c r="AQ31" s="141"/>
      <c r="AR31" s="141"/>
      <c r="AS31" s="188"/>
      <c r="AT31" s="141"/>
      <c r="AU31" s="141"/>
      <c r="AV31" s="141"/>
      <c r="AW31" s="188"/>
      <c r="AX31" s="180">
        <f t="shared" si="1"/>
        <v>0</v>
      </c>
      <c r="AY31" s="148">
        <f t="shared" si="3"/>
        <v>0</v>
      </c>
      <c r="AZ31" s="143"/>
      <c r="BA31" s="143"/>
      <c r="BB31" s="143"/>
      <c r="BC31" s="143"/>
      <c r="BD31" s="143"/>
      <c r="BE31" s="143"/>
      <c r="BF31" s="143"/>
      <c r="BG31" s="143"/>
      <c r="BH31" s="143"/>
      <c r="BI31" s="143"/>
      <c r="BJ31" s="143"/>
      <c r="BK31" s="143"/>
    </row>
    <row r="32" spans="1:63" x14ac:dyDescent="0.25">
      <c r="A32" s="145" t="s">
        <v>743</v>
      </c>
      <c r="B32" s="142">
        <f>SUM(B11:B31)</f>
        <v>0</v>
      </c>
      <c r="C32" s="142">
        <f t="shared" ref="C32:AE32" si="4">SUM(C11:C31)</f>
        <v>0</v>
      </c>
      <c r="D32" s="142">
        <f t="shared" si="4"/>
        <v>0</v>
      </c>
      <c r="E32" s="189">
        <f>SUM(E11:E31)</f>
        <v>0</v>
      </c>
      <c r="F32" s="142">
        <f t="shared" si="4"/>
        <v>0</v>
      </c>
      <c r="G32" s="142">
        <f t="shared" si="4"/>
        <v>0</v>
      </c>
      <c r="H32" s="142">
        <f t="shared" si="4"/>
        <v>0</v>
      </c>
      <c r="I32" s="189">
        <f>SUM(I11:I31)</f>
        <v>0</v>
      </c>
      <c r="J32" s="142">
        <f t="shared" si="4"/>
        <v>0</v>
      </c>
      <c r="K32" s="142">
        <f t="shared" si="4"/>
        <v>0</v>
      </c>
      <c r="L32" s="142">
        <f t="shared" si="4"/>
        <v>0</v>
      </c>
      <c r="M32" s="189">
        <f>SUM(M11:M31)</f>
        <v>0</v>
      </c>
      <c r="N32" s="142">
        <f t="shared" si="4"/>
        <v>0</v>
      </c>
      <c r="O32" s="142">
        <f t="shared" si="4"/>
        <v>0</v>
      </c>
      <c r="P32" s="142">
        <f t="shared" si="4"/>
        <v>0</v>
      </c>
      <c r="Q32" s="189">
        <f>SUM(Q11:Q31)</f>
        <v>0</v>
      </c>
      <c r="R32" s="142">
        <f t="shared" si="4"/>
        <v>0</v>
      </c>
      <c r="S32" s="148">
        <f t="shared" si="4"/>
        <v>0</v>
      </c>
      <c r="T32" s="142">
        <f t="shared" si="4"/>
        <v>0</v>
      </c>
      <c r="U32" s="142">
        <f t="shared" si="4"/>
        <v>0</v>
      </c>
      <c r="V32" s="142">
        <f t="shared" si="4"/>
        <v>0</v>
      </c>
      <c r="W32" s="142">
        <f t="shared" si="4"/>
        <v>0</v>
      </c>
      <c r="X32" s="142">
        <f t="shared" si="4"/>
        <v>0</v>
      </c>
      <c r="Y32" s="142">
        <f t="shared" si="4"/>
        <v>0</v>
      </c>
      <c r="Z32" s="142">
        <f t="shared" si="4"/>
        <v>0</v>
      </c>
      <c r="AA32" s="142">
        <f t="shared" si="4"/>
        <v>0</v>
      </c>
      <c r="AB32" s="142">
        <f t="shared" si="4"/>
        <v>0</v>
      </c>
      <c r="AC32" s="142">
        <f t="shared" si="4"/>
        <v>0</v>
      </c>
      <c r="AD32" s="142">
        <f t="shared" si="4"/>
        <v>0</v>
      </c>
      <c r="AE32" s="142">
        <f t="shared" si="4"/>
        <v>0</v>
      </c>
      <c r="AG32" s="145" t="s">
        <v>743</v>
      </c>
      <c r="AH32" s="142">
        <f t="shared" ref="AH32:AW32" si="5">SUM(AH11:AH31)</f>
        <v>0</v>
      </c>
      <c r="AI32" s="142">
        <f t="shared" si="5"/>
        <v>0</v>
      </c>
      <c r="AJ32" s="142">
        <f t="shared" si="5"/>
        <v>0</v>
      </c>
      <c r="AK32" s="189">
        <f t="shared" si="5"/>
        <v>0</v>
      </c>
      <c r="AL32" s="142">
        <f t="shared" si="5"/>
        <v>0</v>
      </c>
      <c r="AM32" s="142">
        <f t="shared" si="5"/>
        <v>0</v>
      </c>
      <c r="AN32" s="142">
        <f t="shared" si="5"/>
        <v>0</v>
      </c>
      <c r="AO32" s="189">
        <f t="shared" si="5"/>
        <v>0</v>
      </c>
      <c r="AP32" s="142">
        <f t="shared" si="5"/>
        <v>0</v>
      </c>
      <c r="AQ32" s="142">
        <f t="shared" si="5"/>
        <v>0</v>
      </c>
      <c r="AR32" s="142">
        <f t="shared" si="5"/>
        <v>0</v>
      </c>
      <c r="AS32" s="189">
        <f t="shared" si="5"/>
        <v>0</v>
      </c>
      <c r="AT32" s="142">
        <f t="shared" si="5"/>
        <v>0</v>
      </c>
      <c r="AU32" s="142">
        <f t="shared" si="5"/>
        <v>0</v>
      </c>
      <c r="AV32" s="142">
        <f t="shared" si="5"/>
        <v>0</v>
      </c>
      <c r="AW32" s="189">
        <f t="shared" si="5"/>
        <v>0</v>
      </c>
      <c r="AX32" s="181">
        <f t="shared" ref="AX32:BK32" si="6">SUM(AX11:AX31)</f>
        <v>0</v>
      </c>
      <c r="AY32" s="149">
        <f t="shared" si="6"/>
        <v>0</v>
      </c>
      <c r="AZ32" s="142">
        <f t="shared" si="6"/>
        <v>0</v>
      </c>
      <c r="BA32" s="142">
        <f t="shared" si="6"/>
        <v>0</v>
      </c>
      <c r="BB32" s="142">
        <f t="shared" si="6"/>
        <v>0</v>
      </c>
      <c r="BC32" s="142">
        <f t="shared" si="6"/>
        <v>0</v>
      </c>
      <c r="BD32" s="142">
        <f t="shared" si="6"/>
        <v>0</v>
      </c>
      <c r="BE32" s="142">
        <f t="shared" si="6"/>
        <v>0</v>
      </c>
      <c r="BF32" s="142">
        <f t="shared" si="6"/>
        <v>0</v>
      </c>
      <c r="BG32" s="142">
        <f t="shared" si="6"/>
        <v>0</v>
      </c>
      <c r="BH32" s="142">
        <f t="shared" si="6"/>
        <v>0</v>
      </c>
      <c r="BI32" s="142">
        <f t="shared" si="6"/>
        <v>0</v>
      </c>
      <c r="BJ32" s="142">
        <f t="shared" si="6"/>
        <v>0</v>
      </c>
      <c r="BK32" s="142">
        <f t="shared" si="6"/>
        <v>0</v>
      </c>
    </row>
    <row r="35" spans="1:63" ht="30" customHeight="1" x14ac:dyDescent="0.25">
      <c r="A35" s="772" t="s">
        <v>704</v>
      </c>
      <c r="B35" s="183" t="s">
        <v>8</v>
      </c>
      <c r="C35" s="183" t="s">
        <v>30</v>
      </c>
      <c r="D35" s="769" t="s">
        <v>31</v>
      </c>
      <c r="E35" s="770"/>
      <c r="F35" s="183" t="s">
        <v>32</v>
      </c>
      <c r="G35" s="183" t="s">
        <v>33</v>
      </c>
      <c r="H35" s="769" t="s">
        <v>34</v>
      </c>
      <c r="I35" s="770"/>
      <c r="J35" s="183" t="s">
        <v>35</v>
      </c>
      <c r="K35" s="183" t="s">
        <v>36</v>
      </c>
      <c r="L35" s="769" t="s">
        <v>37</v>
      </c>
      <c r="M35" s="770"/>
      <c r="N35" s="183" t="s">
        <v>38</v>
      </c>
      <c r="O35" s="183" t="s">
        <v>39</v>
      </c>
      <c r="P35" s="769" t="s">
        <v>40</v>
      </c>
      <c r="Q35" s="770"/>
      <c r="R35" s="769" t="s">
        <v>705</v>
      </c>
      <c r="S35" s="770"/>
      <c r="T35" s="769" t="s">
        <v>706</v>
      </c>
      <c r="U35" s="771"/>
      <c r="V35" s="771"/>
      <c r="W35" s="771"/>
      <c r="X35" s="771"/>
      <c r="Y35" s="770"/>
      <c r="Z35" s="769" t="s">
        <v>707</v>
      </c>
      <c r="AA35" s="771"/>
      <c r="AB35" s="771"/>
      <c r="AC35" s="771"/>
      <c r="AD35" s="771"/>
      <c r="AE35" s="770"/>
      <c r="AG35" s="772" t="s">
        <v>704</v>
      </c>
      <c r="AH35" s="183" t="s">
        <v>8</v>
      </c>
      <c r="AI35" s="183" t="s">
        <v>30</v>
      </c>
      <c r="AJ35" s="769" t="s">
        <v>31</v>
      </c>
      <c r="AK35" s="770"/>
      <c r="AL35" s="183" t="s">
        <v>32</v>
      </c>
      <c r="AM35" s="183" t="s">
        <v>33</v>
      </c>
      <c r="AN35" s="769" t="s">
        <v>34</v>
      </c>
      <c r="AO35" s="770"/>
      <c r="AP35" s="183" t="s">
        <v>35</v>
      </c>
      <c r="AQ35" s="183" t="s">
        <v>36</v>
      </c>
      <c r="AR35" s="769" t="s">
        <v>37</v>
      </c>
      <c r="AS35" s="770"/>
      <c r="AT35" s="183" t="s">
        <v>38</v>
      </c>
      <c r="AU35" s="183" t="s">
        <v>39</v>
      </c>
      <c r="AV35" s="769" t="s">
        <v>40</v>
      </c>
      <c r="AW35" s="770"/>
      <c r="AX35" s="769" t="s">
        <v>705</v>
      </c>
      <c r="AY35" s="770"/>
      <c r="AZ35" s="769" t="s">
        <v>706</v>
      </c>
      <c r="BA35" s="771"/>
      <c r="BB35" s="771"/>
      <c r="BC35" s="771"/>
      <c r="BD35" s="771"/>
      <c r="BE35" s="770"/>
      <c r="BF35" s="769" t="s">
        <v>707</v>
      </c>
      <c r="BG35" s="771"/>
      <c r="BH35" s="771"/>
      <c r="BI35" s="771"/>
      <c r="BJ35" s="771"/>
      <c r="BK35" s="770"/>
    </row>
    <row r="36" spans="1:63" ht="36" customHeight="1" x14ac:dyDescent="0.25">
      <c r="A36" s="773"/>
      <c r="B36" s="111" t="s">
        <v>708</v>
      </c>
      <c r="C36" s="111" t="s">
        <v>708</v>
      </c>
      <c r="D36" s="111" t="s">
        <v>708</v>
      </c>
      <c r="E36" s="111" t="s">
        <v>709</v>
      </c>
      <c r="F36" s="111" t="s">
        <v>708</v>
      </c>
      <c r="G36" s="111" t="s">
        <v>708</v>
      </c>
      <c r="H36" s="111" t="s">
        <v>708</v>
      </c>
      <c r="I36" s="111" t="s">
        <v>709</v>
      </c>
      <c r="J36" s="111" t="s">
        <v>708</v>
      </c>
      <c r="K36" s="111" t="s">
        <v>708</v>
      </c>
      <c r="L36" s="111" t="s">
        <v>708</v>
      </c>
      <c r="M36" s="111" t="s">
        <v>709</v>
      </c>
      <c r="N36" s="111" t="s">
        <v>708</v>
      </c>
      <c r="O36" s="111" t="s">
        <v>708</v>
      </c>
      <c r="P36" s="111" t="s">
        <v>708</v>
      </c>
      <c r="Q36" s="111" t="s">
        <v>709</v>
      </c>
      <c r="R36" s="111" t="s">
        <v>708</v>
      </c>
      <c r="S36" s="111" t="s">
        <v>709</v>
      </c>
      <c r="T36" s="177" t="s">
        <v>710</v>
      </c>
      <c r="U36" s="177" t="s">
        <v>711</v>
      </c>
      <c r="V36" s="177" t="s">
        <v>712</v>
      </c>
      <c r="W36" s="177" t="s">
        <v>713</v>
      </c>
      <c r="X36" s="178" t="s">
        <v>714</v>
      </c>
      <c r="Y36" s="177" t="s">
        <v>715</v>
      </c>
      <c r="Z36" s="111" t="s">
        <v>716</v>
      </c>
      <c r="AA36" s="140" t="s">
        <v>717</v>
      </c>
      <c r="AB36" s="111" t="s">
        <v>718</v>
      </c>
      <c r="AC36" s="111" t="s">
        <v>719</v>
      </c>
      <c r="AD36" s="111" t="s">
        <v>720</v>
      </c>
      <c r="AE36" s="111" t="s">
        <v>721</v>
      </c>
      <c r="AG36" s="773"/>
      <c r="AH36" s="111" t="s">
        <v>708</v>
      </c>
      <c r="AI36" s="111" t="s">
        <v>708</v>
      </c>
      <c r="AJ36" s="111" t="s">
        <v>708</v>
      </c>
      <c r="AK36" s="111" t="s">
        <v>709</v>
      </c>
      <c r="AL36" s="111" t="s">
        <v>708</v>
      </c>
      <c r="AM36" s="111" t="s">
        <v>708</v>
      </c>
      <c r="AN36" s="111" t="s">
        <v>708</v>
      </c>
      <c r="AO36" s="111" t="s">
        <v>709</v>
      </c>
      <c r="AP36" s="111" t="s">
        <v>708</v>
      </c>
      <c r="AQ36" s="111" t="s">
        <v>708</v>
      </c>
      <c r="AR36" s="111" t="s">
        <v>708</v>
      </c>
      <c r="AS36" s="111" t="s">
        <v>709</v>
      </c>
      <c r="AT36" s="111" t="s">
        <v>708</v>
      </c>
      <c r="AU36" s="111" t="s">
        <v>708</v>
      </c>
      <c r="AV36" s="111" t="s">
        <v>708</v>
      </c>
      <c r="AW36" s="111" t="s">
        <v>709</v>
      </c>
      <c r="AX36" s="111" t="s">
        <v>708</v>
      </c>
      <c r="AY36" s="111" t="s">
        <v>709</v>
      </c>
      <c r="AZ36" s="177" t="s">
        <v>710</v>
      </c>
      <c r="BA36" s="177" t="s">
        <v>711</v>
      </c>
      <c r="BB36" s="177" t="s">
        <v>712</v>
      </c>
      <c r="BC36" s="177" t="s">
        <v>713</v>
      </c>
      <c r="BD36" s="178" t="s">
        <v>714</v>
      </c>
      <c r="BE36" s="177" t="s">
        <v>715</v>
      </c>
      <c r="BF36" s="175" t="s">
        <v>716</v>
      </c>
      <c r="BG36" s="176" t="s">
        <v>717</v>
      </c>
      <c r="BH36" s="175" t="s">
        <v>718</v>
      </c>
      <c r="BI36" s="175" t="s">
        <v>719</v>
      </c>
      <c r="BJ36" s="175" t="s">
        <v>720</v>
      </c>
      <c r="BK36" s="175" t="s">
        <v>721</v>
      </c>
    </row>
    <row r="37" spans="1:63" x14ac:dyDescent="0.25">
      <c r="A37" s="141" t="s">
        <v>722</v>
      </c>
      <c r="B37" s="141"/>
      <c r="C37" s="141"/>
      <c r="D37" s="141"/>
      <c r="E37" s="188"/>
      <c r="F37" s="141"/>
      <c r="G37" s="141"/>
      <c r="H37" s="141"/>
      <c r="I37" s="188"/>
      <c r="J37" s="141"/>
      <c r="K37" s="141"/>
      <c r="L37" s="141"/>
      <c r="M37" s="188"/>
      <c r="N37" s="141"/>
      <c r="O37" s="141"/>
      <c r="P37" s="141"/>
      <c r="Q37" s="188"/>
      <c r="R37" s="180">
        <f t="shared" ref="R37:R57" si="7">B37+C37+D37+F37+G37+H37+J37+K37+L37+N37+O37+P37</f>
        <v>0</v>
      </c>
      <c r="S37" s="148">
        <f>+E37+I37+M37+Q37</f>
        <v>0</v>
      </c>
      <c r="T37" s="179"/>
      <c r="U37" s="179"/>
      <c r="V37" s="179"/>
      <c r="W37" s="179"/>
      <c r="X37" s="179"/>
      <c r="Y37" s="143"/>
      <c r="Z37" s="143"/>
      <c r="AA37" s="143"/>
      <c r="AB37" s="143"/>
      <c r="AC37" s="143"/>
      <c r="AD37" s="143"/>
      <c r="AE37" s="144"/>
      <c r="AG37" s="141" t="s">
        <v>722</v>
      </c>
      <c r="AH37" s="141"/>
      <c r="AI37" s="141"/>
      <c r="AJ37" s="141"/>
      <c r="AK37" s="188"/>
      <c r="AL37" s="141"/>
      <c r="AM37" s="141"/>
      <c r="AN37" s="141"/>
      <c r="AO37" s="188"/>
      <c r="AP37" s="141"/>
      <c r="AQ37" s="141"/>
      <c r="AR37" s="141"/>
      <c r="AS37" s="188"/>
      <c r="AT37" s="141"/>
      <c r="AU37" s="141"/>
      <c r="AV37" s="141"/>
      <c r="AW37" s="188"/>
      <c r="AX37" s="180">
        <f t="shared" ref="AX37:AX57" si="8">AH37+AI37+AJ37+AL37+AM37+AN37+AP37+AQ37+AR37+AT37+AU37+AV37</f>
        <v>0</v>
      </c>
      <c r="AY37" s="148">
        <f>+AK37+AO37+AS37+AW37</f>
        <v>0</v>
      </c>
      <c r="AZ37" s="143"/>
      <c r="BA37" s="143"/>
      <c r="BB37" s="143"/>
      <c r="BC37" s="143"/>
      <c r="BD37" s="143"/>
      <c r="BE37" s="143"/>
      <c r="BF37" s="143"/>
      <c r="BG37" s="143"/>
      <c r="BH37" s="143"/>
      <c r="BI37" s="143"/>
      <c r="BJ37" s="143"/>
      <c r="BK37" s="144"/>
    </row>
    <row r="38" spans="1:63" x14ac:dyDescent="0.25">
      <c r="A38" s="141" t="s">
        <v>723</v>
      </c>
      <c r="B38" s="141"/>
      <c r="C38" s="141"/>
      <c r="D38" s="141"/>
      <c r="E38" s="188"/>
      <c r="F38" s="141"/>
      <c r="G38" s="141"/>
      <c r="H38" s="141"/>
      <c r="I38" s="188"/>
      <c r="J38" s="141"/>
      <c r="K38" s="141"/>
      <c r="L38" s="141"/>
      <c r="M38" s="188"/>
      <c r="N38" s="141"/>
      <c r="O38" s="141"/>
      <c r="P38" s="141"/>
      <c r="Q38" s="188"/>
      <c r="R38" s="180">
        <f t="shared" si="7"/>
        <v>0</v>
      </c>
      <c r="S38" s="148">
        <f t="shared" ref="S38:S57" si="9">+E38+I38+M38+Q38</f>
        <v>0</v>
      </c>
      <c r="T38" s="179"/>
      <c r="U38" s="179"/>
      <c r="V38" s="179"/>
      <c r="W38" s="179"/>
      <c r="X38" s="179"/>
      <c r="Y38" s="143"/>
      <c r="Z38" s="143"/>
      <c r="AA38" s="143"/>
      <c r="AB38" s="143"/>
      <c r="AC38" s="143"/>
      <c r="AD38" s="143"/>
      <c r="AE38" s="143"/>
      <c r="AG38" s="141" t="s">
        <v>723</v>
      </c>
      <c r="AH38" s="141"/>
      <c r="AI38" s="141"/>
      <c r="AJ38" s="141"/>
      <c r="AK38" s="188"/>
      <c r="AL38" s="141"/>
      <c r="AM38" s="141"/>
      <c r="AN38" s="141"/>
      <c r="AO38" s="188"/>
      <c r="AP38" s="141"/>
      <c r="AQ38" s="141"/>
      <c r="AR38" s="141"/>
      <c r="AS38" s="188"/>
      <c r="AT38" s="141"/>
      <c r="AU38" s="141"/>
      <c r="AV38" s="141"/>
      <c r="AW38" s="188"/>
      <c r="AX38" s="180">
        <f t="shared" si="8"/>
        <v>0</v>
      </c>
      <c r="AY38" s="148">
        <f t="shared" ref="AY38:AY57" si="10">+AK38+AO38+AS38+AW38</f>
        <v>0</v>
      </c>
      <c r="AZ38" s="143"/>
      <c r="BA38" s="143"/>
      <c r="BB38" s="143"/>
      <c r="BC38" s="143"/>
      <c r="BD38" s="143"/>
      <c r="BE38" s="143"/>
      <c r="BF38" s="143"/>
      <c r="BG38" s="143"/>
      <c r="BH38" s="143"/>
      <c r="BI38" s="143"/>
      <c r="BJ38" s="143"/>
      <c r="BK38" s="143"/>
    </row>
    <row r="39" spans="1:63" x14ac:dyDescent="0.25">
      <c r="A39" s="141" t="s">
        <v>724</v>
      </c>
      <c r="B39" s="141"/>
      <c r="C39" s="141"/>
      <c r="D39" s="141"/>
      <c r="E39" s="188"/>
      <c r="F39" s="141"/>
      <c r="G39" s="141"/>
      <c r="H39" s="141"/>
      <c r="I39" s="188"/>
      <c r="J39" s="141"/>
      <c r="K39" s="141"/>
      <c r="L39" s="141"/>
      <c r="M39" s="188"/>
      <c r="N39" s="141"/>
      <c r="O39" s="141"/>
      <c r="P39" s="141"/>
      <c r="Q39" s="188"/>
      <c r="R39" s="180">
        <f t="shared" si="7"/>
        <v>0</v>
      </c>
      <c r="S39" s="148">
        <f t="shared" si="9"/>
        <v>0</v>
      </c>
      <c r="T39" s="179"/>
      <c r="U39" s="179"/>
      <c r="V39" s="179"/>
      <c r="W39" s="179"/>
      <c r="X39" s="179"/>
      <c r="Y39" s="143"/>
      <c r="Z39" s="143"/>
      <c r="AA39" s="143"/>
      <c r="AB39" s="143"/>
      <c r="AC39" s="143"/>
      <c r="AD39" s="143"/>
      <c r="AE39" s="143"/>
      <c r="AG39" s="141" t="s">
        <v>724</v>
      </c>
      <c r="AH39" s="141"/>
      <c r="AI39" s="141"/>
      <c r="AJ39" s="141"/>
      <c r="AK39" s="188"/>
      <c r="AL39" s="141"/>
      <c r="AM39" s="141"/>
      <c r="AN39" s="141"/>
      <c r="AO39" s="188"/>
      <c r="AP39" s="141"/>
      <c r="AQ39" s="141"/>
      <c r="AR39" s="141"/>
      <c r="AS39" s="188"/>
      <c r="AT39" s="141"/>
      <c r="AU39" s="141"/>
      <c r="AV39" s="141"/>
      <c r="AW39" s="188"/>
      <c r="AX39" s="180">
        <f t="shared" si="8"/>
        <v>0</v>
      </c>
      <c r="AY39" s="148">
        <f t="shared" si="10"/>
        <v>0</v>
      </c>
      <c r="AZ39" s="143"/>
      <c r="BA39" s="143"/>
      <c r="BB39" s="143"/>
      <c r="BC39" s="143"/>
      <c r="BD39" s="143"/>
      <c r="BE39" s="143"/>
      <c r="BF39" s="143"/>
      <c r="BG39" s="143"/>
      <c r="BH39" s="143"/>
      <c r="BI39" s="143"/>
      <c r="BJ39" s="143"/>
      <c r="BK39" s="143"/>
    </row>
    <row r="40" spans="1:63" x14ac:dyDescent="0.25">
      <c r="A40" s="141" t="s">
        <v>725</v>
      </c>
      <c r="B40" s="141"/>
      <c r="C40" s="141"/>
      <c r="D40" s="141"/>
      <c r="E40" s="188"/>
      <c r="F40" s="141"/>
      <c r="G40" s="141"/>
      <c r="H40" s="141"/>
      <c r="I40" s="188"/>
      <c r="J40" s="141"/>
      <c r="K40" s="141"/>
      <c r="L40" s="141"/>
      <c r="M40" s="188"/>
      <c r="N40" s="141"/>
      <c r="O40" s="141"/>
      <c r="P40" s="141"/>
      <c r="Q40" s="188"/>
      <c r="R40" s="180">
        <f t="shared" si="7"/>
        <v>0</v>
      </c>
      <c r="S40" s="148">
        <f t="shared" si="9"/>
        <v>0</v>
      </c>
      <c r="T40" s="179"/>
      <c r="U40" s="179"/>
      <c r="V40" s="179"/>
      <c r="W40" s="179"/>
      <c r="X40" s="179"/>
      <c r="Y40" s="143"/>
      <c r="Z40" s="143"/>
      <c r="AA40" s="143"/>
      <c r="AB40" s="143"/>
      <c r="AC40" s="143"/>
      <c r="AD40" s="143"/>
      <c r="AE40" s="143"/>
      <c r="AG40" s="141" t="s">
        <v>725</v>
      </c>
      <c r="AH40" s="141"/>
      <c r="AI40" s="141"/>
      <c r="AJ40" s="141"/>
      <c r="AK40" s="188"/>
      <c r="AL40" s="141"/>
      <c r="AM40" s="141"/>
      <c r="AN40" s="141"/>
      <c r="AO40" s="188"/>
      <c r="AP40" s="141"/>
      <c r="AQ40" s="141"/>
      <c r="AR40" s="141"/>
      <c r="AS40" s="188"/>
      <c r="AT40" s="141"/>
      <c r="AU40" s="141"/>
      <c r="AV40" s="141"/>
      <c r="AW40" s="188"/>
      <c r="AX40" s="180">
        <f t="shared" si="8"/>
        <v>0</v>
      </c>
      <c r="AY40" s="148">
        <f t="shared" si="10"/>
        <v>0</v>
      </c>
      <c r="AZ40" s="143"/>
      <c r="BA40" s="143"/>
      <c r="BB40" s="143"/>
      <c r="BC40" s="143"/>
      <c r="BD40" s="143"/>
      <c r="BE40" s="143"/>
      <c r="BF40" s="143"/>
      <c r="BG40" s="143"/>
      <c r="BH40" s="143"/>
      <c r="BI40" s="143"/>
      <c r="BJ40" s="143"/>
      <c r="BK40" s="143"/>
    </row>
    <row r="41" spans="1:63" x14ac:dyDescent="0.25">
      <c r="A41" s="141" t="s">
        <v>726</v>
      </c>
      <c r="B41" s="141"/>
      <c r="C41" s="141"/>
      <c r="D41" s="141"/>
      <c r="E41" s="188"/>
      <c r="F41" s="141"/>
      <c r="G41" s="141"/>
      <c r="H41" s="141"/>
      <c r="I41" s="188"/>
      <c r="J41" s="141"/>
      <c r="K41" s="141"/>
      <c r="L41" s="141"/>
      <c r="M41" s="188"/>
      <c r="N41" s="141"/>
      <c r="O41" s="141"/>
      <c r="P41" s="141"/>
      <c r="Q41" s="188"/>
      <c r="R41" s="180">
        <f t="shared" si="7"/>
        <v>0</v>
      </c>
      <c r="S41" s="148">
        <f t="shared" si="9"/>
        <v>0</v>
      </c>
      <c r="T41" s="179"/>
      <c r="U41" s="179"/>
      <c r="V41" s="179"/>
      <c r="W41" s="179"/>
      <c r="X41" s="179"/>
      <c r="Y41" s="143"/>
      <c r="Z41" s="143"/>
      <c r="AA41" s="143"/>
      <c r="AB41" s="143"/>
      <c r="AC41" s="143"/>
      <c r="AD41" s="143"/>
      <c r="AE41" s="143"/>
      <c r="AG41" s="141" t="s">
        <v>726</v>
      </c>
      <c r="AH41" s="141"/>
      <c r="AI41" s="141"/>
      <c r="AJ41" s="141"/>
      <c r="AK41" s="188"/>
      <c r="AL41" s="141"/>
      <c r="AM41" s="141"/>
      <c r="AN41" s="141"/>
      <c r="AO41" s="188"/>
      <c r="AP41" s="141"/>
      <c r="AQ41" s="141"/>
      <c r="AR41" s="141"/>
      <c r="AS41" s="188"/>
      <c r="AT41" s="141"/>
      <c r="AU41" s="141"/>
      <c r="AV41" s="141"/>
      <c r="AW41" s="188"/>
      <c r="AX41" s="180">
        <f t="shared" si="8"/>
        <v>0</v>
      </c>
      <c r="AY41" s="148">
        <f t="shared" si="10"/>
        <v>0</v>
      </c>
      <c r="AZ41" s="143"/>
      <c r="BA41" s="143"/>
      <c r="BB41" s="143"/>
      <c r="BC41" s="143"/>
      <c r="BD41" s="143"/>
      <c r="BE41" s="143"/>
      <c r="BF41" s="143"/>
      <c r="BG41" s="143"/>
      <c r="BH41" s="143"/>
      <c r="BI41" s="143"/>
      <c r="BJ41" s="143"/>
      <c r="BK41" s="143"/>
    </row>
    <row r="42" spans="1:63" x14ac:dyDescent="0.25">
      <c r="A42" s="141" t="s">
        <v>727</v>
      </c>
      <c r="B42" s="141"/>
      <c r="C42" s="141"/>
      <c r="D42" s="141"/>
      <c r="E42" s="188"/>
      <c r="F42" s="141"/>
      <c r="G42" s="141"/>
      <c r="H42" s="141"/>
      <c r="I42" s="188"/>
      <c r="J42" s="141"/>
      <c r="K42" s="141"/>
      <c r="L42" s="141"/>
      <c r="M42" s="188"/>
      <c r="N42" s="141"/>
      <c r="O42" s="141"/>
      <c r="P42" s="141"/>
      <c r="Q42" s="188"/>
      <c r="R42" s="180">
        <f t="shared" si="7"/>
        <v>0</v>
      </c>
      <c r="S42" s="148">
        <f t="shared" si="9"/>
        <v>0</v>
      </c>
      <c r="T42" s="179"/>
      <c r="U42" s="179"/>
      <c r="V42" s="179"/>
      <c r="W42" s="179"/>
      <c r="X42" s="179"/>
      <c r="Y42" s="143"/>
      <c r="Z42" s="143"/>
      <c r="AA42" s="143"/>
      <c r="AB42" s="143"/>
      <c r="AC42" s="143"/>
      <c r="AD42" s="143"/>
      <c r="AE42" s="143"/>
      <c r="AG42" s="141" t="s">
        <v>727</v>
      </c>
      <c r="AH42" s="141"/>
      <c r="AI42" s="141"/>
      <c r="AJ42" s="141"/>
      <c r="AK42" s="188"/>
      <c r="AL42" s="141"/>
      <c r="AM42" s="141"/>
      <c r="AN42" s="141"/>
      <c r="AO42" s="188"/>
      <c r="AP42" s="141"/>
      <c r="AQ42" s="141"/>
      <c r="AR42" s="141"/>
      <c r="AS42" s="188"/>
      <c r="AT42" s="141"/>
      <c r="AU42" s="141"/>
      <c r="AV42" s="141"/>
      <c r="AW42" s="188"/>
      <c r="AX42" s="180">
        <f t="shared" si="8"/>
        <v>0</v>
      </c>
      <c r="AY42" s="148">
        <f t="shared" si="10"/>
        <v>0</v>
      </c>
      <c r="AZ42" s="143"/>
      <c r="BA42" s="143"/>
      <c r="BB42" s="143"/>
      <c r="BC42" s="143"/>
      <c r="BD42" s="143"/>
      <c r="BE42" s="143"/>
      <c r="BF42" s="143"/>
      <c r="BG42" s="143"/>
      <c r="BH42" s="143"/>
      <c r="BI42" s="143"/>
      <c r="BJ42" s="143"/>
      <c r="BK42" s="143"/>
    </row>
    <row r="43" spans="1:63" x14ac:dyDescent="0.25">
      <c r="A43" s="141" t="s">
        <v>728</v>
      </c>
      <c r="B43" s="141"/>
      <c r="C43" s="141"/>
      <c r="D43" s="141"/>
      <c r="E43" s="188"/>
      <c r="F43" s="141"/>
      <c r="G43" s="141"/>
      <c r="H43" s="141"/>
      <c r="I43" s="188"/>
      <c r="J43" s="141"/>
      <c r="K43" s="141"/>
      <c r="L43" s="141"/>
      <c r="M43" s="188"/>
      <c r="N43" s="141"/>
      <c r="O43" s="141"/>
      <c r="P43" s="141"/>
      <c r="Q43" s="188"/>
      <c r="R43" s="180">
        <f t="shared" si="7"/>
        <v>0</v>
      </c>
      <c r="S43" s="148">
        <f t="shared" si="9"/>
        <v>0</v>
      </c>
      <c r="T43" s="179"/>
      <c r="U43" s="179"/>
      <c r="V43" s="179"/>
      <c r="W43" s="179"/>
      <c r="X43" s="179"/>
      <c r="Y43" s="143"/>
      <c r="Z43" s="143"/>
      <c r="AA43" s="143"/>
      <c r="AB43" s="143"/>
      <c r="AC43" s="143"/>
      <c r="AD43" s="143"/>
      <c r="AE43" s="143"/>
      <c r="AG43" s="141" t="s">
        <v>728</v>
      </c>
      <c r="AH43" s="141"/>
      <c r="AI43" s="141"/>
      <c r="AJ43" s="141"/>
      <c r="AK43" s="188"/>
      <c r="AL43" s="141"/>
      <c r="AM43" s="141"/>
      <c r="AN43" s="141"/>
      <c r="AO43" s="188"/>
      <c r="AP43" s="141"/>
      <c r="AQ43" s="141"/>
      <c r="AR43" s="141"/>
      <c r="AS43" s="188"/>
      <c r="AT43" s="141"/>
      <c r="AU43" s="141"/>
      <c r="AV43" s="141"/>
      <c r="AW43" s="188"/>
      <c r="AX43" s="180">
        <f t="shared" si="8"/>
        <v>0</v>
      </c>
      <c r="AY43" s="148">
        <f t="shared" si="10"/>
        <v>0</v>
      </c>
      <c r="AZ43" s="143"/>
      <c r="BA43" s="143"/>
      <c r="BB43" s="143"/>
      <c r="BC43" s="143"/>
      <c r="BD43" s="143"/>
      <c r="BE43" s="143"/>
      <c r="BF43" s="143"/>
      <c r="BG43" s="143"/>
      <c r="BH43" s="143"/>
      <c r="BI43" s="143"/>
      <c r="BJ43" s="143"/>
      <c r="BK43" s="143"/>
    </row>
    <row r="44" spans="1:63" x14ac:dyDescent="0.25">
      <c r="A44" s="141" t="s">
        <v>729</v>
      </c>
      <c r="B44" s="141"/>
      <c r="C44" s="141"/>
      <c r="D44" s="141"/>
      <c r="E44" s="188"/>
      <c r="F44" s="141"/>
      <c r="G44" s="141"/>
      <c r="H44" s="141"/>
      <c r="I44" s="188"/>
      <c r="J44" s="141"/>
      <c r="K44" s="141"/>
      <c r="L44" s="141"/>
      <c r="M44" s="188"/>
      <c r="N44" s="141"/>
      <c r="O44" s="141"/>
      <c r="P44" s="141"/>
      <c r="Q44" s="188"/>
      <c r="R44" s="180">
        <f t="shared" si="7"/>
        <v>0</v>
      </c>
      <c r="S44" s="148">
        <f t="shared" si="9"/>
        <v>0</v>
      </c>
      <c r="T44" s="179"/>
      <c r="U44" s="179"/>
      <c r="V44" s="179"/>
      <c r="W44" s="179"/>
      <c r="X44" s="179"/>
      <c r="Y44" s="143"/>
      <c r="Z44" s="143"/>
      <c r="AA44" s="143"/>
      <c r="AB44" s="143"/>
      <c r="AC44" s="143"/>
      <c r="AD44" s="143"/>
      <c r="AE44" s="143"/>
      <c r="AG44" s="141" t="s">
        <v>729</v>
      </c>
      <c r="AH44" s="141"/>
      <c r="AI44" s="141"/>
      <c r="AJ44" s="141"/>
      <c r="AK44" s="188"/>
      <c r="AL44" s="141"/>
      <c r="AM44" s="141"/>
      <c r="AN44" s="141"/>
      <c r="AO44" s="188"/>
      <c r="AP44" s="141"/>
      <c r="AQ44" s="141"/>
      <c r="AR44" s="141"/>
      <c r="AS44" s="188"/>
      <c r="AT44" s="141"/>
      <c r="AU44" s="141"/>
      <c r="AV44" s="141"/>
      <c r="AW44" s="188"/>
      <c r="AX44" s="180">
        <f t="shared" si="8"/>
        <v>0</v>
      </c>
      <c r="AY44" s="148">
        <f t="shared" si="10"/>
        <v>0</v>
      </c>
      <c r="AZ44" s="143"/>
      <c r="BA44" s="143"/>
      <c r="BB44" s="143"/>
      <c r="BC44" s="143"/>
      <c r="BD44" s="143"/>
      <c r="BE44" s="143"/>
      <c r="BF44" s="143"/>
      <c r="BG44" s="143"/>
      <c r="BH44" s="143"/>
      <c r="BI44" s="143"/>
      <c r="BJ44" s="143"/>
      <c r="BK44" s="143"/>
    </row>
    <row r="45" spans="1:63" x14ac:dyDescent="0.25">
      <c r="A45" s="141" t="s">
        <v>730</v>
      </c>
      <c r="B45" s="141"/>
      <c r="C45" s="141"/>
      <c r="D45" s="141"/>
      <c r="E45" s="188"/>
      <c r="F45" s="141"/>
      <c r="G45" s="141"/>
      <c r="H45" s="141"/>
      <c r="I45" s="188"/>
      <c r="J45" s="141"/>
      <c r="K45" s="141"/>
      <c r="L45" s="141"/>
      <c r="M45" s="188"/>
      <c r="N45" s="141"/>
      <c r="O45" s="141"/>
      <c r="P45" s="141"/>
      <c r="Q45" s="188"/>
      <c r="R45" s="180">
        <f t="shared" si="7"/>
        <v>0</v>
      </c>
      <c r="S45" s="148">
        <f t="shared" si="9"/>
        <v>0</v>
      </c>
      <c r="T45" s="179"/>
      <c r="U45" s="179"/>
      <c r="V45" s="179"/>
      <c r="W45" s="179"/>
      <c r="X45" s="179"/>
      <c r="Y45" s="143"/>
      <c r="Z45" s="143"/>
      <c r="AA45" s="143"/>
      <c r="AB45" s="143"/>
      <c r="AC45" s="143"/>
      <c r="AD45" s="143"/>
      <c r="AE45" s="143"/>
      <c r="AG45" s="141" t="s">
        <v>730</v>
      </c>
      <c r="AH45" s="141"/>
      <c r="AI45" s="141"/>
      <c r="AJ45" s="141"/>
      <c r="AK45" s="188"/>
      <c r="AL45" s="141"/>
      <c r="AM45" s="141"/>
      <c r="AN45" s="141"/>
      <c r="AO45" s="188"/>
      <c r="AP45" s="141"/>
      <c r="AQ45" s="141"/>
      <c r="AR45" s="141"/>
      <c r="AS45" s="188"/>
      <c r="AT45" s="141"/>
      <c r="AU45" s="141"/>
      <c r="AV45" s="141"/>
      <c r="AW45" s="188"/>
      <c r="AX45" s="180">
        <f t="shared" si="8"/>
        <v>0</v>
      </c>
      <c r="AY45" s="148">
        <f t="shared" si="10"/>
        <v>0</v>
      </c>
      <c r="AZ45" s="143"/>
      <c r="BA45" s="143"/>
      <c r="BB45" s="143"/>
      <c r="BC45" s="143"/>
      <c r="BD45" s="143"/>
      <c r="BE45" s="143"/>
      <c r="BF45" s="143"/>
      <c r="BG45" s="143"/>
      <c r="BH45" s="143"/>
      <c r="BI45" s="141"/>
      <c r="BJ45" s="141"/>
      <c r="BK45" s="141"/>
    </row>
    <row r="46" spans="1:63" x14ac:dyDescent="0.25">
      <c r="A46" s="141" t="s">
        <v>731</v>
      </c>
      <c r="B46" s="141"/>
      <c r="C46" s="141"/>
      <c r="D46" s="141"/>
      <c r="E46" s="188"/>
      <c r="F46" s="141"/>
      <c r="G46" s="141"/>
      <c r="H46" s="141"/>
      <c r="I46" s="188"/>
      <c r="J46" s="141"/>
      <c r="K46" s="141"/>
      <c r="L46" s="141"/>
      <c r="M46" s="188"/>
      <c r="N46" s="141"/>
      <c r="O46" s="141"/>
      <c r="P46" s="141"/>
      <c r="Q46" s="188"/>
      <c r="R46" s="180">
        <f t="shared" si="7"/>
        <v>0</v>
      </c>
      <c r="S46" s="148">
        <f t="shared" si="9"/>
        <v>0</v>
      </c>
      <c r="T46" s="179"/>
      <c r="U46" s="179"/>
      <c r="V46" s="179"/>
      <c r="W46" s="179"/>
      <c r="X46" s="179"/>
      <c r="Y46" s="143"/>
      <c r="Z46" s="143"/>
      <c r="AA46" s="143"/>
      <c r="AB46" s="143"/>
      <c r="AC46" s="143"/>
      <c r="AD46" s="143"/>
      <c r="AE46" s="143"/>
      <c r="AG46" s="141" t="s">
        <v>731</v>
      </c>
      <c r="AH46" s="141"/>
      <c r="AI46" s="141"/>
      <c r="AJ46" s="141"/>
      <c r="AK46" s="188"/>
      <c r="AL46" s="141"/>
      <c r="AM46" s="141"/>
      <c r="AN46" s="141"/>
      <c r="AO46" s="188"/>
      <c r="AP46" s="141"/>
      <c r="AQ46" s="141"/>
      <c r="AR46" s="141"/>
      <c r="AS46" s="188"/>
      <c r="AT46" s="141"/>
      <c r="AU46" s="141"/>
      <c r="AV46" s="141"/>
      <c r="AW46" s="188"/>
      <c r="AX46" s="180">
        <f t="shared" si="8"/>
        <v>0</v>
      </c>
      <c r="AY46" s="148">
        <f t="shared" si="10"/>
        <v>0</v>
      </c>
      <c r="AZ46" s="143"/>
      <c r="BA46" s="143"/>
      <c r="BB46" s="143"/>
      <c r="BC46" s="143"/>
      <c r="BD46" s="143"/>
      <c r="BE46" s="143"/>
      <c r="BF46" s="143"/>
      <c r="BG46" s="143"/>
      <c r="BH46" s="143"/>
      <c r="BI46" s="141"/>
      <c r="BJ46" s="141"/>
      <c r="BK46" s="141"/>
    </row>
    <row r="47" spans="1:63" x14ac:dyDescent="0.25">
      <c r="A47" s="141" t="s">
        <v>732</v>
      </c>
      <c r="B47" s="141"/>
      <c r="C47" s="141"/>
      <c r="D47" s="141"/>
      <c r="E47" s="188"/>
      <c r="F47" s="141"/>
      <c r="G47" s="141"/>
      <c r="H47" s="141"/>
      <c r="I47" s="188"/>
      <c r="J47" s="141"/>
      <c r="K47" s="141"/>
      <c r="L47" s="141"/>
      <c r="M47" s="188"/>
      <c r="N47" s="141"/>
      <c r="O47" s="141"/>
      <c r="P47" s="141"/>
      <c r="Q47" s="188"/>
      <c r="R47" s="180">
        <f t="shared" si="7"/>
        <v>0</v>
      </c>
      <c r="S47" s="148">
        <f t="shared" si="9"/>
        <v>0</v>
      </c>
      <c r="T47" s="179"/>
      <c r="U47" s="179"/>
      <c r="V47" s="179"/>
      <c r="W47" s="179"/>
      <c r="X47" s="179"/>
      <c r="Y47" s="143"/>
      <c r="Z47" s="143"/>
      <c r="AA47" s="143"/>
      <c r="AB47" s="143"/>
      <c r="AC47" s="143"/>
      <c r="AD47" s="143"/>
      <c r="AE47" s="143"/>
      <c r="AG47" s="141" t="s">
        <v>732</v>
      </c>
      <c r="AH47" s="141"/>
      <c r="AI47" s="141"/>
      <c r="AJ47" s="141"/>
      <c r="AK47" s="188"/>
      <c r="AL47" s="141"/>
      <c r="AM47" s="141"/>
      <c r="AN47" s="141"/>
      <c r="AO47" s="188"/>
      <c r="AP47" s="141"/>
      <c r="AQ47" s="141"/>
      <c r="AR47" s="141"/>
      <c r="AS47" s="188"/>
      <c r="AT47" s="141"/>
      <c r="AU47" s="141"/>
      <c r="AV47" s="141"/>
      <c r="AW47" s="188"/>
      <c r="AX47" s="180">
        <f t="shared" si="8"/>
        <v>0</v>
      </c>
      <c r="AY47" s="148">
        <f t="shared" si="10"/>
        <v>0</v>
      </c>
      <c r="AZ47" s="143"/>
      <c r="BA47" s="143"/>
      <c r="BB47" s="143"/>
      <c r="BC47" s="143"/>
      <c r="BD47" s="143"/>
      <c r="BE47" s="143"/>
      <c r="BF47" s="143"/>
      <c r="BG47" s="143"/>
      <c r="BH47" s="143"/>
      <c r="BI47" s="141"/>
      <c r="BJ47" s="141"/>
      <c r="BK47" s="141"/>
    </row>
    <row r="48" spans="1:63" x14ac:dyDescent="0.25">
      <c r="A48" s="141" t="s">
        <v>733</v>
      </c>
      <c r="B48" s="141"/>
      <c r="C48" s="141"/>
      <c r="D48" s="141"/>
      <c r="E48" s="188"/>
      <c r="F48" s="141"/>
      <c r="G48" s="141"/>
      <c r="H48" s="141"/>
      <c r="I48" s="188"/>
      <c r="J48" s="141"/>
      <c r="K48" s="141"/>
      <c r="L48" s="141"/>
      <c r="M48" s="188"/>
      <c r="N48" s="141"/>
      <c r="O48" s="141"/>
      <c r="P48" s="141"/>
      <c r="Q48" s="188"/>
      <c r="R48" s="180">
        <f t="shared" si="7"/>
        <v>0</v>
      </c>
      <c r="S48" s="148">
        <f t="shared" si="9"/>
        <v>0</v>
      </c>
      <c r="T48" s="179"/>
      <c r="U48" s="179"/>
      <c r="V48" s="179"/>
      <c r="W48" s="179"/>
      <c r="X48" s="179"/>
      <c r="Y48" s="143"/>
      <c r="Z48" s="143"/>
      <c r="AA48" s="143"/>
      <c r="AB48" s="143"/>
      <c r="AC48" s="143"/>
      <c r="AD48" s="143"/>
      <c r="AE48" s="143"/>
      <c r="AG48" s="141" t="s">
        <v>733</v>
      </c>
      <c r="AH48" s="141"/>
      <c r="AI48" s="141"/>
      <c r="AJ48" s="141"/>
      <c r="AK48" s="188"/>
      <c r="AL48" s="141"/>
      <c r="AM48" s="141"/>
      <c r="AN48" s="141"/>
      <c r="AO48" s="188"/>
      <c r="AP48" s="141"/>
      <c r="AQ48" s="141"/>
      <c r="AR48" s="141"/>
      <c r="AS48" s="188"/>
      <c r="AT48" s="141"/>
      <c r="AU48" s="141"/>
      <c r="AV48" s="141"/>
      <c r="AW48" s="188"/>
      <c r="AX48" s="180">
        <f t="shared" si="8"/>
        <v>0</v>
      </c>
      <c r="AY48" s="148">
        <f t="shared" si="10"/>
        <v>0</v>
      </c>
      <c r="AZ48" s="143"/>
      <c r="BA48" s="143"/>
      <c r="BB48" s="143"/>
      <c r="BC48" s="143"/>
      <c r="BD48" s="143"/>
      <c r="BE48" s="143"/>
      <c r="BF48" s="143"/>
      <c r="BG48" s="143"/>
      <c r="BH48" s="143"/>
      <c r="BI48" s="143"/>
      <c r="BJ48" s="143"/>
      <c r="BK48" s="143"/>
    </row>
    <row r="49" spans="1:63" x14ac:dyDescent="0.25">
      <c r="A49" s="141" t="s">
        <v>734</v>
      </c>
      <c r="B49" s="141"/>
      <c r="C49" s="141"/>
      <c r="D49" s="141"/>
      <c r="E49" s="188"/>
      <c r="F49" s="141"/>
      <c r="G49" s="141"/>
      <c r="H49" s="141"/>
      <c r="I49" s="188"/>
      <c r="J49" s="141"/>
      <c r="K49" s="141"/>
      <c r="L49" s="141"/>
      <c r="M49" s="188"/>
      <c r="N49" s="141"/>
      <c r="O49" s="141"/>
      <c r="P49" s="141"/>
      <c r="Q49" s="188"/>
      <c r="R49" s="180">
        <f t="shared" si="7"/>
        <v>0</v>
      </c>
      <c r="S49" s="148">
        <f t="shared" si="9"/>
        <v>0</v>
      </c>
      <c r="T49" s="179"/>
      <c r="U49" s="179"/>
      <c r="V49" s="179"/>
      <c r="W49" s="179"/>
      <c r="X49" s="179"/>
      <c r="Y49" s="143"/>
      <c r="Z49" s="143"/>
      <c r="AA49" s="143"/>
      <c r="AB49" s="143"/>
      <c r="AC49" s="143"/>
      <c r="AD49" s="143"/>
      <c r="AE49" s="143"/>
      <c r="AG49" s="141" t="s">
        <v>734</v>
      </c>
      <c r="AH49" s="141"/>
      <c r="AI49" s="141"/>
      <c r="AJ49" s="141"/>
      <c r="AK49" s="188"/>
      <c r="AL49" s="141"/>
      <c r="AM49" s="141"/>
      <c r="AN49" s="141"/>
      <c r="AO49" s="188"/>
      <c r="AP49" s="141"/>
      <c r="AQ49" s="141"/>
      <c r="AR49" s="141"/>
      <c r="AS49" s="188"/>
      <c r="AT49" s="141"/>
      <c r="AU49" s="141"/>
      <c r="AV49" s="141"/>
      <c r="AW49" s="188"/>
      <c r="AX49" s="180">
        <f t="shared" si="8"/>
        <v>0</v>
      </c>
      <c r="AY49" s="148">
        <f t="shared" si="10"/>
        <v>0</v>
      </c>
      <c r="AZ49" s="143"/>
      <c r="BA49" s="143"/>
      <c r="BB49" s="143"/>
      <c r="BC49" s="143"/>
      <c r="BD49" s="143"/>
      <c r="BE49" s="143"/>
      <c r="BF49" s="143"/>
      <c r="BG49" s="143"/>
      <c r="BH49" s="143"/>
      <c r="BI49" s="143"/>
      <c r="BJ49" s="143"/>
      <c r="BK49" s="143"/>
    </row>
    <row r="50" spans="1:63" x14ac:dyDescent="0.25">
      <c r="A50" s="141" t="s">
        <v>735</v>
      </c>
      <c r="B50" s="141"/>
      <c r="C50" s="141"/>
      <c r="D50" s="141"/>
      <c r="E50" s="188"/>
      <c r="F50" s="141"/>
      <c r="G50" s="141"/>
      <c r="H50" s="141"/>
      <c r="I50" s="188"/>
      <c r="J50" s="141"/>
      <c r="K50" s="141"/>
      <c r="L50" s="141"/>
      <c r="M50" s="188"/>
      <c r="N50" s="141"/>
      <c r="O50" s="141"/>
      <c r="P50" s="141"/>
      <c r="Q50" s="188"/>
      <c r="R50" s="180">
        <f t="shared" si="7"/>
        <v>0</v>
      </c>
      <c r="S50" s="148">
        <f t="shared" si="9"/>
        <v>0</v>
      </c>
      <c r="T50" s="179"/>
      <c r="U50" s="179"/>
      <c r="V50" s="179"/>
      <c r="W50" s="179"/>
      <c r="X50" s="179"/>
      <c r="Y50" s="143"/>
      <c r="Z50" s="143"/>
      <c r="AA50" s="143"/>
      <c r="AB50" s="143"/>
      <c r="AC50" s="143"/>
      <c r="AD50" s="143"/>
      <c r="AE50" s="143"/>
      <c r="AG50" s="141" t="s">
        <v>735</v>
      </c>
      <c r="AH50" s="141"/>
      <c r="AI50" s="141"/>
      <c r="AJ50" s="141"/>
      <c r="AK50" s="188"/>
      <c r="AL50" s="141"/>
      <c r="AM50" s="141"/>
      <c r="AN50" s="141"/>
      <c r="AO50" s="188"/>
      <c r="AP50" s="141"/>
      <c r="AQ50" s="141"/>
      <c r="AR50" s="141"/>
      <c r="AS50" s="188"/>
      <c r="AT50" s="141"/>
      <c r="AU50" s="141"/>
      <c r="AV50" s="141"/>
      <c r="AW50" s="188"/>
      <c r="AX50" s="180">
        <f t="shared" si="8"/>
        <v>0</v>
      </c>
      <c r="AY50" s="148">
        <f t="shared" si="10"/>
        <v>0</v>
      </c>
      <c r="AZ50" s="143"/>
      <c r="BA50" s="143"/>
      <c r="BB50" s="143"/>
      <c r="BC50" s="143"/>
      <c r="BD50" s="143"/>
      <c r="BE50" s="143"/>
      <c r="BF50" s="143"/>
      <c r="BG50" s="143"/>
      <c r="BH50" s="143"/>
      <c r="BI50" s="143"/>
      <c r="BJ50" s="143"/>
      <c r="BK50" s="143"/>
    </row>
    <row r="51" spans="1:63" x14ac:dyDescent="0.25">
      <c r="A51" s="141" t="s">
        <v>736</v>
      </c>
      <c r="B51" s="141"/>
      <c r="C51" s="141"/>
      <c r="D51" s="141"/>
      <c r="E51" s="188"/>
      <c r="F51" s="141"/>
      <c r="G51" s="141"/>
      <c r="H51" s="141"/>
      <c r="I51" s="188"/>
      <c r="J51" s="141"/>
      <c r="K51" s="141"/>
      <c r="L51" s="141"/>
      <c r="M51" s="188"/>
      <c r="N51" s="141"/>
      <c r="O51" s="141"/>
      <c r="P51" s="141"/>
      <c r="Q51" s="188"/>
      <c r="R51" s="180">
        <f t="shared" si="7"/>
        <v>0</v>
      </c>
      <c r="S51" s="148">
        <f t="shared" si="9"/>
        <v>0</v>
      </c>
      <c r="T51" s="179"/>
      <c r="U51" s="179"/>
      <c r="V51" s="179"/>
      <c r="W51" s="179"/>
      <c r="X51" s="179"/>
      <c r="Y51" s="143"/>
      <c r="Z51" s="143"/>
      <c r="AA51" s="143"/>
      <c r="AB51" s="143"/>
      <c r="AC51" s="143"/>
      <c r="AD51" s="143"/>
      <c r="AE51" s="143"/>
      <c r="AG51" s="141" t="s">
        <v>736</v>
      </c>
      <c r="AH51" s="141"/>
      <c r="AI51" s="141"/>
      <c r="AJ51" s="141"/>
      <c r="AK51" s="188"/>
      <c r="AL51" s="141"/>
      <c r="AM51" s="141"/>
      <c r="AN51" s="141"/>
      <c r="AO51" s="188"/>
      <c r="AP51" s="141"/>
      <c r="AQ51" s="141"/>
      <c r="AR51" s="141"/>
      <c r="AS51" s="188"/>
      <c r="AT51" s="141"/>
      <c r="AU51" s="141"/>
      <c r="AV51" s="141"/>
      <c r="AW51" s="188"/>
      <c r="AX51" s="180">
        <f t="shared" si="8"/>
        <v>0</v>
      </c>
      <c r="AY51" s="148">
        <f t="shared" si="10"/>
        <v>0</v>
      </c>
      <c r="AZ51" s="143"/>
      <c r="BA51" s="143"/>
      <c r="BB51" s="143"/>
      <c r="BC51" s="143"/>
      <c r="BD51" s="143"/>
      <c r="BE51" s="143"/>
      <c r="BF51" s="143"/>
      <c r="BG51" s="143"/>
      <c r="BH51" s="143"/>
      <c r="BI51" s="143"/>
      <c r="BJ51" s="143"/>
      <c r="BK51" s="143"/>
    </row>
    <row r="52" spans="1:63" x14ac:dyDescent="0.25">
      <c r="A52" s="141" t="s">
        <v>737</v>
      </c>
      <c r="B52" s="141"/>
      <c r="C52" s="141"/>
      <c r="D52" s="141"/>
      <c r="E52" s="188"/>
      <c r="F52" s="141"/>
      <c r="G52" s="141"/>
      <c r="H52" s="141"/>
      <c r="I52" s="188"/>
      <c r="J52" s="141"/>
      <c r="K52" s="141"/>
      <c r="L52" s="141"/>
      <c r="M52" s="188"/>
      <c r="N52" s="141"/>
      <c r="O52" s="141"/>
      <c r="P52" s="141"/>
      <c r="Q52" s="188"/>
      <c r="R52" s="180">
        <f t="shared" si="7"/>
        <v>0</v>
      </c>
      <c r="S52" s="148">
        <f t="shared" si="9"/>
        <v>0</v>
      </c>
      <c r="T52" s="179"/>
      <c r="U52" s="179"/>
      <c r="V52" s="179"/>
      <c r="W52" s="179"/>
      <c r="X52" s="179"/>
      <c r="Y52" s="143"/>
      <c r="Z52" s="143"/>
      <c r="AA52" s="143"/>
      <c r="AB52" s="143"/>
      <c r="AC52" s="143"/>
      <c r="AD52" s="143"/>
      <c r="AE52" s="143"/>
      <c r="AG52" s="141" t="s">
        <v>737</v>
      </c>
      <c r="AH52" s="141"/>
      <c r="AI52" s="141"/>
      <c r="AJ52" s="141"/>
      <c r="AK52" s="188"/>
      <c r="AL52" s="141"/>
      <c r="AM52" s="141"/>
      <c r="AN52" s="141"/>
      <c r="AO52" s="188"/>
      <c r="AP52" s="141"/>
      <c r="AQ52" s="141"/>
      <c r="AR52" s="141"/>
      <c r="AS52" s="188"/>
      <c r="AT52" s="141"/>
      <c r="AU52" s="141"/>
      <c r="AV52" s="141"/>
      <c r="AW52" s="188"/>
      <c r="AX52" s="180">
        <f t="shared" si="8"/>
        <v>0</v>
      </c>
      <c r="AY52" s="148">
        <f t="shared" si="10"/>
        <v>0</v>
      </c>
      <c r="AZ52" s="143"/>
      <c r="BA52" s="143"/>
      <c r="BB52" s="143"/>
      <c r="BC52" s="143"/>
      <c r="BD52" s="143"/>
      <c r="BE52" s="143"/>
      <c r="BF52" s="143"/>
      <c r="BG52" s="143"/>
      <c r="BH52" s="143"/>
      <c r="BI52" s="143"/>
      <c r="BJ52" s="143"/>
      <c r="BK52" s="143"/>
    </row>
    <row r="53" spans="1:63" x14ac:dyDescent="0.25">
      <c r="A53" s="141" t="s">
        <v>738</v>
      </c>
      <c r="B53" s="141"/>
      <c r="C53" s="141"/>
      <c r="D53" s="141"/>
      <c r="E53" s="188"/>
      <c r="F53" s="141"/>
      <c r="G53" s="141"/>
      <c r="H53" s="141"/>
      <c r="I53" s="188"/>
      <c r="J53" s="141"/>
      <c r="K53" s="141"/>
      <c r="L53" s="141"/>
      <c r="M53" s="188"/>
      <c r="N53" s="141"/>
      <c r="O53" s="141"/>
      <c r="P53" s="141"/>
      <c r="Q53" s="188"/>
      <c r="R53" s="180">
        <f t="shared" si="7"/>
        <v>0</v>
      </c>
      <c r="S53" s="148">
        <f t="shared" si="9"/>
        <v>0</v>
      </c>
      <c r="T53" s="179"/>
      <c r="U53" s="179"/>
      <c r="V53" s="179"/>
      <c r="W53" s="179"/>
      <c r="X53" s="179"/>
      <c r="Y53" s="143"/>
      <c r="Z53" s="143"/>
      <c r="AA53" s="143"/>
      <c r="AB53" s="143"/>
      <c r="AC53" s="143"/>
      <c r="AD53" s="143"/>
      <c r="AE53" s="143"/>
      <c r="AG53" s="141" t="s">
        <v>738</v>
      </c>
      <c r="AH53" s="141"/>
      <c r="AI53" s="141"/>
      <c r="AJ53" s="141"/>
      <c r="AK53" s="188"/>
      <c r="AL53" s="141"/>
      <c r="AM53" s="141"/>
      <c r="AN53" s="141"/>
      <c r="AO53" s="188"/>
      <c r="AP53" s="141"/>
      <c r="AQ53" s="141"/>
      <c r="AR53" s="141"/>
      <c r="AS53" s="188"/>
      <c r="AT53" s="141"/>
      <c r="AU53" s="141"/>
      <c r="AV53" s="141"/>
      <c r="AW53" s="188"/>
      <c r="AX53" s="180">
        <f t="shared" si="8"/>
        <v>0</v>
      </c>
      <c r="AY53" s="148">
        <f t="shared" si="10"/>
        <v>0</v>
      </c>
      <c r="AZ53" s="143"/>
      <c r="BA53" s="143"/>
      <c r="BB53" s="143"/>
      <c r="BC53" s="143"/>
      <c r="BD53" s="143"/>
      <c r="BE53" s="143"/>
      <c r="BF53" s="143"/>
      <c r="BG53" s="143"/>
      <c r="BH53" s="143"/>
      <c r="BI53" s="143"/>
      <c r="BJ53" s="143"/>
      <c r="BK53" s="143"/>
    </row>
    <row r="54" spans="1:63" x14ac:dyDescent="0.25">
      <c r="A54" s="141" t="s">
        <v>739</v>
      </c>
      <c r="B54" s="141"/>
      <c r="C54" s="141"/>
      <c r="D54" s="141"/>
      <c r="E54" s="188"/>
      <c r="F54" s="141"/>
      <c r="G54" s="141"/>
      <c r="H54" s="141"/>
      <c r="I54" s="188"/>
      <c r="J54" s="141"/>
      <c r="K54" s="141"/>
      <c r="L54" s="141"/>
      <c r="M54" s="188"/>
      <c r="N54" s="141"/>
      <c r="O54" s="141"/>
      <c r="P54" s="141"/>
      <c r="Q54" s="188"/>
      <c r="R54" s="180">
        <f t="shared" si="7"/>
        <v>0</v>
      </c>
      <c r="S54" s="148">
        <f t="shared" si="9"/>
        <v>0</v>
      </c>
      <c r="T54" s="179"/>
      <c r="U54" s="179"/>
      <c r="V54" s="179"/>
      <c r="W54" s="179"/>
      <c r="X54" s="179"/>
      <c r="Y54" s="143"/>
      <c r="Z54" s="143"/>
      <c r="AA54" s="143"/>
      <c r="AB54" s="143"/>
      <c r="AC54" s="143"/>
      <c r="AD54" s="143"/>
      <c r="AE54" s="143"/>
      <c r="AG54" s="141" t="s">
        <v>739</v>
      </c>
      <c r="AH54" s="141"/>
      <c r="AI54" s="141"/>
      <c r="AJ54" s="141"/>
      <c r="AK54" s="188"/>
      <c r="AL54" s="141"/>
      <c r="AM54" s="141"/>
      <c r="AN54" s="141"/>
      <c r="AO54" s="188"/>
      <c r="AP54" s="141"/>
      <c r="AQ54" s="141"/>
      <c r="AR54" s="141"/>
      <c r="AS54" s="188"/>
      <c r="AT54" s="141"/>
      <c r="AU54" s="141"/>
      <c r="AV54" s="141"/>
      <c r="AW54" s="188"/>
      <c r="AX54" s="180">
        <f t="shared" si="8"/>
        <v>0</v>
      </c>
      <c r="AY54" s="148">
        <f t="shared" si="10"/>
        <v>0</v>
      </c>
      <c r="AZ54" s="143"/>
      <c r="BA54" s="143"/>
      <c r="BB54" s="143"/>
      <c r="BC54" s="143"/>
      <c r="BD54" s="143"/>
      <c r="BE54" s="143"/>
      <c r="BF54" s="143"/>
      <c r="BG54" s="143"/>
      <c r="BH54" s="143"/>
      <c r="BI54" s="143"/>
      <c r="BJ54" s="143"/>
      <c r="BK54" s="143"/>
    </row>
    <row r="55" spans="1:63" x14ac:dyDescent="0.25">
      <c r="A55" s="141" t="s">
        <v>740</v>
      </c>
      <c r="B55" s="141"/>
      <c r="C55" s="141"/>
      <c r="D55" s="141"/>
      <c r="E55" s="188"/>
      <c r="F55" s="141"/>
      <c r="G55" s="141"/>
      <c r="H55" s="141"/>
      <c r="I55" s="188"/>
      <c r="J55" s="141"/>
      <c r="K55" s="141"/>
      <c r="L55" s="141"/>
      <c r="M55" s="188"/>
      <c r="N55" s="141"/>
      <c r="O55" s="141"/>
      <c r="P55" s="141"/>
      <c r="Q55" s="188"/>
      <c r="R55" s="180">
        <f t="shared" si="7"/>
        <v>0</v>
      </c>
      <c r="S55" s="148">
        <f t="shared" si="9"/>
        <v>0</v>
      </c>
      <c r="T55" s="179"/>
      <c r="U55" s="179"/>
      <c r="V55" s="179"/>
      <c r="W55" s="179"/>
      <c r="X55" s="179"/>
      <c r="Y55" s="143"/>
      <c r="Z55" s="143"/>
      <c r="AA55" s="143"/>
      <c r="AB55" s="143"/>
      <c r="AC55" s="143"/>
      <c r="AD55" s="143"/>
      <c r="AE55" s="143"/>
      <c r="AG55" s="141" t="s">
        <v>740</v>
      </c>
      <c r="AH55" s="141"/>
      <c r="AI55" s="141"/>
      <c r="AJ55" s="141"/>
      <c r="AK55" s="188"/>
      <c r="AL55" s="141"/>
      <c r="AM55" s="141"/>
      <c r="AN55" s="141"/>
      <c r="AO55" s="188"/>
      <c r="AP55" s="141"/>
      <c r="AQ55" s="141"/>
      <c r="AR55" s="141"/>
      <c r="AS55" s="188"/>
      <c r="AT55" s="141"/>
      <c r="AU55" s="141"/>
      <c r="AV55" s="141"/>
      <c r="AW55" s="188"/>
      <c r="AX55" s="180">
        <f t="shared" si="8"/>
        <v>0</v>
      </c>
      <c r="AY55" s="148">
        <f t="shared" si="10"/>
        <v>0</v>
      </c>
      <c r="AZ55" s="143"/>
      <c r="BA55" s="143"/>
      <c r="BB55" s="143"/>
      <c r="BC55" s="143"/>
      <c r="BD55" s="143"/>
      <c r="BE55" s="143"/>
      <c r="BF55" s="143"/>
      <c r="BG55" s="143"/>
      <c r="BH55" s="143"/>
      <c r="BI55" s="143"/>
      <c r="BJ55" s="143"/>
      <c r="BK55" s="143"/>
    </row>
    <row r="56" spans="1:63" x14ac:dyDescent="0.25">
      <c r="A56" s="141" t="s">
        <v>741</v>
      </c>
      <c r="B56" s="141"/>
      <c r="C56" s="141"/>
      <c r="D56" s="141"/>
      <c r="E56" s="188"/>
      <c r="F56" s="141"/>
      <c r="G56" s="141"/>
      <c r="H56" s="141"/>
      <c r="I56" s="188"/>
      <c r="J56" s="141"/>
      <c r="K56" s="141"/>
      <c r="L56" s="141"/>
      <c r="M56" s="188"/>
      <c r="N56" s="141"/>
      <c r="O56" s="141"/>
      <c r="P56" s="141"/>
      <c r="Q56" s="188"/>
      <c r="R56" s="180">
        <f t="shared" si="7"/>
        <v>0</v>
      </c>
      <c r="S56" s="148">
        <f t="shared" si="9"/>
        <v>0</v>
      </c>
      <c r="T56" s="179"/>
      <c r="U56" s="179"/>
      <c r="V56" s="179"/>
      <c r="W56" s="179"/>
      <c r="X56" s="179"/>
      <c r="Y56" s="143"/>
      <c r="Z56" s="143"/>
      <c r="AA56" s="143"/>
      <c r="AB56" s="143"/>
      <c r="AC56" s="143"/>
      <c r="AD56" s="143"/>
      <c r="AE56" s="143"/>
      <c r="AG56" s="141" t="s">
        <v>741</v>
      </c>
      <c r="AH56" s="141"/>
      <c r="AI56" s="141"/>
      <c r="AJ56" s="141"/>
      <c r="AK56" s="188"/>
      <c r="AL56" s="141"/>
      <c r="AM56" s="141"/>
      <c r="AN56" s="141"/>
      <c r="AO56" s="188"/>
      <c r="AP56" s="141"/>
      <c r="AQ56" s="141"/>
      <c r="AR56" s="141"/>
      <c r="AS56" s="188"/>
      <c r="AT56" s="141"/>
      <c r="AU56" s="141"/>
      <c r="AV56" s="141"/>
      <c r="AW56" s="188"/>
      <c r="AX56" s="180">
        <f t="shared" si="8"/>
        <v>0</v>
      </c>
      <c r="AY56" s="148">
        <f t="shared" si="10"/>
        <v>0</v>
      </c>
      <c r="AZ56" s="143"/>
      <c r="BA56" s="143"/>
      <c r="BB56" s="143"/>
      <c r="BC56" s="143"/>
      <c r="BD56" s="143"/>
      <c r="BE56" s="143"/>
      <c r="BF56" s="143"/>
      <c r="BG56" s="143"/>
      <c r="BH56" s="143"/>
      <c r="BI56" s="143"/>
      <c r="BJ56" s="143"/>
      <c r="BK56" s="143"/>
    </row>
    <row r="57" spans="1:63" x14ac:dyDescent="0.25">
      <c r="A57" s="141" t="s">
        <v>742</v>
      </c>
      <c r="B57" s="141"/>
      <c r="C57" s="141"/>
      <c r="D57" s="141"/>
      <c r="E57" s="188"/>
      <c r="F57" s="141"/>
      <c r="G57" s="141"/>
      <c r="H57" s="141"/>
      <c r="I57" s="188"/>
      <c r="J57" s="141"/>
      <c r="K57" s="141"/>
      <c r="L57" s="141"/>
      <c r="M57" s="188"/>
      <c r="N57" s="141"/>
      <c r="O57" s="141"/>
      <c r="P57" s="141"/>
      <c r="Q57" s="188"/>
      <c r="R57" s="180">
        <f t="shared" si="7"/>
        <v>0</v>
      </c>
      <c r="S57" s="148">
        <f t="shared" si="9"/>
        <v>0</v>
      </c>
      <c r="T57" s="179"/>
      <c r="U57" s="179"/>
      <c r="V57" s="179"/>
      <c r="W57" s="179"/>
      <c r="X57" s="179"/>
      <c r="Y57" s="143"/>
      <c r="Z57" s="143"/>
      <c r="AA57" s="143"/>
      <c r="AB57" s="143"/>
      <c r="AC57" s="143"/>
      <c r="AD57" s="143"/>
      <c r="AE57" s="143"/>
      <c r="AG57" s="141" t="s">
        <v>742</v>
      </c>
      <c r="AH57" s="141"/>
      <c r="AI57" s="141"/>
      <c r="AJ57" s="141"/>
      <c r="AK57" s="188"/>
      <c r="AL57" s="141"/>
      <c r="AM57" s="141"/>
      <c r="AN57" s="141"/>
      <c r="AO57" s="188"/>
      <c r="AP57" s="141"/>
      <c r="AQ57" s="141"/>
      <c r="AR57" s="141"/>
      <c r="AS57" s="188"/>
      <c r="AT57" s="141"/>
      <c r="AU57" s="141"/>
      <c r="AV57" s="141"/>
      <c r="AW57" s="188"/>
      <c r="AX57" s="180">
        <f t="shared" si="8"/>
        <v>0</v>
      </c>
      <c r="AY57" s="148">
        <f t="shared" si="10"/>
        <v>0</v>
      </c>
      <c r="AZ57" s="143"/>
      <c r="BA57" s="143"/>
      <c r="BB57" s="143"/>
      <c r="BC57" s="143"/>
      <c r="BD57" s="143"/>
      <c r="BE57" s="143"/>
      <c r="BF57" s="143"/>
      <c r="BG57" s="143"/>
      <c r="BH57" s="143"/>
      <c r="BI57" s="143"/>
      <c r="BJ57" s="143"/>
      <c r="BK57" s="143"/>
    </row>
    <row r="58" spans="1:63" x14ac:dyDescent="0.25">
      <c r="A58" s="145" t="s">
        <v>743</v>
      </c>
      <c r="B58" s="142">
        <f t="shared" ref="B58:Q58" si="11">SUM(B37:B57)</f>
        <v>0</v>
      </c>
      <c r="C58" s="142">
        <f t="shared" si="11"/>
        <v>0</v>
      </c>
      <c r="D58" s="142">
        <f t="shared" si="11"/>
        <v>0</v>
      </c>
      <c r="E58" s="189">
        <f t="shared" si="11"/>
        <v>0</v>
      </c>
      <c r="F58" s="142">
        <f t="shared" si="11"/>
        <v>0</v>
      </c>
      <c r="G58" s="142">
        <f t="shared" si="11"/>
        <v>0</v>
      </c>
      <c r="H58" s="142">
        <f t="shared" si="11"/>
        <v>0</v>
      </c>
      <c r="I58" s="189">
        <f t="shared" si="11"/>
        <v>0</v>
      </c>
      <c r="J58" s="142">
        <f t="shared" si="11"/>
        <v>0</v>
      </c>
      <c r="K58" s="142">
        <f t="shared" si="11"/>
        <v>0</v>
      </c>
      <c r="L58" s="142">
        <f t="shared" si="11"/>
        <v>0</v>
      </c>
      <c r="M58" s="189">
        <f t="shared" si="11"/>
        <v>0</v>
      </c>
      <c r="N58" s="142">
        <f t="shared" si="11"/>
        <v>0</v>
      </c>
      <c r="O58" s="142">
        <f t="shared" si="11"/>
        <v>0</v>
      </c>
      <c r="P58" s="142">
        <f t="shared" si="11"/>
        <v>0</v>
      </c>
      <c r="Q58" s="189">
        <f t="shared" si="11"/>
        <v>0</v>
      </c>
      <c r="R58" s="142">
        <f t="shared" ref="R58:AE58" si="12">SUM(R37:R57)</f>
        <v>0</v>
      </c>
      <c r="S58" s="148">
        <f t="shared" si="12"/>
        <v>0</v>
      </c>
      <c r="T58" s="142">
        <f t="shared" si="12"/>
        <v>0</v>
      </c>
      <c r="U58" s="142">
        <f t="shared" si="12"/>
        <v>0</v>
      </c>
      <c r="V58" s="142">
        <f t="shared" si="12"/>
        <v>0</v>
      </c>
      <c r="W58" s="142">
        <f t="shared" si="12"/>
        <v>0</v>
      </c>
      <c r="X58" s="142">
        <f t="shared" si="12"/>
        <v>0</v>
      </c>
      <c r="Y58" s="142">
        <f t="shared" si="12"/>
        <v>0</v>
      </c>
      <c r="Z58" s="142">
        <f t="shared" si="12"/>
        <v>0</v>
      </c>
      <c r="AA58" s="142">
        <f t="shared" si="12"/>
        <v>0</v>
      </c>
      <c r="AB58" s="142">
        <f t="shared" si="12"/>
        <v>0</v>
      </c>
      <c r="AC58" s="142">
        <f t="shared" si="12"/>
        <v>0</v>
      </c>
      <c r="AD58" s="142">
        <f t="shared" si="12"/>
        <v>0</v>
      </c>
      <c r="AE58" s="142">
        <f t="shared" si="12"/>
        <v>0</v>
      </c>
      <c r="AG58" s="145" t="s">
        <v>743</v>
      </c>
      <c r="AH58" s="142">
        <f t="shared" ref="AH58:AW58" si="13">SUM(AH37:AH57)</f>
        <v>0</v>
      </c>
      <c r="AI58" s="142">
        <f t="shared" si="13"/>
        <v>0</v>
      </c>
      <c r="AJ58" s="142">
        <f t="shared" si="13"/>
        <v>0</v>
      </c>
      <c r="AK58" s="189">
        <f t="shared" si="13"/>
        <v>0</v>
      </c>
      <c r="AL58" s="142">
        <f t="shared" si="13"/>
        <v>0</v>
      </c>
      <c r="AM58" s="142">
        <f t="shared" si="13"/>
        <v>0</v>
      </c>
      <c r="AN58" s="142">
        <f t="shared" si="13"/>
        <v>0</v>
      </c>
      <c r="AO58" s="189">
        <f t="shared" si="13"/>
        <v>0</v>
      </c>
      <c r="AP58" s="142">
        <f t="shared" si="13"/>
        <v>0</v>
      </c>
      <c r="AQ58" s="142">
        <f t="shared" si="13"/>
        <v>0</v>
      </c>
      <c r="AR58" s="142">
        <f t="shared" si="13"/>
        <v>0</v>
      </c>
      <c r="AS58" s="189">
        <f t="shared" si="13"/>
        <v>0</v>
      </c>
      <c r="AT58" s="142">
        <f t="shared" si="13"/>
        <v>0</v>
      </c>
      <c r="AU58" s="142">
        <f t="shared" si="13"/>
        <v>0</v>
      </c>
      <c r="AV58" s="142">
        <f t="shared" si="13"/>
        <v>0</v>
      </c>
      <c r="AW58" s="189">
        <f t="shared" si="13"/>
        <v>0</v>
      </c>
      <c r="AX58" s="181">
        <f t="shared" ref="AX58:BK58" si="14">SUM(AX37:AX57)</f>
        <v>0</v>
      </c>
      <c r="AY58" s="149">
        <f t="shared" si="14"/>
        <v>0</v>
      </c>
      <c r="AZ58" s="142">
        <f t="shared" si="14"/>
        <v>0</v>
      </c>
      <c r="BA58" s="142">
        <f t="shared" si="14"/>
        <v>0</v>
      </c>
      <c r="BB58" s="142">
        <f t="shared" si="14"/>
        <v>0</v>
      </c>
      <c r="BC58" s="142">
        <f t="shared" si="14"/>
        <v>0</v>
      </c>
      <c r="BD58" s="142">
        <f t="shared" si="14"/>
        <v>0</v>
      </c>
      <c r="BE58" s="142">
        <f t="shared" si="14"/>
        <v>0</v>
      </c>
      <c r="BF58" s="142">
        <f t="shared" si="14"/>
        <v>0</v>
      </c>
      <c r="BG58" s="142">
        <f t="shared" si="14"/>
        <v>0</v>
      </c>
      <c r="BH58" s="142">
        <f t="shared" si="14"/>
        <v>0</v>
      </c>
      <c r="BI58" s="142">
        <f t="shared" si="14"/>
        <v>0</v>
      </c>
      <c r="BJ58" s="142">
        <f t="shared" si="14"/>
        <v>0</v>
      </c>
      <c r="BK58" s="142">
        <f t="shared" si="14"/>
        <v>0</v>
      </c>
    </row>
  </sheetData>
  <mergeCells count="44">
    <mergeCell ref="BI4:BK4"/>
    <mergeCell ref="A4:BH4"/>
    <mergeCell ref="BI1:BK1"/>
    <mergeCell ref="BI2:BK2"/>
    <mergeCell ref="BI3:BK3"/>
    <mergeCell ref="A1:BH1"/>
    <mergeCell ref="A2:BH2"/>
    <mergeCell ref="A3:BH3"/>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AX35:AY35"/>
    <mergeCell ref="AZ35:BE35"/>
    <mergeCell ref="BF35:BK35"/>
    <mergeCell ref="AR9:AS9"/>
    <mergeCell ref="AV9:AW9"/>
    <mergeCell ref="BF9:BK9"/>
    <mergeCell ref="AZ9:BE9"/>
    <mergeCell ref="AV35:AW35"/>
    <mergeCell ref="AX9:AY9"/>
    <mergeCell ref="Z35:AE35"/>
    <mergeCell ref="AG35:AG36"/>
    <mergeCell ref="AJ35:AK35"/>
    <mergeCell ref="AN35:AO35"/>
    <mergeCell ref="AR35:AS35"/>
    <mergeCell ref="R35:S35"/>
    <mergeCell ref="T35:Y35"/>
    <mergeCell ref="A35:A36"/>
    <mergeCell ref="D35:E35"/>
    <mergeCell ref="H35:I35"/>
    <mergeCell ref="L35:M35"/>
    <mergeCell ref="P35:Q35"/>
  </mergeCells>
  <pageMargins left="0.7" right="0.7" top="0.75" bottom="0.75" header="0.3" footer="0.3"/>
  <pageSetup scale="1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45"/>
  <sheetViews>
    <sheetView zoomScale="90" zoomScaleNormal="90" workbookViewId="0">
      <selection sqref="A1:B1"/>
    </sheetView>
  </sheetViews>
  <sheetFormatPr baseColWidth="10" defaultColWidth="10.85546875" defaultRowHeight="15" x14ac:dyDescent="0.25"/>
  <cols>
    <col min="1" max="1" width="72" style="125" bestFit="1" customWidth="1"/>
    <col min="2" max="2" width="73.42578125" style="125" customWidth="1"/>
    <col min="3" max="3" width="10.85546875" style="125"/>
    <col min="4" max="4" width="31.140625" style="125" customWidth="1"/>
    <col min="5" max="5" width="70.140625" style="125" customWidth="1"/>
    <col min="6" max="6" width="17.28515625" style="125" customWidth="1"/>
    <col min="7" max="8" width="21.85546875" style="125" customWidth="1"/>
    <col min="9" max="9" width="19.28515625" style="125" customWidth="1"/>
    <col min="10" max="10" width="42" style="125" customWidth="1"/>
    <col min="11" max="16384" width="10.85546875" style="125"/>
  </cols>
  <sheetData>
    <row r="1" spans="1:2" ht="25.5" customHeight="1" x14ac:dyDescent="0.25">
      <c r="A1" s="784" t="s">
        <v>124</v>
      </c>
      <c r="B1" s="785"/>
    </row>
    <row r="2" spans="1:2" ht="25.5" customHeight="1" x14ac:dyDescent="0.25">
      <c r="A2" s="786" t="s">
        <v>744</v>
      </c>
      <c r="B2" s="787"/>
    </row>
    <row r="3" spans="1:2" x14ac:dyDescent="0.25">
      <c r="A3" s="185" t="s">
        <v>745</v>
      </c>
      <c r="B3" s="126" t="s">
        <v>746</v>
      </c>
    </row>
    <row r="4" spans="1:2" x14ac:dyDescent="0.25">
      <c r="A4" s="186" t="s">
        <v>9</v>
      </c>
      <c r="B4" s="133" t="s">
        <v>747</v>
      </c>
    </row>
    <row r="5" spans="1:2" ht="105" x14ac:dyDescent="0.25">
      <c r="A5" s="186" t="s">
        <v>10</v>
      </c>
      <c r="B5" s="190" t="s">
        <v>748</v>
      </c>
    </row>
    <row r="6" spans="1:2" x14ac:dyDescent="0.25">
      <c r="A6" s="186" t="s">
        <v>15</v>
      </c>
      <c r="B6" s="788" t="s">
        <v>749</v>
      </c>
    </row>
    <row r="7" spans="1:2" x14ac:dyDescent="0.25">
      <c r="A7" s="186" t="s">
        <v>17</v>
      </c>
      <c r="B7" s="789"/>
    </row>
    <row r="8" spans="1:2" x14ac:dyDescent="0.25">
      <c r="A8" s="186" t="s">
        <v>19</v>
      </c>
      <c r="B8" s="789"/>
    </row>
    <row r="9" spans="1:2" x14ac:dyDescent="0.25">
      <c r="A9" s="186" t="s">
        <v>750</v>
      </c>
      <c r="B9" s="790"/>
    </row>
    <row r="10" spans="1:2" ht="30" x14ac:dyDescent="0.25">
      <c r="A10" s="186" t="s">
        <v>7</v>
      </c>
      <c r="B10" s="127" t="s">
        <v>751</v>
      </c>
    </row>
    <row r="11" spans="1:2" ht="45" x14ac:dyDescent="0.25">
      <c r="A11" s="186" t="s">
        <v>27</v>
      </c>
      <c r="B11" s="127" t="s">
        <v>752</v>
      </c>
    </row>
    <row r="12" spans="1:2" ht="60" x14ac:dyDescent="0.25">
      <c r="A12" s="186" t="s">
        <v>26</v>
      </c>
      <c r="B12" s="128" t="s">
        <v>753</v>
      </c>
    </row>
    <row r="13" spans="1:2" ht="30" x14ac:dyDescent="0.25">
      <c r="A13" s="186" t="s">
        <v>754</v>
      </c>
      <c r="B13" s="128" t="s">
        <v>755</v>
      </c>
    </row>
    <row r="14" spans="1:2" ht="45" x14ac:dyDescent="0.25">
      <c r="A14" s="186" t="s">
        <v>756</v>
      </c>
      <c r="B14" s="128" t="s">
        <v>757</v>
      </c>
    </row>
    <row r="15" spans="1:2" ht="72" customHeight="1" x14ac:dyDescent="0.25">
      <c r="A15" s="187" t="s">
        <v>758</v>
      </c>
      <c r="B15" s="129" t="s">
        <v>759</v>
      </c>
    </row>
    <row r="16" spans="1:2" ht="194.25" x14ac:dyDescent="0.25">
      <c r="A16" s="187" t="s">
        <v>760</v>
      </c>
      <c r="B16" s="130" t="s">
        <v>761</v>
      </c>
    </row>
    <row r="17" spans="1:2" ht="25.5" customHeight="1" x14ac:dyDescent="0.25">
      <c r="A17" s="786" t="s">
        <v>762</v>
      </c>
      <c r="B17" s="787"/>
    </row>
    <row r="18" spans="1:2" x14ac:dyDescent="0.25">
      <c r="A18" s="185" t="s">
        <v>745</v>
      </c>
      <c r="B18" s="126" t="s">
        <v>746</v>
      </c>
    </row>
    <row r="19" spans="1:2" x14ac:dyDescent="0.25">
      <c r="A19" s="186" t="s">
        <v>9</v>
      </c>
      <c r="B19" s="133" t="s">
        <v>747</v>
      </c>
    </row>
    <row r="20" spans="1:2" ht="105" x14ac:dyDescent="0.25">
      <c r="A20" s="186" t="s">
        <v>10</v>
      </c>
      <c r="B20" s="132" t="s">
        <v>763</v>
      </c>
    </row>
    <row r="21" spans="1:2" ht="30" x14ac:dyDescent="0.25">
      <c r="A21" s="186" t="s">
        <v>764</v>
      </c>
      <c r="B21" s="128" t="s">
        <v>765</v>
      </c>
    </row>
    <row r="22" spans="1:2" ht="45" x14ac:dyDescent="0.25">
      <c r="A22" s="186" t="s">
        <v>766</v>
      </c>
      <c r="B22" s="128" t="s">
        <v>767</v>
      </c>
    </row>
    <row r="23" spans="1:2" ht="75" x14ac:dyDescent="0.25">
      <c r="A23" s="186" t="s">
        <v>768</v>
      </c>
      <c r="B23" s="128" t="s">
        <v>769</v>
      </c>
    </row>
    <row r="24" spans="1:2" ht="30" x14ac:dyDescent="0.25">
      <c r="A24" s="186" t="s">
        <v>770</v>
      </c>
      <c r="B24" s="128" t="s">
        <v>771</v>
      </c>
    </row>
    <row r="25" spans="1:2" x14ac:dyDescent="0.25">
      <c r="A25" s="186" t="s">
        <v>772</v>
      </c>
      <c r="B25" s="128" t="s">
        <v>773</v>
      </c>
    </row>
    <row r="26" spans="1:2" ht="45.95" customHeight="1" x14ac:dyDescent="0.25">
      <c r="A26" s="186" t="s">
        <v>774</v>
      </c>
      <c r="B26" s="131" t="s">
        <v>775</v>
      </c>
    </row>
    <row r="27" spans="1:2" ht="75" x14ac:dyDescent="0.25">
      <c r="A27" s="186" t="s">
        <v>138</v>
      </c>
      <c r="B27" s="131" t="s">
        <v>776</v>
      </c>
    </row>
    <row r="28" spans="1:2" ht="45" x14ac:dyDescent="0.25">
      <c r="A28" s="186" t="s">
        <v>777</v>
      </c>
      <c r="B28" s="131" t="s">
        <v>778</v>
      </c>
    </row>
    <row r="29" spans="1:2" ht="45" x14ac:dyDescent="0.25">
      <c r="A29" s="186" t="s">
        <v>779</v>
      </c>
      <c r="B29" s="131" t="s">
        <v>780</v>
      </c>
    </row>
    <row r="30" spans="1:2" ht="45" x14ac:dyDescent="0.25">
      <c r="A30" s="186" t="s">
        <v>781</v>
      </c>
      <c r="B30" s="131" t="s">
        <v>782</v>
      </c>
    </row>
    <row r="31" spans="1:2" ht="144" customHeight="1" x14ac:dyDescent="0.25">
      <c r="A31" s="186" t="s">
        <v>783</v>
      </c>
      <c r="B31" s="131" t="s">
        <v>784</v>
      </c>
    </row>
    <row r="32" spans="1:2" ht="30" x14ac:dyDescent="0.25">
      <c r="A32" s="186" t="s">
        <v>785</v>
      </c>
      <c r="B32" s="131" t="s">
        <v>786</v>
      </c>
    </row>
    <row r="33" spans="1:2" ht="30" x14ac:dyDescent="0.25">
      <c r="A33" s="186" t="s">
        <v>787</v>
      </c>
      <c r="B33" s="131" t="s">
        <v>788</v>
      </c>
    </row>
    <row r="34" spans="1:2" ht="30" x14ac:dyDescent="0.25">
      <c r="A34" s="186" t="s">
        <v>789</v>
      </c>
      <c r="B34" s="131" t="s">
        <v>790</v>
      </c>
    </row>
    <row r="35" spans="1:2" ht="30" x14ac:dyDescent="0.25">
      <c r="A35" s="186" t="s">
        <v>791</v>
      </c>
      <c r="B35" s="131" t="s">
        <v>792</v>
      </c>
    </row>
    <row r="36" spans="1:2" ht="75" x14ac:dyDescent="0.25">
      <c r="A36" s="186" t="s">
        <v>793</v>
      </c>
      <c r="B36" s="131" t="s">
        <v>794</v>
      </c>
    </row>
    <row r="37" spans="1:2" x14ac:dyDescent="0.25">
      <c r="A37" s="186" t="s">
        <v>127</v>
      </c>
      <c r="B37" s="131" t="s">
        <v>795</v>
      </c>
    </row>
    <row r="38" spans="1:2" ht="30" x14ac:dyDescent="0.25">
      <c r="A38" s="186" t="s">
        <v>796</v>
      </c>
      <c r="B38" s="131" t="s">
        <v>797</v>
      </c>
    </row>
    <row r="39" spans="1:2" ht="45" x14ac:dyDescent="0.25">
      <c r="A39" s="186" t="s">
        <v>798</v>
      </c>
      <c r="B39" s="131" t="s">
        <v>799</v>
      </c>
    </row>
    <row r="40" spans="1:2" ht="28.5" x14ac:dyDescent="0.25">
      <c r="A40" s="187" t="s">
        <v>130</v>
      </c>
      <c r="B40" s="131" t="s">
        <v>800</v>
      </c>
    </row>
    <row r="41" spans="1:2" ht="25.5" customHeight="1" x14ac:dyDescent="0.25">
      <c r="A41" s="786" t="s">
        <v>801</v>
      </c>
      <c r="B41" s="787"/>
    </row>
    <row r="42" spans="1:2" x14ac:dyDescent="0.25">
      <c r="A42" s="784" t="s">
        <v>802</v>
      </c>
      <c r="B42" s="785"/>
    </row>
    <row r="43" spans="1:2" ht="72" customHeight="1" x14ac:dyDescent="0.25">
      <c r="A43" s="782" t="s">
        <v>803</v>
      </c>
      <c r="B43" s="783"/>
    </row>
    <row r="44" spans="1:2" ht="30" x14ac:dyDescent="0.25">
      <c r="A44" s="186" t="s">
        <v>779</v>
      </c>
      <c r="B44" s="131" t="s">
        <v>804</v>
      </c>
    </row>
    <row r="45" spans="1:2" ht="45" x14ac:dyDescent="0.25">
      <c r="A45" s="187" t="s">
        <v>805</v>
      </c>
      <c r="B45" s="131" t="s">
        <v>806</v>
      </c>
    </row>
  </sheetData>
  <mergeCells count="7">
    <mergeCell ref="A43:B43"/>
    <mergeCell ref="A1:B1"/>
    <mergeCell ref="A2:B2"/>
    <mergeCell ref="B6:B9"/>
    <mergeCell ref="A17:B17"/>
    <mergeCell ref="A41:B41"/>
    <mergeCell ref="A42:B42"/>
  </mergeCells>
  <pageMargins left="0.25" right="0.25" top="0.75" bottom="0.75" header="0.3" footer="0.3"/>
  <pageSetup scale="3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56"/>
  <sheetViews>
    <sheetView zoomScale="91" workbookViewId="0"/>
  </sheetViews>
  <sheetFormatPr baseColWidth="10" defaultColWidth="11.42578125" defaultRowHeight="15" x14ac:dyDescent="0.25"/>
  <cols>
    <col min="1" max="1" width="44.140625" style="108" customWidth="1"/>
    <col min="2" max="2" width="61.85546875" style="108" customWidth="1"/>
    <col min="3" max="3" width="61.140625" style="108" customWidth="1"/>
    <col min="4" max="4" width="81" style="108" customWidth="1"/>
    <col min="5" max="5" width="32.85546875" style="125" customWidth="1"/>
    <col min="6" max="6" width="19" style="108" customWidth="1"/>
    <col min="7" max="7" width="29.42578125" style="108" customWidth="1"/>
    <col min="8" max="8" width="36.28515625" style="108" customWidth="1"/>
    <col min="9" max="9" width="40" style="108" customWidth="1"/>
    <col min="10" max="16384" width="11.42578125" style="108"/>
  </cols>
  <sheetData>
    <row r="1" spans="1:9" s="113" customFormat="1" x14ac:dyDescent="0.25">
      <c r="A1" s="112" t="s">
        <v>807</v>
      </c>
      <c r="B1" s="112" t="s">
        <v>808</v>
      </c>
      <c r="C1" s="112" t="s">
        <v>809</v>
      </c>
      <c r="D1" s="112" t="s">
        <v>810</v>
      </c>
      <c r="E1" s="112" t="s">
        <v>781</v>
      </c>
      <c r="F1" s="112" t="s">
        <v>811</v>
      </c>
      <c r="G1" s="112" t="s">
        <v>812</v>
      </c>
      <c r="H1" s="112" t="s">
        <v>706</v>
      </c>
      <c r="I1" s="112" t="s">
        <v>772</v>
      </c>
    </row>
    <row r="2" spans="1:9" s="113" customFormat="1" x14ac:dyDescent="0.25">
      <c r="A2" s="114" t="s">
        <v>813</v>
      </c>
      <c r="B2" s="109" t="s">
        <v>814</v>
      </c>
      <c r="C2" s="114" t="s">
        <v>815</v>
      </c>
      <c r="D2" s="115" t="s">
        <v>816</v>
      </c>
      <c r="E2" s="110" t="s">
        <v>817</v>
      </c>
      <c r="F2" s="116" t="s">
        <v>818</v>
      </c>
      <c r="G2" s="117" t="s">
        <v>819</v>
      </c>
      <c r="H2" s="117" t="s">
        <v>820</v>
      </c>
      <c r="I2" s="116" t="s">
        <v>821</v>
      </c>
    </row>
    <row r="3" spans="1:9" x14ac:dyDescent="0.25">
      <c r="A3" s="114" t="s">
        <v>822</v>
      </c>
      <c r="B3" s="109" t="s">
        <v>823</v>
      </c>
      <c r="C3" s="114" t="s">
        <v>824</v>
      </c>
      <c r="D3" s="118" t="s">
        <v>825</v>
      </c>
      <c r="E3" s="110" t="s">
        <v>826</v>
      </c>
      <c r="F3" s="116" t="s">
        <v>827</v>
      </c>
      <c r="G3" s="117" t="s">
        <v>828</v>
      </c>
      <c r="H3" s="117" t="s">
        <v>715</v>
      </c>
      <c r="I3" s="116" t="s">
        <v>829</v>
      </c>
    </row>
    <row r="4" spans="1:9" x14ac:dyDescent="0.25">
      <c r="A4" s="114" t="s">
        <v>830</v>
      </c>
      <c r="B4" s="109" t="s">
        <v>831</v>
      </c>
      <c r="C4" s="114" t="s">
        <v>832</v>
      </c>
      <c r="D4" s="118" t="s">
        <v>833</v>
      </c>
      <c r="E4" s="110" t="s">
        <v>834</v>
      </c>
      <c r="F4" s="116" t="s">
        <v>835</v>
      </c>
      <c r="G4" s="117" t="s">
        <v>836</v>
      </c>
      <c r="H4" s="117" t="s">
        <v>710</v>
      </c>
      <c r="I4" s="116" t="s">
        <v>837</v>
      </c>
    </row>
    <row r="5" spans="1:9" x14ac:dyDescent="0.25">
      <c r="A5" s="114" t="s">
        <v>838</v>
      </c>
      <c r="B5" s="109" t="s">
        <v>839</v>
      </c>
      <c r="C5" s="114" t="s">
        <v>840</v>
      </c>
      <c r="D5" s="118" t="s">
        <v>841</v>
      </c>
      <c r="E5" s="110" t="s">
        <v>842</v>
      </c>
      <c r="F5" s="116" t="s">
        <v>843</v>
      </c>
      <c r="G5" s="117" t="s">
        <v>844</v>
      </c>
      <c r="H5" s="117" t="s">
        <v>711</v>
      </c>
      <c r="I5" s="116" t="s">
        <v>845</v>
      </c>
    </row>
    <row r="6" spans="1:9" ht="30" x14ac:dyDescent="0.25">
      <c r="A6" s="114" t="s">
        <v>846</v>
      </c>
      <c r="B6" s="109" t="s">
        <v>847</v>
      </c>
      <c r="C6" s="114" t="s">
        <v>848</v>
      </c>
      <c r="D6" s="118" t="s">
        <v>849</v>
      </c>
      <c r="E6" s="110" t="s">
        <v>850</v>
      </c>
      <c r="G6" s="117" t="s">
        <v>851</v>
      </c>
      <c r="H6" s="117" t="s">
        <v>712</v>
      </c>
      <c r="I6" s="116" t="s">
        <v>852</v>
      </c>
    </row>
    <row r="7" spans="1:9" ht="30" x14ac:dyDescent="0.25">
      <c r="B7" s="109" t="s">
        <v>853</v>
      </c>
      <c r="C7" s="114" t="s">
        <v>854</v>
      </c>
      <c r="D7" s="118" t="s">
        <v>855</v>
      </c>
      <c r="E7" s="116" t="s">
        <v>856</v>
      </c>
      <c r="G7" s="110" t="s">
        <v>721</v>
      </c>
      <c r="H7" s="117" t="s">
        <v>713</v>
      </c>
      <c r="I7" s="116" t="s">
        <v>857</v>
      </c>
    </row>
    <row r="8" spans="1:9" ht="30" x14ac:dyDescent="0.25">
      <c r="A8" s="119"/>
      <c r="B8" s="109" t="s">
        <v>858</v>
      </c>
      <c r="C8" s="114" t="s">
        <v>859</v>
      </c>
      <c r="D8" s="118" t="s">
        <v>860</v>
      </c>
      <c r="E8" s="116" t="s">
        <v>861</v>
      </c>
      <c r="I8" s="116" t="s">
        <v>862</v>
      </c>
    </row>
    <row r="9" spans="1:9" ht="32.1" customHeight="1" x14ac:dyDescent="0.25">
      <c r="A9" s="119"/>
      <c r="B9" s="109" t="s">
        <v>863</v>
      </c>
      <c r="C9" s="114" t="s">
        <v>864</v>
      </c>
      <c r="D9" s="118" t="s">
        <v>865</v>
      </c>
      <c r="E9" s="116" t="s">
        <v>866</v>
      </c>
      <c r="I9" s="116" t="s">
        <v>867</v>
      </c>
    </row>
    <row r="10" spans="1:9" x14ac:dyDescent="0.25">
      <c r="A10" s="119"/>
      <c r="B10" s="109" t="s">
        <v>868</v>
      </c>
      <c r="C10" s="114" t="s">
        <v>869</v>
      </c>
      <c r="D10" s="118" t="s">
        <v>870</v>
      </c>
      <c r="E10" s="116" t="s">
        <v>871</v>
      </c>
      <c r="I10" s="116" t="s">
        <v>872</v>
      </c>
    </row>
    <row r="11" spans="1:9" x14ac:dyDescent="0.25">
      <c r="A11" s="119"/>
      <c r="B11" s="109" t="s">
        <v>873</v>
      </c>
      <c r="C11" s="114" t="s">
        <v>874</v>
      </c>
      <c r="D11" s="118" t="s">
        <v>875</v>
      </c>
      <c r="E11" s="116" t="s">
        <v>876</v>
      </c>
      <c r="I11" s="116" t="s">
        <v>877</v>
      </c>
    </row>
    <row r="12" spans="1:9" ht="30" x14ac:dyDescent="0.25">
      <c r="A12" s="119"/>
      <c r="B12" s="109" t="s">
        <v>878</v>
      </c>
      <c r="C12" s="114" t="s">
        <v>879</v>
      </c>
      <c r="D12" s="118" t="s">
        <v>880</v>
      </c>
      <c r="E12" s="116" t="s">
        <v>881</v>
      </c>
      <c r="I12" s="116" t="s">
        <v>882</v>
      </c>
    </row>
    <row r="13" spans="1:9" x14ac:dyDescent="0.25">
      <c r="A13" s="119"/>
      <c r="B13" s="372" t="s">
        <v>883</v>
      </c>
      <c r="D13" s="118" t="s">
        <v>884</v>
      </c>
      <c r="E13" s="116" t="s">
        <v>885</v>
      </c>
      <c r="I13" s="116" t="s">
        <v>886</v>
      </c>
    </row>
    <row r="14" spans="1:9" x14ac:dyDescent="0.25">
      <c r="A14" s="119"/>
      <c r="B14" s="109" t="s">
        <v>887</v>
      </c>
      <c r="C14" s="119"/>
      <c r="D14" s="118" t="s">
        <v>888</v>
      </c>
      <c r="E14" s="116" t="s">
        <v>889</v>
      </c>
    </row>
    <row r="15" spans="1:9" x14ac:dyDescent="0.25">
      <c r="A15" s="119"/>
      <c r="B15" s="109" t="s">
        <v>890</v>
      </c>
      <c r="C15" s="119"/>
      <c r="D15" s="118" t="s">
        <v>178</v>
      </c>
      <c r="E15" s="116" t="s">
        <v>891</v>
      </c>
    </row>
    <row r="16" spans="1:9" x14ac:dyDescent="0.25">
      <c r="A16" s="119"/>
      <c r="B16" s="109" t="s">
        <v>892</v>
      </c>
      <c r="C16" s="119"/>
      <c r="D16" s="118" t="s">
        <v>893</v>
      </c>
      <c r="E16" s="120"/>
    </row>
    <row r="17" spans="1:5" x14ac:dyDescent="0.25">
      <c r="A17" s="119"/>
      <c r="B17" s="109" t="s">
        <v>894</v>
      </c>
      <c r="C17" s="119"/>
      <c r="D17" s="118" t="s">
        <v>895</v>
      </c>
      <c r="E17" s="120"/>
    </row>
    <row r="18" spans="1:5" x14ac:dyDescent="0.25">
      <c r="A18" s="119"/>
      <c r="B18" s="109" t="s">
        <v>896</v>
      </c>
      <c r="C18" s="119"/>
      <c r="D18" s="118" t="s">
        <v>897</v>
      </c>
      <c r="E18" s="120"/>
    </row>
    <row r="19" spans="1:5" x14ac:dyDescent="0.25">
      <c r="A19" s="119"/>
      <c r="B19" s="109" t="s">
        <v>898</v>
      </c>
      <c r="C19" s="119"/>
      <c r="D19" s="118" t="s">
        <v>899</v>
      </c>
      <c r="E19" s="120"/>
    </row>
    <row r="20" spans="1:5" x14ac:dyDescent="0.25">
      <c r="A20" s="119"/>
      <c r="B20" s="109" t="s">
        <v>900</v>
      </c>
      <c r="C20" s="119"/>
      <c r="D20" s="118" t="s">
        <v>901</v>
      </c>
      <c r="E20" s="120"/>
    </row>
    <row r="21" spans="1:5" x14ac:dyDescent="0.25">
      <c r="B21" s="109" t="s">
        <v>902</v>
      </c>
      <c r="D21" s="118" t="s">
        <v>903</v>
      </c>
      <c r="E21" s="120"/>
    </row>
    <row r="22" spans="1:5" x14ac:dyDescent="0.25">
      <c r="B22" s="109" t="s">
        <v>904</v>
      </c>
      <c r="D22" s="118" t="s">
        <v>905</v>
      </c>
      <c r="E22" s="120"/>
    </row>
    <row r="23" spans="1:5" x14ac:dyDescent="0.25">
      <c r="B23" s="109" t="s">
        <v>906</v>
      </c>
      <c r="D23" s="118" t="s">
        <v>907</v>
      </c>
      <c r="E23" s="120"/>
    </row>
    <row r="24" spans="1:5" x14ac:dyDescent="0.25">
      <c r="D24" s="121" t="s">
        <v>908</v>
      </c>
      <c r="E24" s="121" t="s">
        <v>909</v>
      </c>
    </row>
    <row r="25" spans="1:5" x14ac:dyDescent="0.25">
      <c r="D25" s="122" t="s">
        <v>910</v>
      </c>
      <c r="E25" s="116" t="s">
        <v>911</v>
      </c>
    </row>
    <row r="26" spans="1:5" x14ac:dyDescent="0.25">
      <c r="D26" s="122" t="s">
        <v>912</v>
      </c>
      <c r="E26" s="116" t="s">
        <v>913</v>
      </c>
    </row>
    <row r="27" spans="1:5" x14ac:dyDescent="0.25">
      <c r="D27" s="791" t="s">
        <v>914</v>
      </c>
      <c r="E27" s="116" t="s">
        <v>915</v>
      </c>
    </row>
    <row r="28" spans="1:5" x14ac:dyDescent="0.25">
      <c r="D28" s="792"/>
      <c r="E28" s="116" t="s">
        <v>916</v>
      </c>
    </row>
    <row r="29" spans="1:5" x14ac:dyDescent="0.25">
      <c r="D29" s="792"/>
      <c r="E29" s="116" t="s">
        <v>917</v>
      </c>
    </row>
    <row r="30" spans="1:5" x14ac:dyDescent="0.25">
      <c r="D30" s="793"/>
      <c r="E30" s="116" t="s">
        <v>918</v>
      </c>
    </row>
    <row r="31" spans="1:5" x14ac:dyDescent="0.25">
      <c r="D31" s="122" t="s">
        <v>919</v>
      </c>
      <c r="E31" s="116" t="s">
        <v>920</v>
      </c>
    </row>
    <row r="32" spans="1:5" x14ac:dyDescent="0.25">
      <c r="D32" s="122" t="s">
        <v>921</v>
      </c>
      <c r="E32" s="116" t="s">
        <v>922</v>
      </c>
    </row>
    <row r="33" spans="4:5" x14ac:dyDescent="0.25">
      <c r="D33" s="122" t="s">
        <v>923</v>
      </c>
      <c r="E33" s="116" t="s">
        <v>924</v>
      </c>
    </row>
    <row r="34" spans="4:5" x14ac:dyDescent="0.25">
      <c r="D34" s="122" t="s">
        <v>925</v>
      </c>
      <c r="E34" s="116" t="s">
        <v>926</v>
      </c>
    </row>
    <row r="35" spans="4:5" x14ac:dyDescent="0.25">
      <c r="D35" s="122" t="s">
        <v>927</v>
      </c>
      <c r="E35" s="116" t="s">
        <v>928</v>
      </c>
    </row>
    <row r="36" spans="4:5" x14ac:dyDescent="0.25">
      <c r="D36" s="122" t="s">
        <v>929</v>
      </c>
      <c r="E36" s="116" t="s">
        <v>930</v>
      </c>
    </row>
    <row r="37" spans="4:5" x14ac:dyDescent="0.25">
      <c r="D37" s="122" t="s">
        <v>931</v>
      </c>
      <c r="E37" s="116" t="s">
        <v>932</v>
      </c>
    </row>
    <row r="38" spans="4:5" x14ac:dyDescent="0.25">
      <c r="D38" s="122" t="s">
        <v>933</v>
      </c>
      <c r="E38" s="116" t="s">
        <v>934</v>
      </c>
    </row>
    <row r="39" spans="4:5" x14ac:dyDescent="0.25">
      <c r="D39" s="123" t="s">
        <v>935</v>
      </c>
      <c r="E39" s="116" t="s">
        <v>936</v>
      </c>
    </row>
    <row r="40" spans="4:5" x14ac:dyDescent="0.25">
      <c r="D40" s="123" t="s">
        <v>937</v>
      </c>
      <c r="E40" s="116" t="s">
        <v>938</v>
      </c>
    </row>
    <row r="41" spans="4:5" x14ac:dyDescent="0.25">
      <c r="D41" s="122" t="s">
        <v>939</v>
      </c>
      <c r="E41" s="116" t="s">
        <v>940</v>
      </c>
    </row>
    <row r="42" spans="4:5" x14ac:dyDescent="0.25">
      <c r="D42" s="122" t="s">
        <v>941</v>
      </c>
      <c r="E42" s="116" t="s">
        <v>942</v>
      </c>
    </row>
    <row r="43" spans="4:5" x14ac:dyDescent="0.25">
      <c r="D43" s="123" t="s">
        <v>943</v>
      </c>
      <c r="E43" s="116" t="s">
        <v>944</v>
      </c>
    </row>
    <row r="44" spans="4:5" x14ac:dyDescent="0.25">
      <c r="D44" s="124" t="s">
        <v>945</v>
      </c>
      <c r="E44" s="116" t="s">
        <v>946</v>
      </c>
    </row>
    <row r="45" spans="4:5" x14ac:dyDescent="0.25">
      <c r="D45" s="118" t="s">
        <v>947</v>
      </c>
      <c r="E45" s="116" t="s">
        <v>948</v>
      </c>
    </row>
    <row r="46" spans="4:5" x14ac:dyDescent="0.25">
      <c r="D46" s="118" t="s">
        <v>949</v>
      </c>
      <c r="E46" s="116" t="s">
        <v>950</v>
      </c>
    </row>
    <row r="47" spans="4:5" x14ac:dyDescent="0.25">
      <c r="D47" s="118" t="s">
        <v>951</v>
      </c>
      <c r="E47" s="116" t="s">
        <v>952</v>
      </c>
    </row>
    <row r="48" spans="4:5" x14ac:dyDescent="0.25">
      <c r="D48" s="118" t="s">
        <v>953</v>
      </c>
      <c r="E48" s="116" t="s">
        <v>954</v>
      </c>
    </row>
    <row r="49" spans="4:4" x14ac:dyDescent="0.25">
      <c r="D49" s="121" t="s">
        <v>955</v>
      </c>
    </row>
    <row r="50" spans="4:4" x14ac:dyDescent="0.25">
      <c r="D50" s="118" t="s">
        <v>956</v>
      </c>
    </row>
    <row r="51" spans="4:4" x14ac:dyDescent="0.25">
      <c r="D51" s="118" t="s">
        <v>957</v>
      </c>
    </row>
    <row r="52" spans="4:4" x14ac:dyDescent="0.25">
      <c r="D52" s="121" t="s">
        <v>958</v>
      </c>
    </row>
    <row r="53" spans="4:4" x14ac:dyDescent="0.25">
      <c r="D53" s="124" t="s">
        <v>959</v>
      </c>
    </row>
    <row r="54" spans="4:4" x14ac:dyDescent="0.25">
      <c r="D54" s="124" t="s">
        <v>960</v>
      </c>
    </row>
    <row r="55" spans="4:4" x14ac:dyDescent="0.25">
      <c r="D55" s="124" t="s">
        <v>961</v>
      </c>
    </row>
    <row r="56" spans="4:4" x14ac:dyDescent="0.25">
      <c r="D56" s="124" t="s">
        <v>962</v>
      </c>
    </row>
  </sheetData>
  <mergeCells count="1">
    <mergeCell ref="D27:D30"/>
  </mergeCells>
  <pageMargins left="0.7" right="0.7" top="0.75" bottom="0.75" header="0.3" footer="0.3"/>
  <pageSetup scale="2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ColWidth="9.140625" defaultRowHeight="15" x14ac:dyDescent="0.25"/>
  <cols>
    <col min="1" max="256" width="11.42578125" customWidth="1"/>
  </cols>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46"/>
  <sheetViews>
    <sheetView zoomScale="90" zoomScaleNormal="90" workbookViewId="0">
      <selection activeCell="P9" sqref="P9"/>
    </sheetView>
  </sheetViews>
  <sheetFormatPr baseColWidth="10" defaultColWidth="9.140625" defaultRowHeight="15" x14ac:dyDescent="0.25"/>
  <cols>
    <col min="1" max="2" width="11.42578125" customWidth="1"/>
    <col min="3" max="3" width="6.85546875" customWidth="1"/>
    <col min="4" max="4" width="8.85546875" customWidth="1"/>
    <col min="5" max="5" width="10.85546875" customWidth="1"/>
    <col min="6" max="256" width="11.42578125" customWidth="1"/>
  </cols>
  <sheetData>
    <row r="1" spans="1:14" x14ac:dyDescent="0.25">
      <c r="B1" t="s">
        <v>963</v>
      </c>
      <c r="C1" s="798" t="s">
        <v>964</v>
      </c>
      <c r="D1" s="798"/>
      <c r="E1" s="798"/>
      <c r="F1" s="798"/>
      <c r="G1" s="799" t="s">
        <v>965</v>
      </c>
      <c r="H1" s="800"/>
      <c r="I1" s="800"/>
      <c r="J1" s="801"/>
      <c r="K1" s="797" t="s">
        <v>966</v>
      </c>
      <c r="L1" s="797"/>
      <c r="M1" s="797"/>
      <c r="N1" s="797"/>
    </row>
    <row r="2" spans="1:14" x14ac:dyDescent="0.25">
      <c r="C2" s="4"/>
      <c r="D2" s="4"/>
      <c r="E2" s="4"/>
      <c r="F2" s="4" t="s">
        <v>967</v>
      </c>
      <c r="G2" s="30"/>
      <c r="H2" s="4"/>
      <c r="I2" s="4"/>
      <c r="J2" s="31" t="s">
        <v>967</v>
      </c>
      <c r="K2" s="4"/>
      <c r="L2" s="4"/>
      <c r="M2" s="4"/>
      <c r="N2" s="4" t="s">
        <v>967</v>
      </c>
    </row>
    <row r="3" spans="1:14" x14ac:dyDescent="0.25">
      <c r="A3" s="795" t="s">
        <v>968</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5">
      <c r="A4" s="795"/>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5">
      <c r="A5" s="795"/>
      <c r="B5" s="5">
        <v>3</v>
      </c>
      <c r="C5" s="6">
        <v>0.05</v>
      </c>
      <c r="D5" s="6">
        <v>0.05</v>
      </c>
      <c r="E5" s="6">
        <v>0.1</v>
      </c>
      <c r="F5" s="7">
        <f>(C5+D5+E5)</f>
        <v>0.2</v>
      </c>
      <c r="G5" s="32">
        <v>0.1</v>
      </c>
      <c r="H5" s="6">
        <v>0.1</v>
      </c>
      <c r="I5" s="6">
        <v>0.1</v>
      </c>
      <c r="J5" s="33">
        <f>(G5+H5+I5)</f>
        <v>0.30000000000000004</v>
      </c>
      <c r="K5" s="24"/>
      <c r="L5" s="5"/>
      <c r="M5" s="5"/>
      <c r="N5" s="5"/>
    </row>
    <row r="6" spans="1:14" x14ac:dyDescent="0.25">
      <c r="A6" s="795"/>
      <c r="B6" s="5">
        <v>4</v>
      </c>
      <c r="C6" s="6">
        <v>0.1</v>
      </c>
      <c r="D6" s="6">
        <v>0.1</v>
      </c>
      <c r="E6" s="6">
        <v>0.2</v>
      </c>
      <c r="F6" s="7">
        <f>(C6+D6+E6)</f>
        <v>0.4</v>
      </c>
      <c r="G6" s="32">
        <v>0</v>
      </c>
      <c r="H6" s="6">
        <v>0</v>
      </c>
      <c r="I6" s="6">
        <v>0.1</v>
      </c>
      <c r="J6" s="33">
        <f>(G6+H6+I6)</f>
        <v>0.1</v>
      </c>
      <c r="K6" s="24"/>
      <c r="L6" s="5"/>
      <c r="M6" s="5"/>
      <c r="N6" s="5"/>
    </row>
    <row r="7" spans="1:14" x14ac:dyDescent="0.25">
      <c r="A7" s="795"/>
      <c r="B7" s="5">
        <v>5</v>
      </c>
      <c r="C7" s="6">
        <v>0</v>
      </c>
      <c r="D7" s="6">
        <v>0</v>
      </c>
      <c r="E7" s="6">
        <v>0</v>
      </c>
      <c r="F7" s="7">
        <f>(C7+D7+E7)</f>
        <v>0</v>
      </c>
      <c r="G7" s="32">
        <v>0</v>
      </c>
      <c r="H7" s="6">
        <v>0</v>
      </c>
      <c r="I7" s="6">
        <v>0</v>
      </c>
      <c r="J7" s="33">
        <f>(G7+H7+I7)</f>
        <v>0</v>
      </c>
      <c r="K7" s="24"/>
      <c r="L7" s="5"/>
      <c r="M7" s="5"/>
      <c r="N7" s="5"/>
    </row>
    <row r="8" spans="1:14" x14ac:dyDescent="0.25">
      <c r="A8" s="795" t="s">
        <v>969</v>
      </c>
      <c r="B8" s="9">
        <v>6</v>
      </c>
      <c r="C8" s="10">
        <v>0.1</v>
      </c>
      <c r="D8" s="10">
        <v>0.1</v>
      </c>
      <c r="E8" s="10">
        <v>0.1</v>
      </c>
      <c r="F8" s="11">
        <f>C8+D8+E8</f>
        <v>0.30000000000000004</v>
      </c>
      <c r="G8" s="34"/>
      <c r="H8" s="9"/>
      <c r="I8" s="9"/>
      <c r="J8" s="35"/>
      <c r="K8" s="25"/>
      <c r="L8" s="9"/>
      <c r="M8" s="9"/>
      <c r="N8" s="9"/>
    </row>
    <row r="9" spans="1:14" x14ac:dyDescent="0.25">
      <c r="A9" s="795"/>
      <c r="B9" s="9">
        <v>7</v>
      </c>
      <c r="C9" s="9"/>
      <c r="D9" s="9"/>
      <c r="E9" s="9"/>
      <c r="F9" s="19"/>
      <c r="G9" s="36"/>
      <c r="H9" s="9"/>
      <c r="I9" s="9"/>
      <c r="J9" s="35"/>
      <c r="K9" s="25"/>
      <c r="L9" s="9"/>
      <c r="M9" s="9"/>
      <c r="N9" s="9"/>
    </row>
    <row r="10" spans="1:14" x14ac:dyDescent="0.25">
      <c r="A10" s="795"/>
      <c r="B10" s="9">
        <v>8</v>
      </c>
      <c r="C10" s="9"/>
      <c r="D10" s="9"/>
      <c r="E10" s="9"/>
      <c r="F10" s="19"/>
      <c r="G10" s="36"/>
      <c r="H10" s="9"/>
      <c r="I10" s="9"/>
      <c r="J10" s="35"/>
      <c r="K10" s="25"/>
      <c r="L10" s="9"/>
      <c r="M10" s="9"/>
      <c r="N10" s="9"/>
    </row>
    <row r="11" spans="1:14" x14ac:dyDescent="0.25">
      <c r="A11" s="795"/>
      <c r="B11" s="9">
        <v>9</v>
      </c>
      <c r="C11" s="9"/>
      <c r="D11" s="9"/>
      <c r="E11" s="9"/>
      <c r="F11" s="19"/>
      <c r="G11" s="36"/>
      <c r="H11" s="9"/>
      <c r="I11" s="9"/>
      <c r="J11" s="35"/>
      <c r="K11" s="25"/>
      <c r="L11" s="9"/>
      <c r="M11" s="9"/>
      <c r="N11" s="9"/>
    </row>
    <row r="12" spans="1:14" x14ac:dyDescent="0.25">
      <c r="A12" s="795" t="s">
        <v>970</v>
      </c>
      <c r="B12" s="14">
        <v>10</v>
      </c>
      <c r="C12" s="14"/>
      <c r="D12" s="14"/>
      <c r="E12" s="14"/>
      <c r="F12" s="20"/>
      <c r="G12" s="37"/>
      <c r="H12" s="14"/>
      <c r="I12" s="14"/>
      <c r="J12" s="38"/>
      <c r="K12" s="26"/>
      <c r="L12" s="14"/>
      <c r="M12" s="14"/>
      <c r="N12" s="14"/>
    </row>
    <row r="13" spans="1:14" x14ac:dyDescent="0.25">
      <c r="A13" s="795"/>
      <c r="B13" s="14">
        <v>11</v>
      </c>
      <c r="C13" s="14"/>
      <c r="D13" s="14"/>
      <c r="E13" s="14"/>
      <c r="F13" s="20"/>
      <c r="G13" s="37"/>
      <c r="H13" s="14"/>
      <c r="I13" s="14"/>
      <c r="J13" s="38"/>
      <c r="K13" s="26"/>
      <c r="L13" s="14"/>
      <c r="M13" s="14"/>
      <c r="N13" s="14"/>
    </row>
    <row r="14" spans="1:14" x14ac:dyDescent="0.25">
      <c r="A14" s="795"/>
      <c r="B14" s="14">
        <v>12</v>
      </c>
      <c r="C14" s="14"/>
      <c r="D14" s="14"/>
      <c r="E14" s="14"/>
      <c r="F14" s="20"/>
      <c r="G14" s="37"/>
      <c r="H14" s="14"/>
      <c r="I14" s="14"/>
      <c r="J14" s="38"/>
      <c r="K14" s="26"/>
      <c r="L14" s="14"/>
      <c r="M14" s="14"/>
      <c r="N14" s="14"/>
    </row>
    <row r="15" spans="1:14" x14ac:dyDescent="0.25">
      <c r="A15" s="795"/>
      <c r="B15" s="14">
        <v>13</v>
      </c>
      <c r="C15" s="14"/>
      <c r="D15" s="14"/>
      <c r="E15" s="14"/>
      <c r="F15" s="20"/>
      <c r="G15" s="37"/>
      <c r="H15" s="14"/>
      <c r="I15" s="14"/>
      <c r="J15" s="38"/>
      <c r="K15" s="26"/>
      <c r="L15" s="14"/>
      <c r="M15" s="14"/>
      <c r="N15" s="14"/>
    </row>
    <row r="16" spans="1:14" x14ac:dyDescent="0.25">
      <c r="A16" s="795" t="s">
        <v>971</v>
      </c>
      <c r="B16" s="15">
        <v>14</v>
      </c>
      <c r="C16" s="15"/>
      <c r="D16" s="15"/>
      <c r="E16" s="15"/>
      <c r="F16" s="21"/>
      <c r="G16" s="39"/>
      <c r="H16" s="15"/>
      <c r="I16" s="15"/>
      <c r="J16" s="40"/>
      <c r="K16" s="27"/>
      <c r="L16" s="15"/>
      <c r="M16" s="15"/>
      <c r="N16" s="15"/>
    </row>
    <row r="17" spans="1:14" x14ac:dyDescent="0.25">
      <c r="A17" s="795"/>
      <c r="B17" s="15">
        <v>15</v>
      </c>
      <c r="C17" s="15"/>
      <c r="D17" s="15"/>
      <c r="E17" s="15"/>
      <c r="F17" s="21"/>
      <c r="G17" s="39"/>
      <c r="H17" s="15"/>
      <c r="I17" s="15"/>
      <c r="J17" s="40"/>
      <c r="K17" s="27"/>
      <c r="L17" s="15"/>
      <c r="M17" s="15"/>
      <c r="N17" s="15"/>
    </row>
    <row r="18" spans="1:14" x14ac:dyDescent="0.25">
      <c r="A18" s="795"/>
      <c r="B18" s="15">
        <v>16</v>
      </c>
      <c r="C18" s="15"/>
      <c r="D18" s="15"/>
      <c r="E18" s="15"/>
      <c r="F18" s="21"/>
      <c r="G18" s="39"/>
      <c r="H18" s="15"/>
      <c r="I18" s="15"/>
      <c r="J18" s="40"/>
      <c r="K18" s="27"/>
      <c r="L18" s="15"/>
      <c r="M18" s="15"/>
      <c r="N18" s="15"/>
    </row>
    <row r="19" spans="1:14" x14ac:dyDescent="0.25">
      <c r="A19" s="795" t="s">
        <v>972</v>
      </c>
      <c r="B19" s="18">
        <v>17</v>
      </c>
      <c r="C19" s="18"/>
      <c r="D19" s="18"/>
      <c r="E19" s="18"/>
      <c r="F19" s="22"/>
      <c r="G19" s="41"/>
      <c r="H19" s="18"/>
      <c r="I19" s="18"/>
      <c r="J19" s="42"/>
      <c r="K19" s="28"/>
      <c r="L19" s="18"/>
      <c r="M19" s="18"/>
      <c r="N19" s="18"/>
    </row>
    <row r="20" spans="1:14" x14ac:dyDescent="0.25">
      <c r="A20" s="795"/>
      <c r="B20" s="18">
        <v>18</v>
      </c>
      <c r="C20" s="18"/>
      <c r="D20" s="18"/>
      <c r="E20" s="18"/>
      <c r="F20" s="22"/>
      <c r="G20" s="41"/>
      <c r="H20" s="18"/>
      <c r="I20" s="18"/>
      <c r="J20" s="42"/>
      <c r="K20" s="28"/>
      <c r="L20" s="18"/>
      <c r="M20" s="18"/>
      <c r="N20" s="18"/>
    </row>
    <row r="21" spans="1:14" x14ac:dyDescent="0.25">
      <c r="A21" s="795"/>
      <c r="B21" s="18">
        <v>19</v>
      </c>
      <c r="C21" s="18"/>
      <c r="D21" s="18"/>
      <c r="E21" s="18"/>
      <c r="F21" s="22"/>
      <c r="G21" s="41"/>
      <c r="H21" s="18"/>
      <c r="I21" s="18"/>
      <c r="J21" s="42"/>
      <c r="K21" s="28"/>
      <c r="L21" s="18"/>
      <c r="M21" s="18"/>
      <c r="N21" s="18"/>
    </row>
    <row r="22" spans="1:14" x14ac:dyDescent="0.25">
      <c r="A22" s="795"/>
      <c r="B22" s="18">
        <v>20</v>
      </c>
      <c r="C22" s="18"/>
      <c r="D22" s="18"/>
      <c r="E22" s="18"/>
      <c r="F22" s="22"/>
      <c r="G22" s="41"/>
      <c r="H22" s="18"/>
      <c r="I22" s="18"/>
      <c r="J22" s="42"/>
      <c r="K22" s="28"/>
      <c r="L22" s="18"/>
      <c r="M22" s="18"/>
      <c r="N22" s="18"/>
    </row>
    <row r="23" spans="1:14" x14ac:dyDescent="0.25">
      <c r="A23" s="795" t="s">
        <v>973</v>
      </c>
      <c r="B23" s="13">
        <v>21</v>
      </c>
      <c r="C23" s="13"/>
      <c r="D23" s="13"/>
      <c r="E23" s="13"/>
      <c r="F23" s="23"/>
      <c r="G23" s="43"/>
      <c r="H23" s="13"/>
      <c r="I23" s="13"/>
      <c r="J23" s="44"/>
      <c r="K23" s="29"/>
      <c r="L23" s="13"/>
      <c r="M23" s="13"/>
      <c r="N23" s="13"/>
    </row>
    <row r="24" spans="1:14" x14ac:dyDescent="0.25">
      <c r="A24" s="795"/>
      <c r="B24" s="13">
        <v>22</v>
      </c>
      <c r="C24" s="13"/>
      <c r="D24" s="13"/>
      <c r="E24" s="13"/>
      <c r="F24" s="23"/>
      <c r="G24" s="43"/>
      <c r="H24" s="13"/>
      <c r="I24" s="13"/>
      <c r="J24" s="44"/>
      <c r="K24" s="29"/>
      <c r="L24" s="13"/>
      <c r="M24" s="13"/>
      <c r="N24" s="13"/>
    </row>
    <row r="25" spans="1:14" x14ac:dyDescent="0.25">
      <c r="A25" s="795"/>
      <c r="B25" s="13">
        <v>23</v>
      </c>
      <c r="C25" s="13"/>
      <c r="D25" s="13"/>
      <c r="E25" s="13"/>
      <c r="F25" s="23"/>
      <c r="G25" s="43"/>
      <c r="H25" s="13"/>
      <c r="I25" s="13"/>
      <c r="J25" s="44"/>
      <c r="K25" s="29"/>
      <c r="L25" s="13"/>
      <c r="M25" s="13"/>
      <c r="N25" s="13"/>
    </row>
    <row r="26" spans="1:14" x14ac:dyDescent="0.25">
      <c r="A26" s="795"/>
      <c r="B26" s="13">
        <v>24</v>
      </c>
      <c r="C26" s="13"/>
      <c r="D26" s="13"/>
      <c r="E26" s="13"/>
      <c r="F26" s="23"/>
      <c r="G26" s="43"/>
      <c r="H26" s="13"/>
      <c r="I26" s="13"/>
      <c r="J26" s="44"/>
      <c r="K26" s="29"/>
      <c r="L26" s="13"/>
      <c r="M26" s="13"/>
      <c r="N26" s="13"/>
    </row>
    <row r="27" spans="1:14" x14ac:dyDescent="0.25">
      <c r="A27" s="795" t="s">
        <v>974</v>
      </c>
      <c r="B27" s="9">
        <v>25</v>
      </c>
      <c r="C27" s="9"/>
      <c r="D27" s="9"/>
      <c r="E27" s="9"/>
      <c r="F27" s="9"/>
      <c r="G27" s="9"/>
      <c r="H27" s="9"/>
      <c r="I27" s="9"/>
      <c r="J27" s="9"/>
      <c r="K27" s="9"/>
      <c r="L27" s="9"/>
      <c r="M27" s="9"/>
      <c r="N27" s="9"/>
    </row>
    <row r="28" spans="1:14" x14ac:dyDescent="0.25">
      <c r="A28" s="795"/>
      <c r="B28" s="9">
        <v>26</v>
      </c>
      <c r="C28" s="9"/>
      <c r="D28" s="9"/>
      <c r="E28" s="9"/>
      <c r="F28" s="9"/>
      <c r="G28" s="9"/>
      <c r="H28" s="9"/>
      <c r="I28" s="9"/>
      <c r="J28" s="9"/>
      <c r="K28" s="9"/>
      <c r="L28" s="9"/>
      <c r="M28" s="9"/>
      <c r="N28" s="9"/>
    </row>
    <row r="29" spans="1:14" x14ac:dyDescent="0.25">
      <c r="A29" s="795"/>
      <c r="B29" s="9">
        <v>27</v>
      </c>
      <c r="C29" s="9"/>
      <c r="D29" s="9"/>
      <c r="E29" s="9"/>
      <c r="F29" s="9"/>
      <c r="G29" s="9"/>
      <c r="H29" s="9"/>
      <c r="I29" s="9"/>
      <c r="J29" s="9"/>
      <c r="K29" s="9"/>
      <c r="L29" s="9"/>
      <c r="M29" s="9"/>
      <c r="N29" s="9"/>
    </row>
    <row r="30" spans="1:14" x14ac:dyDescent="0.25">
      <c r="A30" s="795"/>
      <c r="B30" s="9">
        <v>28</v>
      </c>
      <c r="C30" s="9"/>
      <c r="D30" s="9"/>
      <c r="E30" s="9"/>
      <c r="F30" s="9"/>
      <c r="G30" s="9"/>
      <c r="H30" s="9"/>
      <c r="I30" s="9"/>
      <c r="J30" s="9"/>
      <c r="K30" s="9"/>
      <c r="L30" s="9"/>
      <c r="M30" s="9"/>
      <c r="N30" s="9"/>
    </row>
    <row r="31" spans="1:14" x14ac:dyDescent="0.25">
      <c r="A31" s="795"/>
      <c r="B31" s="9">
        <v>29</v>
      </c>
      <c r="C31" s="9"/>
      <c r="D31" s="9"/>
      <c r="E31" s="9"/>
      <c r="F31" s="9"/>
      <c r="G31" s="9"/>
      <c r="H31" s="9"/>
      <c r="I31" s="9"/>
      <c r="J31" s="9"/>
      <c r="K31" s="9"/>
      <c r="L31" s="9"/>
      <c r="M31" s="9"/>
      <c r="N31" s="9"/>
    </row>
    <row r="32" spans="1:14" x14ac:dyDescent="0.25">
      <c r="A32" s="795" t="s">
        <v>975</v>
      </c>
      <c r="B32" s="16">
        <v>30</v>
      </c>
      <c r="C32" s="16"/>
      <c r="D32" s="16"/>
      <c r="E32" s="16"/>
      <c r="F32" s="16"/>
      <c r="G32" s="16"/>
      <c r="H32" s="16"/>
      <c r="I32" s="16"/>
      <c r="J32" s="16"/>
      <c r="K32" s="16"/>
      <c r="L32" s="16"/>
      <c r="M32" s="16"/>
      <c r="N32" s="16"/>
    </row>
    <row r="33" spans="1:14" x14ac:dyDescent="0.25">
      <c r="A33" s="795"/>
      <c r="B33" s="16">
        <v>31</v>
      </c>
      <c r="C33" s="16"/>
      <c r="D33" s="16"/>
      <c r="E33" s="16"/>
      <c r="F33" s="16"/>
      <c r="G33" s="16"/>
      <c r="H33" s="16"/>
      <c r="I33" s="16"/>
      <c r="J33" s="16"/>
      <c r="K33" s="16"/>
      <c r="L33" s="16"/>
      <c r="M33" s="16"/>
      <c r="N33" s="16"/>
    </row>
    <row r="34" spans="1:14" x14ac:dyDescent="0.25">
      <c r="A34" s="795"/>
      <c r="B34" s="16">
        <v>32</v>
      </c>
      <c r="C34" s="16"/>
      <c r="D34" s="16"/>
      <c r="E34" s="16"/>
      <c r="F34" s="16"/>
      <c r="G34" s="16"/>
      <c r="H34" s="16"/>
      <c r="I34" s="16"/>
      <c r="J34" s="16"/>
      <c r="K34" s="16"/>
      <c r="L34" s="16"/>
      <c r="M34" s="16"/>
      <c r="N34" s="16"/>
    </row>
    <row r="35" spans="1:14" x14ac:dyDescent="0.25">
      <c r="A35" s="795" t="s">
        <v>976</v>
      </c>
      <c r="B35" s="17">
        <v>33</v>
      </c>
      <c r="C35" s="14"/>
      <c r="D35" s="14"/>
      <c r="E35" s="14"/>
      <c r="F35" s="14"/>
      <c r="G35" s="14"/>
      <c r="H35" s="14"/>
      <c r="I35" s="14"/>
      <c r="J35" s="14"/>
      <c r="K35" s="14"/>
      <c r="L35" s="14"/>
      <c r="M35" s="14"/>
      <c r="N35" s="14"/>
    </row>
    <row r="36" spans="1:14" x14ac:dyDescent="0.25">
      <c r="A36" s="795"/>
      <c r="B36" s="14">
        <v>34</v>
      </c>
      <c r="C36" s="14"/>
      <c r="D36" s="14"/>
      <c r="E36" s="14"/>
      <c r="F36" s="14"/>
      <c r="G36" s="14"/>
      <c r="H36" s="14"/>
      <c r="I36" s="14"/>
      <c r="J36" s="14"/>
      <c r="K36" s="14"/>
      <c r="L36" s="14"/>
      <c r="M36" s="14"/>
      <c r="N36" s="14"/>
    </row>
    <row r="37" spans="1:14" x14ac:dyDescent="0.25">
      <c r="A37" s="795"/>
      <c r="B37" s="45">
        <v>35</v>
      </c>
      <c r="C37" s="14"/>
      <c r="D37" s="14"/>
      <c r="E37" s="14"/>
      <c r="F37" s="14"/>
      <c r="G37" s="14"/>
      <c r="H37" s="14"/>
      <c r="I37" s="14"/>
      <c r="J37" s="14"/>
      <c r="K37" s="14"/>
      <c r="L37" s="14"/>
      <c r="M37" s="14"/>
      <c r="N37" s="14"/>
    </row>
    <row r="38" spans="1:14" x14ac:dyDescent="0.25">
      <c r="A38" s="795" t="s">
        <v>977</v>
      </c>
      <c r="B38" s="8">
        <v>36</v>
      </c>
      <c r="C38" s="8"/>
      <c r="D38" s="8"/>
      <c r="E38" s="8"/>
      <c r="F38" s="8"/>
      <c r="G38" s="8"/>
      <c r="H38" s="8"/>
      <c r="I38" s="8"/>
      <c r="J38" s="8"/>
      <c r="K38" s="8"/>
      <c r="L38" s="8"/>
      <c r="M38" s="8"/>
      <c r="N38" s="8"/>
    </row>
    <row r="39" spans="1:14" x14ac:dyDescent="0.25">
      <c r="A39" s="795"/>
      <c r="B39" s="8">
        <v>37</v>
      </c>
      <c r="C39" s="8"/>
      <c r="D39" s="8"/>
      <c r="E39" s="8"/>
      <c r="F39" s="8"/>
      <c r="G39" s="8"/>
      <c r="H39" s="8"/>
      <c r="I39" s="8"/>
      <c r="J39" s="8"/>
      <c r="K39" s="8"/>
      <c r="L39" s="8"/>
      <c r="M39" s="8"/>
      <c r="N39" s="8"/>
    </row>
    <row r="40" spans="1:14" x14ac:dyDescent="0.25">
      <c r="A40" s="795"/>
      <c r="B40" s="8">
        <v>38</v>
      </c>
      <c r="C40" s="8"/>
      <c r="D40" s="8"/>
      <c r="E40" s="8"/>
      <c r="F40" s="8"/>
      <c r="G40" s="8"/>
      <c r="H40" s="8"/>
      <c r="I40" s="8"/>
      <c r="J40" s="8"/>
      <c r="K40" s="8"/>
      <c r="L40" s="8"/>
      <c r="M40" s="8"/>
      <c r="N40" s="8"/>
    </row>
    <row r="41" spans="1:14" x14ac:dyDescent="0.25">
      <c r="A41" s="796" t="s">
        <v>978</v>
      </c>
      <c r="B41" s="46">
        <v>39</v>
      </c>
      <c r="C41" s="47"/>
      <c r="D41" s="47"/>
      <c r="E41" s="47"/>
      <c r="F41" s="47"/>
      <c r="G41" s="47"/>
      <c r="H41" s="47"/>
      <c r="I41" s="47"/>
      <c r="J41" s="47"/>
      <c r="K41" s="47"/>
      <c r="L41" s="47"/>
      <c r="M41" s="47"/>
      <c r="N41" s="47"/>
    </row>
    <row r="42" spans="1:14" x14ac:dyDescent="0.25">
      <c r="A42" s="796"/>
      <c r="B42" s="47">
        <v>40</v>
      </c>
      <c r="C42" s="47"/>
      <c r="D42" s="47"/>
      <c r="E42" s="47"/>
      <c r="F42" s="47"/>
      <c r="G42" s="47"/>
      <c r="H42" s="47"/>
      <c r="I42" s="47"/>
      <c r="J42" s="47"/>
      <c r="K42" s="47"/>
      <c r="L42" s="47"/>
      <c r="M42" s="47"/>
      <c r="N42" s="47"/>
    </row>
    <row r="43" spans="1:14" x14ac:dyDescent="0.25">
      <c r="A43" s="796"/>
      <c r="B43" s="47">
        <v>41</v>
      </c>
      <c r="C43" s="47"/>
      <c r="D43" s="47"/>
      <c r="E43" s="47"/>
      <c r="F43" s="47"/>
      <c r="G43" s="47"/>
      <c r="H43" s="47"/>
      <c r="I43" s="47"/>
      <c r="J43" s="47"/>
      <c r="K43" s="47"/>
      <c r="L43" s="47"/>
      <c r="M43" s="47"/>
      <c r="N43" s="47"/>
    </row>
    <row r="44" spans="1:14" x14ac:dyDescent="0.25">
      <c r="A44" s="796"/>
      <c r="B44" s="48">
        <v>42</v>
      </c>
      <c r="C44" s="47"/>
      <c r="D44" s="47"/>
      <c r="E44" s="47"/>
      <c r="F44" s="47"/>
      <c r="G44" s="47"/>
      <c r="H44" s="47"/>
      <c r="I44" s="47"/>
      <c r="J44" s="47"/>
      <c r="K44" s="47"/>
      <c r="L44" s="47"/>
      <c r="M44" s="47"/>
      <c r="N44" s="47"/>
    </row>
    <row r="45" spans="1:14" x14ac:dyDescent="0.25">
      <c r="A45" s="794" t="s">
        <v>979</v>
      </c>
      <c r="B45" s="12">
        <v>43</v>
      </c>
      <c r="C45" s="12"/>
      <c r="D45" s="12"/>
      <c r="E45" s="12"/>
      <c r="F45" s="12"/>
      <c r="G45" s="12"/>
      <c r="H45" s="12"/>
      <c r="I45" s="12"/>
      <c r="J45" s="12"/>
      <c r="K45" s="12"/>
      <c r="L45" s="12"/>
      <c r="M45" s="12"/>
      <c r="N45" s="12"/>
    </row>
    <row r="46" spans="1:14" x14ac:dyDescent="0.25">
      <c r="A46" s="794"/>
      <c r="B46" s="12">
        <v>44</v>
      </c>
      <c r="C46" s="12"/>
      <c r="D46" s="12"/>
      <c r="E46" s="12"/>
      <c r="F46" s="12"/>
      <c r="G46" s="12"/>
      <c r="H46" s="12"/>
      <c r="I46" s="12"/>
      <c r="J46" s="12"/>
      <c r="K46" s="12"/>
      <c r="L46" s="12"/>
      <c r="M46" s="12"/>
      <c r="N46" s="12"/>
    </row>
  </sheetData>
  <mergeCells count="15">
    <mergeCell ref="A23:A26"/>
    <mergeCell ref="K1:N1"/>
    <mergeCell ref="A3:A7"/>
    <mergeCell ref="A8:A11"/>
    <mergeCell ref="A12:A15"/>
    <mergeCell ref="A16:A18"/>
    <mergeCell ref="A19:A22"/>
    <mergeCell ref="C1:F1"/>
    <mergeCell ref="G1:J1"/>
    <mergeCell ref="A45:A46"/>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5546875" defaultRowHeight="15" x14ac:dyDescent="0.2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285156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x14ac:dyDescent="0.25">
      <c r="A1" s="615"/>
      <c r="B1" s="634" t="s">
        <v>0</v>
      </c>
      <c r="C1" s="635"/>
      <c r="D1" s="635"/>
      <c r="E1" s="635"/>
      <c r="F1" s="635"/>
      <c r="G1" s="635"/>
      <c r="H1" s="635"/>
      <c r="I1" s="635"/>
      <c r="J1" s="635"/>
      <c r="K1" s="635"/>
      <c r="L1" s="635"/>
      <c r="M1" s="635"/>
      <c r="N1" s="635"/>
      <c r="O1" s="635"/>
      <c r="P1" s="635"/>
      <c r="Q1" s="635"/>
      <c r="R1" s="635"/>
      <c r="S1" s="635"/>
      <c r="T1" s="635"/>
      <c r="U1" s="635"/>
      <c r="V1" s="635"/>
      <c r="W1" s="635"/>
      <c r="X1" s="635"/>
      <c r="Y1" s="636"/>
      <c r="Z1" s="627" t="s">
        <v>93</v>
      </c>
      <c r="AA1" s="628"/>
      <c r="AB1" s="629"/>
    </row>
    <row r="2" spans="1:28" ht="30.75" customHeight="1" x14ac:dyDescent="0.25">
      <c r="A2" s="616"/>
      <c r="B2" s="604" t="s">
        <v>2</v>
      </c>
      <c r="C2" s="605"/>
      <c r="D2" s="605"/>
      <c r="E2" s="605"/>
      <c r="F2" s="605"/>
      <c r="G2" s="605"/>
      <c r="H2" s="605"/>
      <c r="I2" s="605"/>
      <c r="J2" s="605"/>
      <c r="K2" s="605"/>
      <c r="L2" s="605"/>
      <c r="M2" s="605"/>
      <c r="N2" s="605"/>
      <c r="O2" s="605"/>
      <c r="P2" s="605"/>
      <c r="Q2" s="605"/>
      <c r="R2" s="605"/>
      <c r="S2" s="605"/>
      <c r="T2" s="605"/>
      <c r="U2" s="605"/>
      <c r="V2" s="605"/>
      <c r="W2" s="605"/>
      <c r="X2" s="605"/>
      <c r="Y2" s="606"/>
      <c r="Z2" s="618" t="s">
        <v>94</v>
      </c>
      <c r="AA2" s="619"/>
      <c r="AB2" s="620"/>
    </row>
    <row r="3" spans="1:28" ht="24" customHeight="1" x14ac:dyDescent="0.25">
      <c r="A3" s="616"/>
      <c r="B3" s="458" t="s">
        <v>4</v>
      </c>
      <c r="C3" s="459"/>
      <c r="D3" s="459"/>
      <c r="E3" s="459"/>
      <c r="F3" s="459"/>
      <c r="G3" s="459"/>
      <c r="H3" s="459"/>
      <c r="I3" s="459"/>
      <c r="J3" s="459"/>
      <c r="K3" s="459"/>
      <c r="L3" s="459"/>
      <c r="M3" s="459"/>
      <c r="N3" s="459"/>
      <c r="O3" s="459"/>
      <c r="P3" s="459"/>
      <c r="Q3" s="459"/>
      <c r="R3" s="459"/>
      <c r="S3" s="459"/>
      <c r="T3" s="459"/>
      <c r="U3" s="459"/>
      <c r="V3" s="459"/>
      <c r="W3" s="459"/>
      <c r="X3" s="459"/>
      <c r="Y3" s="460"/>
      <c r="Z3" s="618" t="s">
        <v>95</v>
      </c>
      <c r="AA3" s="619"/>
      <c r="AB3" s="620"/>
    </row>
    <row r="4" spans="1:28" ht="15.75" customHeight="1" thickBot="1" x14ac:dyDescent="0.3">
      <c r="A4" s="617"/>
      <c r="B4" s="461"/>
      <c r="C4" s="462"/>
      <c r="D4" s="462"/>
      <c r="E4" s="462"/>
      <c r="F4" s="462"/>
      <c r="G4" s="462"/>
      <c r="H4" s="462"/>
      <c r="I4" s="462"/>
      <c r="J4" s="462"/>
      <c r="K4" s="462"/>
      <c r="L4" s="462"/>
      <c r="M4" s="462"/>
      <c r="N4" s="462"/>
      <c r="O4" s="462"/>
      <c r="P4" s="462"/>
      <c r="Q4" s="462"/>
      <c r="R4" s="462"/>
      <c r="S4" s="462"/>
      <c r="T4" s="462"/>
      <c r="U4" s="462"/>
      <c r="V4" s="462"/>
      <c r="W4" s="462"/>
      <c r="X4" s="462"/>
      <c r="Y4" s="463"/>
      <c r="Z4" s="621" t="s">
        <v>6</v>
      </c>
      <c r="AA4" s="622"/>
      <c r="AB4" s="623"/>
    </row>
    <row r="5" spans="1:28"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5">
      <c r="A7" s="428" t="s">
        <v>15</v>
      </c>
      <c r="B7" s="429"/>
      <c r="C7" s="455"/>
      <c r="D7" s="456"/>
      <c r="E7" s="456"/>
      <c r="F7" s="456"/>
      <c r="G7" s="456"/>
      <c r="H7" s="456"/>
      <c r="I7" s="456"/>
      <c r="J7" s="456"/>
      <c r="K7" s="457"/>
      <c r="L7" s="62"/>
      <c r="M7" s="63"/>
      <c r="N7" s="63"/>
      <c r="O7" s="63"/>
      <c r="P7" s="63"/>
      <c r="Q7" s="64"/>
      <c r="R7" s="624" t="s">
        <v>9</v>
      </c>
      <c r="S7" s="625"/>
      <c r="T7" s="626"/>
      <c r="U7" s="637" t="s">
        <v>96</v>
      </c>
      <c r="V7" s="450"/>
      <c r="W7" s="624" t="s">
        <v>10</v>
      </c>
      <c r="X7" s="626"/>
      <c r="Y7" s="424" t="s">
        <v>11</v>
      </c>
      <c r="Z7" s="425"/>
      <c r="AA7" s="422"/>
      <c r="AB7" s="423"/>
    </row>
    <row r="8" spans="1:28" ht="15" customHeight="1" x14ac:dyDescent="0.25">
      <c r="A8" s="430"/>
      <c r="B8" s="431"/>
      <c r="C8" s="458"/>
      <c r="D8" s="459"/>
      <c r="E8" s="459"/>
      <c r="F8" s="459"/>
      <c r="G8" s="459"/>
      <c r="H8" s="459"/>
      <c r="I8" s="459"/>
      <c r="J8" s="459"/>
      <c r="K8" s="460"/>
      <c r="L8" s="62"/>
      <c r="M8" s="63"/>
      <c r="N8" s="63"/>
      <c r="O8" s="63"/>
      <c r="P8" s="63"/>
      <c r="Q8" s="64"/>
      <c r="R8" s="470"/>
      <c r="S8" s="471"/>
      <c r="T8" s="472"/>
      <c r="U8" s="451"/>
      <c r="V8" s="452"/>
      <c r="W8" s="470"/>
      <c r="X8" s="472"/>
      <c r="Y8" s="426" t="s">
        <v>12</v>
      </c>
      <c r="Z8" s="427"/>
      <c r="AA8" s="630"/>
      <c r="AB8" s="631"/>
    </row>
    <row r="9" spans="1:28" ht="15" customHeight="1" thickBot="1" x14ac:dyDescent="0.3">
      <c r="A9" s="432"/>
      <c r="B9" s="433"/>
      <c r="C9" s="461"/>
      <c r="D9" s="462"/>
      <c r="E9" s="462"/>
      <c r="F9" s="462"/>
      <c r="G9" s="462"/>
      <c r="H9" s="462"/>
      <c r="I9" s="462"/>
      <c r="J9" s="462"/>
      <c r="K9" s="463"/>
      <c r="L9" s="62"/>
      <c r="M9" s="63"/>
      <c r="N9" s="63"/>
      <c r="O9" s="63"/>
      <c r="P9" s="63"/>
      <c r="Q9" s="64"/>
      <c r="R9" s="473"/>
      <c r="S9" s="474"/>
      <c r="T9" s="475"/>
      <c r="U9" s="453"/>
      <c r="V9" s="454"/>
      <c r="W9" s="473"/>
      <c r="X9" s="475"/>
      <c r="Y9" s="420" t="s">
        <v>13</v>
      </c>
      <c r="Z9" s="421"/>
      <c r="AA9" s="632"/>
      <c r="AB9" s="633"/>
    </row>
    <row r="10" spans="1:28" ht="9" customHeight="1" thickBot="1" x14ac:dyDescent="0.3">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
      <c r="A11" s="492" t="s">
        <v>17</v>
      </c>
      <c r="B11" s="493"/>
      <c r="C11" s="502"/>
      <c r="D11" s="503"/>
      <c r="E11" s="503"/>
      <c r="F11" s="503"/>
      <c r="G11" s="503"/>
      <c r="H11" s="503"/>
      <c r="I11" s="503"/>
      <c r="J11" s="503"/>
      <c r="K11" s="504"/>
      <c r="L11" s="72"/>
      <c r="M11" s="467" t="s">
        <v>19</v>
      </c>
      <c r="N11" s="468"/>
      <c r="O11" s="468"/>
      <c r="P11" s="468"/>
      <c r="Q11" s="469"/>
      <c r="R11" s="497"/>
      <c r="S11" s="498"/>
      <c r="T11" s="498"/>
      <c r="U11" s="498"/>
      <c r="V11" s="499"/>
      <c r="W11" s="467" t="s">
        <v>21</v>
      </c>
      <c r="X11" s="469"/>
      <c r="Y11" s="488"/>
      <c r="Z11" s="489"/>
      <c r="AA11" s="489"/>
      <c r="AB11" s="490"/>
    </row>
    <row r="12" spans="1:28" ht="9" customHeight="1" thickBot="1" x14ac:dyDescent="0.3">
      <c r="A12" s="59"/>
      <c r="B12" s="54"/>
      <c r="C12" s="491"/>
      <c r="D12" s="491"/>
      <c r="E12" s="491"/>
      <c r="F12" s="491"/>
      <c r="G12" s="491"/>
      <c r="H12" s="491"/>
      <c r="I12" s="491"/>
      <c r="J12" s="491"/>
      <c r="K12" s="491"/>
      <c r="L12" s="491"/>
      <c r="M12" s="491"/>
      <c r="N12" s="491"/>
      <c r="O12" s="491"/>
      <c r="P12" s="491"/>
      <c r="Q12" s="491"/>
      <c r="R12" s="491"/>
      <c r="S12" s="491"/>
      <c r="T12" s="491"/>
      <c r="U12" s="491"/>
      <c r="V12" s="491"/>
      <c r="W12" s="491"/>
      <c r="X12" s="491"/>
      <c r="Y12" s="491"/>
      <c r="Z12" s="491"/>
      <c r="AA12" s="73"/>
      <c r="AB12" s="74"/>
    </row>
    <row r="13" spans="1:28" s="76" customFormat="1" ht="37.5" customHeight="1" thickBot="1" x14ac:dyDescent="0.3">
      <c r="A13" s="492" t="s">
        <v>23</v>
      </c>
      <c r="B13" s="493"/>
      <c r="C13" s="494"/>
      <c r="D13" s="495"/>
      <c r="E13" s="495"/>
      <c r="F13" s="495"/>
      <c r="G13" s="495"/>
      <c r="H13" s="495"/>
      <c r="I13" s="495"/>
      <c r="J13" s="495"/>
      <c r="K13" s="495"/>
      <c r="L13" s="495"/>
      <c r="M13" s="495"/>
      <c r="N13" s="495"/>
      <c r="O13" s="495"/>
      <c r="P13" s="495"/>
      <c r="Q13" s="496"/>
      <c r="R13" s="54"/>
      <c r="S13" s="598" t="s">
        <v>97</v>
      </c>
      <c r="T13" s="598"/>
      <c r="U13" s="75"/>
      <c r="V13" s="597" t="s">
        <v>26</v>
      </c>
      <c r="W13" s="598"/>
      <c r="X13" s="598"/>
      <c r="Y13" s="598"/>
      <c r="Z13" s="54"/>
      <c r="AA13" s="478"/>
      <c r="AB13" s="479"/>
    </row>
    <row r="14" spans="1:28" ht="16.5" customHeight="1" thickBot="1" x14ac:dyDescent="0.3">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
      <c r="A15" s="428" t="s">
        <v>7</v>
      </c>
      <c r="B15" s="429"/>
      <c r="C15" s="613" t="s">
        <v>98</v>
      </c>
      <c r="D15" s="80"/>
      <c r="E15" s="80"/>
      <c r="F15" s="80"/>
      <c r="G15" s="80"/>
      <c r="H15" s="80"/>
      <c r="I15" s="80"/>
      <c r="J15" s="70"/>
      <c r="K15" s="81"/>
      <c r="L15" s="70"/>
      <c r="M15" s="60"/>
      <c r="N15" s="60"/>
      <c r="O15" s="60"/>
      <c r="P15" s="60"/>
      <c r="Q15" s="599" t="s">
        <v>27</v>
      </c>
      <c r="R15" s="600"/>
      <c r="S15" s="600"/>
      <c r="T15" s="600"/>
      <c r="U15" s="600"/>
      <c r="V15" s="600"/>
      <c r="W15" s="600"/>
      <c r="X15" s="600"/>
      <c r="Y15" s="600"/>
      <c r="Z15" s="600"/>
      <c r="AA15" s="600"/>
      <c r="AB15" s="601"/>
    </row>
    <row r="16" spans="1:28" ht="35.25" customHeight="1" thickBot="1" x14ac:dyDescent="0.3">
      <c r="A16" s="432"/>
      <c r="B16" s="433"/>
      <c r="C16" s="614"/>
      <c r="D16" s="80"/>
      <c r="E16" s="80"/>
      <c r="F16" s="80"/>
      <c r="G16" s="80"/>
      <c r="H16" s="80"/>
      <c r="I16" s="80"/>
      <c r="J16" s="70"/>
      <c r="K16" s="70"/>
      <c r="L16" s="70"/>
      <c r="M16" s="60"/>
      <c r="N16" s="60"/>
      <c r="O16" s="60"/>
      <c r="P16" s="60"/>
      <c r="Q16" s="640" t="s">
        <v>99</v>
      </c>
      <c r="R16" s="641"/>
      <c r="S16" s="641"/>
      <c r="T16" s="641"/>
      <c r="U16" s="641"/>
      <c r="V16" s="642"/>
      <c r="W16" s="643" t="s">
        <v>100</v>
      </c>
      <c r="X16" s="641"/>
      <c r="Y16" s="641"/>
      <c r="Z16" s="641"/>
      <c r="AA16" s="641"/>
      <c r="AB16" s="644"/>
    </row>
    <row r="17" spans="1:39" ht="27" customHeight="1" x14ac:dyDescent="0.25">
      <c r="A17" s="82"/>
      <c r="B17" s="60"/>
      <c r="C17" s="60"/>
      <c r="D17" s="80"/>
      <c r="E17" s="80"/>
      <c r="F17" s="80"/>
      <c r="G17" s="80"/>
      <c r="H17" s="80"/>
      <c r="I17" s="80"/>
      <c r="J17" s="80"/>
      <c r="K17" s="80"/>
      <c r="L17" s="80"/>
      <c r="M17" s="60"/>
      <c r="N17" s="60"/>
      <c r="O17" s="60"/>
      <c r="P17" s="60"/>
      <c r="Q17" s="646" t="s">
        <v>101</v>
      </c>
      <c r="R17" s="647"/>
      <c r="S17" s="581"/>
      <c r="T17" s="575" t="s">
        <v>102</v>
      </c>
      <c r="U17" s="576"/>
      <c r="V17" s="577"/>
      <c r="W17" s="580" t="s">
        <v>101</v>
      </c>
      <c r="X17" s="581"/>
      <c r="Y17" s="580" t="s">
        <v>103</v>
      </c>
      <c r="Z17" s="581"/>
      <c r="AA17" s="575" t="s">
        <v>104</v>
      </c>
      <c r="AB17" s="582"/>
      <c r="AC17" s="83"/>
      <c r="AD17" s="83"/>
    </row>
    <row r="18" spans="1:39" ht="27" customHeight="1" x14ac:dyDescent="0.25">
      <c r="A18" s="82"/>
      <c r="B18" s="60"/>
      <c r="C18" s="60"/>
      <c r="D18" s="80"/>
      <c r="E18" s="80"/>
      <c r="F18" s="80"/>
      <c r="G18" s="80"/>
      <c r="H18" s="80"/>
      <c r="I18" s="80"/>
      <c r="J18" s="80"/>
      <c r="K18" s="80"/>
      <c r="L18" s="80"/>
      <c r="M18" s="60"/>
      <c r="N18" s="60"/>
      <c r="O18" s="60"/>
      <c r="P18" s="60"/>
      <c r="Q18" s="152"/>
      <c r="R18" s="153"/>
      <c r="S18" s="154"/>
      <c r="T18" s="575"/>
      <c r="U18" s="576"/>
      <c r="V18" s="577"/>
      <c r="W18" s="134"/>
      <c r="X18" s="135"/>
      <c r="Y18" s="134"/>
      <c r="Z18" s="135"/>
      <c r="AA18" s="136"/>
      <c r="AB18" s="137"/>
      <c r="AC18" s="83"/>
      <c r="AD18" s="83"/>
    </row>
    <row r="19" spans="1:39" ht="18" customHeight="1" thickBot="1" x14ac:dyDescent="0.3">
      <c r="A19" s="59"/>
      <c r="B19" s="54"/>
      <c r="C19" s="80"/>
      <c r="D19" s="80"/>
      <c r="E19" s="80"/>
      <c r="F19" s="80"/>
      <c r="G19" s="84"/>
      <c r="H19" s="84"/>
      <c r="I19" s="84"/>
      <c r="J19" s="84"/>
      <c r="K19" s="84"/>
      <c r="L19" s="84"/>
      <c r="M19" s="80"/>
      <c r="N19" s="80"/>
      <c r="O19" s="80"/>
      <c r="P19" s="80"/>
      <c r="Q19" s="645"/>
      <c r="R19" s="593"/>
      <c r="S19" s="594"/>
      <c r="T19" s="592"/>
      <c r="U19" s="593"/>
      <c r="V19" s="594"/>
      <c r="W19" s="602"/>
      <c r="X19" s="603"/>
      <c r="Y19" s="578"/>
      <c r="Z19" s="579"/>
      <c r="AA19" s="648"/>
      <c r="AB19" s="649"/>
      <c r="AC19" s="3"/>
      <c r="AD19" s="3"/>
    </row>
    <row r="20" spans="1:39" ht="7.5" customHeight="1" thickBot="1" x14ac:dyDescent="0.3">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5">
      <c r="A21" s="480" t="s">
        <v>47</v>
      </c>
      <c r="B21" s="481"/>
      <c r="C21" s="482"/>
      <c r="D21" s="482"/>
      <c r="E21" s="482"/>
      <c r="F21" s="482"/>
      <c r="G21" s="482"/>
      <c r="H21" s="482"/>
      <c r="I21" s="482"/>
      <c r="J21" s="482"/>
      <c r="K21" s="482"/>
      <c r="L21" s="482"/>
      <c r="M21" s="482"/>
      <c r="N21" s="482"/>
      <c r="O21" s="482"/>
      <c r="P21" s="482"/>
      <c r="Q21" s="482"/>
      <c r="R21" s="482"/>
      <c r="S21" s="482"/>
      <c r="T21" s="482"/>
      <c r="U21" s="482"/>
      <c r="V21" s="482"/>
      <c r="W21" s="482"/>
      <c r="X21" s="482"/>
      <c r="Y21" s="482"/>
      <c r="Z21" s="482"/>
      <c r="AA21" s="482"/>
      <c r="AB21" s="483"/>
    </row>
    <row r="22" spans="1:39" ht="15" customHeight="1" x14ac:dyDescent="0.25">
      <c r="A22" s="505" t="s">
        <v>48</v>
      </c>
      <c r="B22" s="507" t="s">
        <v>49</v>
      </c>
      <c r="C22" s="508"/>
      <c r="D22" s="485" t="s">
        <v>105</v>
      </c>
      <c r="E22" s="511"/>
      <c r="F22" s="511"/>
      <c r="G22" s="511"/>
      <c r="H22" s="511"/>
      <c r="I22" s="511"/>
      <c r="J22" s="511"/>
      <c r="K22" s="511"/>
      <c r="L22" s="511"/>
      <c r="M22" s="511"/>
      <c r="N22" s="511"/>
      <c r="O22" s="512"/>
      <c r="P22" s="513" t="s">
        <v>41</v>
      </c>
      <c r="Q22" s="513" t="s">
        <v>51</v>
      </c>
      <c r="R22" s="513"/>
      <c r="S22" s="513"/>
      <c r="T22" s="513"/>
      <c r="U22" s="513"/>
      <c r="V22" s="513"/>
      <c r="W22" s="513"/>
      <c r="X22" s="513"/>
      <c r="Y22" s="513"/>
      <c r="Z22" s="513"/>
      <c r="AA22" s="513"/>
      <c r="AB22" s="514"/>
    </row>
    <row r="23" spans="1:39" ht="27" customHeight="1" x14ac:dyDescent="0.25">
      <c r="A23" s="506"/>
      <c r="B23" s="509"/>
      <c r="C23" s="510"/>
      <c r="D23" s="88" t="s">
        <v>8</v>
      </c>
      <c r="E23" s="88" t="s">
        <v>30</v>
      </c>
      <c r="F23" s="88" t="s">
        <v>31</v>
      </c>
      <c r="G23" s="88" t="s">
        <v>32</v>
      </c>
      <c r="H23" s="88" t="s">
        <v>33</v>
      </c>
      <c r="I23" s="88" t="s">
        <v>34</v>
      </c>
      <c r="J23" s="88" t="s">
        <v>35</v>
      </c>
      <c r="K23" s="88" t="s">
        <v>36</v>
      </c>
      <c r="L23" s="88" t="s">
        <v>37</v>
      </c>
      <c r="M23" s="88" t="s">
        <v>38</v>
      </c>
      <c r="N23" s="88" t="s">
        <v>39</v>
      </c>
      <c r="O23" s="88" t="s">
        <v>40</v>
      </c>
      <c r="P23" s="512"/>
      <c r="Q23" s="513"/>
      <c r="R23" s="513"/>
      <c r="S23" s="513"/>
      <c r="T23" s="513"/>
      <c r="U23" s="513"/>
      <c r="V23" s="513"/>
      <c r="W23" s="513"/>
      <c r="X23" s="513"/>
      <c r="Y23" s="513"/>
      <c r="Z23" s="513"/>
      <c r="AA23" s="513"/>
      <c r="AB23" s="514"/>
    </row>
    <row r="24" spans="1:39" ht="42" customHeight="1" thickBot="1" x14ac:dyDescent="0.3">
      <c r="A24" s="85"/>
      <c r="B24" s="515"/>
      <c r="C24" s="516"/>
      <c r="D24" s="89"/>
      <c r="E24" s="89"/>
      <c r="F24" s="89"/>
      <c r="G24" s="89"/>
      <c r="H24" s="89"/>
      <c r="I24" s="89"/>
      <c r="J24" s="89"/>
      <c r="K24" s="89"/>
      <c r="L24" s="89"/>
      <c r="M24" s="89"/>
      <c r="N24" s="89"/>
      <c r="O24" s="89"/>
      <c r="P24" s="86">
        <f>SUM(D24:O24)</f>
        <v>0</v>
      </c>
      <c r="Q24" s="566" t="s">
        <v>106</v>
      </c>
      <c r="R24" s="566"/>
      <c r="S24" s="566"/>
      <c r="T24" s="566"/>
      <c r="U24" s="566"/>
      <c r="V24" s="566"/>
      <c r="W24" s="566"/>
      <c r="X24" s="566"/>
      <c r="Y24" s="566"/>
      <c r="Z24" s="566"/>
      <c r="AA24" s="566"/>
      <c r="AB24" s="567"/>
    </row>
    <row r="25" spans="1:39" ht="21.95" customHeight="1" x14ac:dyDescent="0.25">
      <c r="A25" s="437" t="s">
        <v>53</v>
      </c>
      <c r="B25" s="438"/>
      <c r="C25" s="438"/>
      <c r="D25" s="438"/>
      <c r="E25" s="438"/>
      <c r="F25" s="438"/>
      <c r="G25" s="438"/>
      <c r="H25" s="438"/>
      <c r="I25" s="438"/>
      <c r="J25" s="438"/>
      <c r="K25" s="438"/>
      <c r="L25" s="438"/>
      <c r="M25" s="438"/>
      <c r="N25" s="438"/>
      <c r="O25" s="438"/>
      <c r="P25" s="438"/>
      <c r="Q25" s="438"/>
      <c r="R25" s="438"/>
      <c r="S25" s="438"/>
      <c r="T25" s="438"/>
      <c r="U25" s="438"/>
      <c r="V25" s="438"/>
      <c r="W25" s="438"/>
      <c r="X25" s="438"/>
      <c r="Y25" s="438"/>
      <c r="Z25" s="438"/>
      <c r="AA25" s="438"/>
      <c r="AB25" s="439"/>
    </row>
    <row r="26" spans="1:39" ht="23.1" customHeight="1" x14ac:dyDescent="0.25">
      <c r="A26" s="484" t="s">
        <v>54</v>
      </c>
      <c r="B26" s="513" t="s">
        <v>55</v>
      </c>
      <c r="C26" s="513" t="s">
        <v>49</v>
      </c>
      <c r="D26" s="513" t="s">
        <v>56</v>
      </c>
      <c r="E26" s="513"/>
      <c r="F26" s="513"/>
      <c r="G26" s="513"/>
      <c r="H26" s="513"/>
      <c r="I26" s="513"/>
      <c r="J26" s="513"/>
      <c r="K26" s="513"/>
      <c r="L26" s="513"/>
      <c r="M26" s="513"/>
      <c r="N26" s="513"/>
      <c r="O26" s="513"/>
      <c r="P26" s="513"/>
      <c r="Q26" s="513" t="s">
        <v>57</v>
      </c>
      <c r="R26" s="513"/>
      <c r="S26" s="513"/>
      <c r="T26" s="513"/>
      <c r="U26" s="513"/>
      <c r="V26" s="513"/>
      <c r="W26" s="513"/>
      <c r="X26" s="513"/>
      <c r="Y26" s="513"/>
      <c r="Z26" s="513"/>
      <c r="AA26" s="513"/>
      <c r="AB26" s="514"/>
      <c r="AE26" s="87"/>
      <c r="AF26" s="87"/>
      <c r="AG26" s="87"/>
      <c r="AH26" s="87"/>
      <c r="AI26" s="87"/>
      <c r="AJ26" s="87"/>
      <c r="AK26" s="87"/>
      <c r="AL26" s="87"/>
      <c r="AM26" s="87"/>
    </row>
    <row r="27" spans="1:39" ht="23.1" customHeight="1" x14ac:dyDescent="0.25">
      <c r="A27" s="484"/>
      <c r="B27" s="513"/>
      <c r="C27" s="520"/>
      <c r="D27" s="88" t="s">
        <v>8</v>
      </c>
      <c r="E27" s="88" t="s">
        <v>30</v>
      </c>
      <c r="F27" s="88" t="s">
        <v>31</v>
      </c>
      <c r="G27" s="88" t="s">
        <v>32</v>
      </c>
      <c r="H27" s="88" t="s">
        <v>33</v>
      </c>
      <c r="I27" s="88" t="s">
        <v>34</v>
      </c>
      <c r="J27" s="88" t="s">
        <v>35</v>
      </c>
      <c r="K27" s="88" t="s">
        <v>36</v>
      </c>
      <c r="L27" s="88" t="s">
        <v>37</v>
      </c>
      <c r="M27" s="88" t="s">
        <v>38</v>
      </c>
      <c r="N27" s="88" t="s">
        <v>39</v>
      </c>
      <c r="O27" s="88" t="s">
        <v>40</v>
      </c>
      <c r="P27" s="88" t="s">
        <v>41</v>
      </c>
      <c r="Q27" s="509" t="s">
        <v>107</v>
      </c>
      <c r="R27" s="521"/>
      <c r="S27" s="521"/>
      <c r="T27" s="510"/>
      <c r="U27" s="509" t="s">
        <v>60</v>
      </c>
      <c r="V27" s="521"/>
      <c r="W27" s="521"/>
      <c r="X27" s="510"/>
      <c r="Y27" s="509" t="s">
        <v>61</v>
      </c>
      <c r="Z27" s="521"/>
      <c r="AA27" s="521"/>
      <c r="AB27" s="522"/>
      <c r="AE27" s="87"/>
      <c r="AF27" s="87"/>
      <c r="AG27" s="87"/>
      <c r="AH27" s="87"/>
      <c r="AI27" s="87"/>
      <c r="AJ27" s="87"/>
      <c r="AK27" s="87"/>
      <c r="AL27" s="87"/>
      <c r="AM27" s="87"/>
    </row>
    <row r="28" spans="1:39" ht="33" customHeight="1" x14ac:dyDescent="0.25">
      <c r="A28" s="523"/>
      <c r="B28" s="574"/>
      <c r="C28" s="90" t="s">
        <v>62</v>
      </c>
      <c r="D28" s="89"/>
      <c r="E28" s="89"/>
      <c r="F28" s="89"/>
      <c r="G28" s="89"/>
      <c r="H28" s="89"/>
      <c r="I28" s="89"/>
      <c r="J28" s="89"/>
      <c r="K28" s="89"/>
      <c r="L28" s="89"/>
      <c r="M28" s="89"/>
      <c r="N28" s="89"/>
      <c r="O28" s="89"/>
      <c r="P28" s="150">
        <f>SUM(D28:O28)</f>
        <v>0</v>
      </c>
      <c r="Q28" s="568" t="s">
        <v>108</v>
      </c>
      <c r="R28" s="569"/>
      <c r="S28" s="569"/>
      <c r="T28" s="570"/>
      <c r="U28" s="568" t="s">
        <v>109</v>
      </c>
      <c r="V28" s="569"/>
      <c r="W28" s="569"/>
      <c r="X28" s="570"/>
      <c r="Y28" s="568" t="s">
        <v>110</v>
      </c>
      <c r="Z28" s="569"/>
      <c r="AA28" s="569"/>
      <c r="AB28" s="638"/>
      <c r="AE28" s="87"/>
      <c r="AF28" s="87"/>
      <c r="AG28" s="87"/>
      <c r="AH28" s="87"/>
      <c r="AI28" s="87"/>
      <c r="AJ28" s="87"/>
      <c r="AK28" s="87"/>
      <c r="AL28" s="87"/>
      <c r="AM28" s="87"/>
    </row>
    <row r="29" spans="1:39" ht="33.950000000000003" customHeight="1" thickBot="1" x14ac:dyDescent="0.3">
      <c r="A29" s="524"/>
      <c r="B29" s="526"/>
      <c r="C29" s="91" t="s">
        <v>66</v>
      </c>
      <c r="D29" s="92"/>
      <c r="E29" s="92"/>
      <c r="F29" s="92"/>
      <c r="G29" s="93"/>
      <c r="H29" s="93"/>
      <c r="I29" s="93"/>
      <c r="J29" s="93"/>
      <c r="K29" s="93"/>
      <c r="L29" s="93"/>
      <c r="M29" s="93"/>
      <c r="N29" s="93"/>
      <c r="O29" s="93"/>
      <c r="P29" s="151">
        <f>SUM(D29:O29)</f>
        <v>0</v>
      </c>
      <c r="Q29" s="571"/>
      <c r="R29" s="572"/>
      <c r="S29" s="572"/>
      <c r="T29" s="573"/>
      <c r="U29" s="571"/>
      <c r="V29" s="572"/>
      <c r="W29" s="572"/>
      <c r="X29" s="573"/>
      <c r="Y29" s="571"/>
      <c r="Z29" s="572"/>
      <c r="AA29" s="572"/>
      <c r="AB29" s="639"/>
      <c r="AC29" s="49"/>
      <c r="AE29" s="87"/>
      <c r="AF29" s="87"/>
      <c r="AG29" s="87"/>
      <c r="AH29" s="87"/>
      <c r="AI29" s="87"/>
      <c r="AJ29" s="87"/>
      <c r="AK29" s="87"/>
      <c r="AL29" s="87"/>
      <c r="AM29" s="87"/>
    </row>
    <row r="30" spans="1:39" ht="26.1" customHeight="1" x14ac:dyDescent="0.25">
      <c r="A30" s="476" t="s">
        <v>67</v>
      </c>
      <c r="B30" s="551" t="s">
        <v>68</v>
      </c>
      <c r="C30" s="553" t="s">
        <v>69</v>
      </c>
      <c r="D30" s="553"/>
      <c r="E30" s="553"/>
      <c r="F30" s="553"/>
      <c r="G30" s="553"/>
      <c r="H30" s="553"/>
      <c r="I30" s="553"/>
      <c r="J30" s="553"/>
      <c r="K30" s="553"/>
      <c r="L30" s="553"/>
      <c r="M30" s="553"/>
      <c r="N30" s="553"/>
      <c r="O30" s="553"/>
      <c r="P30" s="553"/>
      <c r="Q30" s="477" t="s">
        <v>70</v>
      </c>
      <c r="R30" s="554"/>
      <c r="S30" s="554"/>
      <c r="T30" s="554"/>
      <c r="U30" s="554"/>
      <c r="V30" s="554"/>
      <c r="W30" s="554"/>
      <c r="X30" s="554"/>
      <c r="Y30" s="554"/>
      <c r="Z30" s="554"/>
      <c r="AA30" s="554"/>
      <c r="AB30" s="555"/>
      <c r="AE30" s="87"/>
      <c r="AF30" s="87"/>
      <c r="AG30" s="87"/>
      <c r="AH30" s="87"/>
      <c r="AI30" s="87"/>
      <c r="AJ30" s="87"/>
      <c r="AK30" s="87"/>
      <c r="AL30" s="87"/>
      <c r="AM30" s="87"/>
    </row>
    <row r="31" spans="1:39" ht="26.1" customHeight="1" x14ac:dyDescent="0.25">
      <c r="A31" s="484"/>
      <c r="B31" s="552"/>
      <c r="C31" s="88" t="s">
        <v>71</v>
      </c>
      <c r="D31" s="88" t="s">
        <v>72</v>
      </c>
      <c r="E31" s="88" t="s">
        <v>73</v>
      </c>
      <c r="F31" s="88" t="s">
        <v>74</v>
      </c>
      <c r="G31" s="88" t="s">
        <v>75</v>
      </c>
      <c r="H31" s="88" t="s">
        <v>76</v>
      </c>
      <c r="I31" s="88" t="s">
        <v>77</v>
      </c>
      <c r="J31" s="88" t="s">
        <v>78</v>
      </c>
      <c r="K31" s="88" t="s">
        <v>79</v>
      </c>
      <c r="L31" s="88" t="s">
        <v>80</v>
      </c>
      <c r="M31" s="88" t="s">
        <v>81</v>
      </c>
      <c r="N31" s="88" t="s">
        <v>82</v>
      </c>
      <c r="O31" s="88" t="s">
        <v>83</v>
      </c>
      <c r="P31" s="88" t="s">
        <v>84</v>
      </c>
      <c r="Q31" s="485" t="s">
        <v>85</v>
      </c>
      <c r="R31" s="511"/>
      <c r="S31" s="511"/>
      <c r="T31" s="511"/>
      <c r="U31" s="511"/>
      <c r="V31" s="511"/>
      <c r="W31" s="511"/>
      <c r="X31" s="511"/>
      <c r="Y31" s="511"/>
      <c r="Z31" s="511"/>
      <c r="AA31" s="511"/>
      <c r="AB31" s="556"/>
      <c r="AE31" s="94"/>
      <c r="AF31" s="94"/>
      <c r="AG31" s="94"/>
      <c r="AH31" s="94"/>
      <c r="AI31" s="94"/>
      <c r="AJ31" s="94"/>
      <c r="AK31" s="94"/>
      <c r="AL31" s="94"/>
      <c r="AM31" s="94"/>
    </row>
    <row r="32" spans="1:39" ht="28.5" customHeight="1" x14ac:dyDescent="0.25">
      <c r="A32" s="564"/>
      <c r="B32" s="543"/>
      <c r="C32" s="90" t="s">
        <v>62</v>
      </c>
      <c r="D32" s="95"/>
      <c r="E32" s="95"/>
      <c r="F32" s="95"/>
      <c r="G32" s="95"/>
      <c r="H32" s="95"/>
      <c r="I32" s="95"/>
      <c r="J32" s="95"/>
      <c r="K32" s="95"/>
      <c r="L32" s="95"/>
      <c r="M32" s="95"/>
      <c r="N32" s="95"/>
      <c r="O32" s="95"/>
      <c r="P32" s="96">
        <f t="shared" ref="P32:P39" si="0">SUM(D32:O32)</f>
        <v>0</v>
      </c>
      <c r="Q32" s="607" t="s">
        <v>111</v>
      </c>
      <c r="R32" s="608"/>
      <c r="S32" s="608"/>
      <c r="T32" s="608"/>
      <c r="U32" s="608"/>
      <c r="V32" s="608"/>
      <c r="W32" s="608"/>
      <c r="X32" s="608"/>
      <c r="Y32" s="608"/>
      <c r="Z32" s="608"/>
      <c r="AA32" s="608"/>
      <c r="AB32" s="609"/>
      <c r="AC32" s="97"/>
      <c r="AE32" s="98"/>
      <c r="AF32" s="98"/>
      <c r="AG32" s="98"/>
      <c r="AH32" s="98"/>
      <c r="AI32" s="98"/>
      <c r="AJ32" s="98"/>
      <c r="AK32" s="98"/>
      <c r="AL32" s="98"/>
      <c r="AM32" s="98"/>
    </row>
    <row r="33" spans="1:29" ht="28.5" customHeight="1" x14ac:dyDescent="0.25">
      <c r="A33" s="565"/>
      <c r="B33" s="544"/>
      <c r="C33" s="99" t="s">
        <v>66</v>
      </c>
      <c r="D33" s="100"/>
      <c r="E33" s="100"/>
      <c r="F33" s="100"/>
      <c r="G33" s="100"/>
      <c r="H33" s="100"/>
      <c r="I33" s="100"/>
      <c r="J33" s="100"/>
      <c r="K33" s="100"/>
      <c r="L33" s="100"/>
      <c r="M33" s="100"/>
      <c r="N33" s="100"/>
      <c r="O33" s="100"/>
      <c r="P33" s="101">
        <f t="shared" si="0"/>
        <v>0</v>
      </c>
      <c r="Q33" s="610"/>
      <c r="R33" s="611"/>
      <c r="S33" s="611"/>
      <c r="T33" s="611"/>
      <c r="U33" s="611"/>
      <c r="V33" s="611"/>
      <c r="W33" s="611"/>
      <c r="X33" s="611"/>
      <c r="Y33" s="611"/>
      <c r="Z33" s="611"/>
      <c r="AA33" s="611"/>
      <c r="AB33" s="612"/>
      <c r="AC33" s="97"/>
    </row>
    <row r="34" spans="1:29" ht="28.5" customHeight="1" x14ac:dyDescent="0.25">
      <c r="A34" s="565"/>
      <c r="B34" s="559"/>
      <c r="C34" s="102" t="s">
        <v>62</v>
      </c>
      <c r="D34" s="103"/>
      <c r="E34" s="103"/>
      <c r="F34" s="103"/>
      <c r="G34" s="103"/>
      <c r="H34" s="103"/>
      <c r="I34" s="103"/>
      <c r="J34" s="103"/>
      <c r="K34" s="103"/>
      <c r="L34" s="103"/>
      <c r="M34" s="103"/>
      <c r="N34" s="103"/>
      <c r="O34" s="103"/>
      <c r="P34" s="101">
        <f t="shared" si="0"/>
        <v>0</v>
      </c>
      <c r="Q34" s="583"/>
      <c r="R34" s="584"/>
      <c r="S34" s="584"/>
      <c r="T34" s="584"/>
      <c r="U34" s="584"/>
      <c r="V34" s="584"/>
      <c r="W34" s="584"/>
      <c r="X34" s="584"/>
      <c r="Y34" s="584"/>
      <c r="Z34" s="584"/>
      <c r="AA34" s="584"/>
      <c r="AB34" s="585"/>
      <c r="AC34" s="97"/>
    </row>
    <row r="35" spans="1:29" ht="28.5" customHeight="1" x14ac:dyDescent="0.25">
      <c r="A35" s="565"/>
      <c r="B35" s="544"/>
      <c r="C35" s="99" t="s">
        <v>66</v>
      </c>
      <c r="D35" s="100"/>
      <c r="E35" s="100"/>
      <c r="F35" s="100"/>
      <c r="G35" s="100"/>
      <c r="H35" s="100"/>
      <c r="I35" s="100"/>
      <c r="J35" s="100"/>
      <c r="K35" s="100"/>
      <c r="L35" s="104"/>
      <c r="M35" s="104"/>
      <c r="N35" s="104"/>
      <c r="O35" s="104"/>
      <c r="P35" s="101">
        <f t="shared" si="0"/>
        <v>0</v>
      </c>
      <c r="Q35" s="589"/>
      <c r="R35" s="590"/>
      <c r="S35" s="590"/>
      <c r="T35" s="590"/>
      <c r="U35" s="590"/>
      <c r="V35" s="590"/>
      <c r="W35" s="590"/>
      <c r="X35" s="590"/>
      <c r="Y35" s="590"/>
      <c r="Z35" s="590"/>
      <c r="AA35" s="590"/>
      <c r="AB35" s="591"/>
      <c r="AC35" s="97"/>
    </row>
    <row r="36" spans="1:29" ht="28.5" customHeight="1" x14ac:dyDescent="0.25">
      <c r="A36" s="562"/>
      <c r="B36" s="559"/>
      <c r="C36" s="102" t="s">
        <v>62</v>
      </c>
      <c r="D36" s="103"/>
      <c r="E36" s="103"/>
      <c r="F36" s="103"/>
      <c r="G36" s="103"/>
      <c r="H36" s="103"/>
      <c r="I36" s="103"/>
      <c r="J36" s="103"/>
      <c r="K36" s="103"/>
      <c r="L36" s="103"/>
      <c r="M36" s="103"/>
      <c r="N36" s="103"/>
      <c r="O36" s="103"/>
      <c r="P36" s="101">
        <f t="shared" si="0"/>
        <v>0</v>
      </c>
      <c r="Q36" s="583"/>
      <c r="R36" s="584"/>
      <c r="S36" s="584"/>
      <c r="T36" s="584"/>
      <c r="U36" s="584"/>
      <c r="V36" s="584"/>
      <c r="W36" s="584"/>
      <c r="X36" s="584"/>
      <c r="Y36" s="584"/>
      <c r="Z36" s="584"/>
      <c r="AA36" s="584"/>
      <c r="AB36" s="585"/>
      <c r="AC36" s="97"/>
    </row>
    <row r="37" spans="1:29" ht="28.5" customHeight="1" x14ac:dyDescent="0.25">
      <c r="A37" s="563"/>
      <c r="B37" s="544"/>
      <c r="C37" s="99" t="s">
        <v>66</v>
      </c>
      <c r="D37" s="100"/>
      <c r="E37" s="100"/>
      <c r="F37" s="100"/>
      <c r="G37" s="100"/>
      <c r="H37" s="100"/>
      <c r="I37" s="100"/>
      <c r="J37" s="100"/>
      <c r="K37" s="100"/>
      <c r="L37" s="104"/>
      <c r="M37" s="104"/>
      <c r="N37" s="104"/>
      <c r="O37" s="104"/>
      <c r="P37" s="101">
        <f t="shared" si="0"/>
        <v>0</v>
      </c>
      <c r="Q37" s="589"/>
      <c r="R37" s="590"/>
      <c r="S37" s="590"/>
      <c r="T37" s="590"/>
      <c r="U37" s="590"/>
      <c r="V37" s="590"/>
      <c r="W37" s="590"/>
      <c r="X37" s="590"/>
      <c r="Y37" s="590"/>
      <c r="Z37" s="590"/>
      <c r="AA37" s="590"/>
      <c r="AB37" s="591"/>
      <c r="AC37" s="97"/>
    </row>
    <row r="38" spans="1:29" ht="28.5" customHeight="1" x14ac:dyDescent="0.25">
      <c r="A38" s="595"/>
      <c r="B38" s="559"/>
      <c r="C38" s="102" t="s">
        <v>62</v>
      </c>
      <c r="D38" s="103"/>
      <c r="E38" s="103"/>
      <c r="F38" s="103"/>
      <c r="G38" s="103"/>
      <c r="H38" s="103"/>
      <c r="I38" s="103"/>
      <c r="J38" s="103"/>
      <c r="K38" s="103"/>
      <c r="L38" s="103"/>
      <c r="M38" s="103"/>
      <c r="N38" s="103"/>
      <c r="O38" s="103"/>
      <c r="P38" s="101">
        <f t="shared" si="0"/>
        <v>0</v>
      </c>
      <c r="Q38" s="583"/>
      <c r="R38" s="584"/>
      <c r="S38" s="584"/>
      <c r="T38" s="584"/>
      <c r="U38" s="584"/>
      <c r="V38" s="584"/>
      <c r="W38" s="584"/>
      <c r="X38" s="584"/>
      <c r="Y38" s="584"/>
      <c r="Z38" s="584"/>
      <c r="AA38" s="584"/>
      <c r="AB38" s="585"/>
      <c r="AC38" s="97"/>
    </row>
    <row r="39" spans="1:29" ht="28.5" customHeight="1" thickBot="1" x14ac:dyDescent="0.3">
      <c r="A39" s="596"/>
      <c r="B39" s="560"/>
      <c r="C39" s="91" t="s">
        <v>66</v>
      </c>
      <c r="D39" s="105"/>
      <c r="E39" s="105"/>
      <c r="F39" s="105"/>
      <c r="G39" s="105"/>
      <c r="H39" s="105"/>
      <c r="I39" s="105"/>
      <c r="J39" s="105"/>
      <c r="K39" s="105"/>
      <c r="L39" s="106"/>
      <c r="M39" s="106"/>
      <c r="N39" s="106"/>
      <c r="O39" s="106"/>
      <c r="P39" s="107">
        <f t="shared" si="0"/>
        <v>0</v>
      </c>
      <c r="Q39" s="586"/>
      <c r="R39" s="587"/>
      <c r="S39" s="587"/>
      <c r="T39" s="587"/>
      <c r="U39" s="587"/>
      <c r="V39" s="587"/>
      <c r="W39" s="587"/>
      <c r="X39" s="587"/>
      <c r="Y39" s="587"/>
      <c r="Z39" s="587"/>
      <c r="AA39" s="587"/>
      <c r="AB39" s="588"/>
      <c r="AC39" s="97"/>
    </row>
    <row r="40" spans="1:29" x14ac:dyDescent="0.25">
      <c r="A40" s="50" t="s">
        <v>92</v>
      </c>
    </row>
  </sheetData>
  <mergeCells count="86">
    <mergeCell ref="A13:B13"/>
    <mergeCell ref="C11:K11"/>
    <mergeCell ref="S13:T13"/>
    <mergeCell ref="Y11:AB11"/>
    <mergeCell ref="U28:X29"/>
    <mergeCell ref="Y28:AB29"/>
    <mergeCell ref="T18:V18"/>
    <mergeCell ref="D22:O22"/>
    <mergeCell ref="Q16:V16"/>
    <mergeCell ref="M11:Q11"/>
    <mergeCell ref="C12:Z12"/>
    <mergeCell ref="W16:AB16"/>
    <mergeCell ref="W17:X17"/>
    <mergeCell ref="Q19:S19"/>
    <mergeCell ref="Q17:S17"/>
    <mergeCell ref="AA19:AB19"/>
    <mergeCell ref="Z1:AB1"/>
    <mergeCell ref="AA8:AB8"/>
    <mergeCell ref="AA9:AB9"/>
    <mergeCell ref="W11:X11"/>
    <mergeCell ref="B1:Y1"/>
    <mergeCell ref="AA7:AB7"/>
    <mergeCell ref="Y9:Z9"/>
    <mergeCell ref="Z3:AB3"/>
    <mergeCell ref="Y8:Z8"/>
    <mergeCell ref="Y7:Z7"/>
    <mergeCell ref="U7:V9"/>
    <mergeCell ref="W7:X9"/>
    <mergeCell ref="Q34:AB35"/>
    <mergeCell ref="A21:AB21"/>
    <mergeCell ref="P22:P23"/>
    <mergeCell ref="C30:P30"/>
    <mergeCell ref="B2:Y2"/>
    <mergeCell ref="B3:Y4"/>
    <mergeCell ref="Q32:AB33"/>
    <mergeCell ref="Q30:AB30"/>
    <mergeCell ref="C15:C16"/>
    <mergeCell ref="A1:A4"/>
    <mergeCell ref="Z2:AB2"/>
    <mergeCell ref="Z4:AB4"/>
    <mergeCell ref="R7:T9"/>
    <mergeCell ref="A15:B16"/>
    <mergeCell ref="A7:B9"/>
    <mergeCell ref="R11:V11"/>
    <mergeCell ref="B38:B39"/>
    <mergeCell ref="C13:Q13"/>
    <mergeCell ref="Q22:AB23"/>
    <mergeCell ref="C7:K9"/>
    <mergeCell ref="Q38:AB39"/>
    <mergeCell ref="U27:X27"/>
    <mergeCell ref="Q36:AB37"/>
    <mergeCell ref="T19:V19"/>
    <mergeCell ref="A11:B11"/>
    <mergeCell ref="A38:A39"/>
    <mergeCell ref="V13:Y13"/>
    <mergeCell ref="Q15:AB15"/>
    <mergeCell ref="AA13:AB13"/>
    <mergeCell ref="W19:X19"/>
    <mergeCell ref="Y27:AB27"/>
    <mergeCell ref="Q31:AB31"/>
    <mergeCell ref="T17:V17"/>
    <mergeCell ref="Y19:Z19"/>
    <mergeCell ref="Y17:Z17"/>
    <mergeCell ref="AA17:AB17"/>
    <mergeCell ref="B22:C23"/>
    <mergeCell ref="A26:A27"/>
    <mergeCell ref="C26:C27"/>
    <mergeCell ref="A22:A23"/>
    <mergeCell ref="A28:A29"/>
    <mergeCell ref="A25:AB25"/>
    <mergeCell ref="D26:P26"/>
    <mergeCell ref="Q24:AB24"/>
    <mergeCell ref="B26:B27"/>
    <mergeCell ref="Q28:T29"/>
    <mergeCell ref="Q26:AB26"/>
    <mergeCell ref="Q27:T27"/>
    <mergeCell ref="B28:B29"/>
    <mergeCell ref="B24:C24"/>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100-000000000000}">
      <formula1>2000</formula1>
    </dataValidation>
    <dataValidation type="textLength" operator="lessThanOrEqual" allowBlank="1" showInputMessage="1" showErrorMessage="1" errorTitle="Máximo 2.000 caracteres" error="Máximo 2.000 caracteres" sqref="Q32:AB39 Q28 U28 Y28" xr:uid="{00000000-0002-0000-0100-000001000000}">
      <formula1>2000</formula1>
    </dataValidation>
  </dataValidations>
  <pageMargins left="0" right="0" top="0" bottom="0" header="0" footer="0"/>
  <pageSetup paperSize="41" scale="48" fitToHeight="0" orientation="landscape"/>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0"/>
  <sheetViews>
    <sheetView showGridLines="0" topLeftCell="M7" zoomScale="55" zoomScaleNormal="55" workbookViewId="0">
      <selection activeCell="V25" sqref="V25"/>
    </sheetView>
  </sheetViews>
  <sheetFormatPr baseColWidth="10" defaultColWidth="10.85546875" defaultRowHeight="15" x14ac:dyDescent="0.25"/>
  <cols>
    <col min="1" max="1" width="38.42578125" style="50" customWidth="1"/>
    <col min="2" max="2" width="23"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14.7109375" style="50" bestFit="1"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411"/>
      <c r="B1" s="414" t="s">
        <v>0</v>
      </c>
      <c r="C1" s="415"/>
      <c r="D1" s="415"/>
      <c r="E1" s="415"/>
      <c r="F1" s="415"/>
      <c r="G1" s="415"/>
      <c r="H1" s="415"/>
      <c r="I1" s="415"/>
      <c r="J1" s="415"/>
      <c r="K1" s="415"/>
      <c r="L1" s="415"/>
      <c r="M1" s="415"/>
      <c r="N1" s="415"/>
      <c r="O1" s="415"/>
      <c r="P1" s="415"/>
      <c r="Q1" s="415"/>
      <c r="R1" s="415"/>
      <c r="S1" s="415"/>
      <c r="T1" s="415"/>
      <c r="U1" s="415"/>
      <c r="V1" s="415"/>
      <c r="W1" s="415"/>
      <c r="X1" s="415"/>
      <c r="Y1" s="415"/>
      <c r="Z1" s="415"/>
      <c r="AA1" s="416"/>
      <c r="AB1" s="417" t="s">
        <v>1</v>
      </c>
      <c r="AC1" s="418"/>
      <c r="AD1" s="419"/>
    </row>
    <row r="2" spans="1:30" ht="30.75" customHeight="1" thickBot="1" x14ac:dyDescent="0.3">
      <c r="A2" s="412"/>
      <c r="B2" s="414" t="s">
        <v>2</v>
      </c>
      <c r="C2" s="415"/>
      <c r="D2" s="415"/>
      <c r="E2" s="415"/>
      <c r="F2" s="415"/>
      <c r="G2" s="415"/>
      <c r="H2" s="415"/>
      <c r="I2" s="415"/>
      <c r="J2" s="415"/>
      <c r="K2" s="415"/>
      <c r="L2" s="415"/>
      <c r="M2" s="415"/>
      <c r="N2" s="415"/>
      <c r="O2" s="415"/>
      <c r="P2" s="415"/>
      <c r="Q2" s="415"/>
      <c r="R2" s="415"/>
      <c r="S2" s="415"/>
      <c r="T2" s="415"/>
      <c r="U2" s="415"/>
      <c r="V2" s="415"/>
      <c r="W2" s="415"/>
      <c r="X2" s="415"/>
      <c r="Y2" s="415"/>
      <c r="Z2" s="415"/>
      <c r="AA2" s="416"/>
      <c r="AB2" s="434" t="s">
        <v>3</v>
      </c>
      <c r="AC2" s="435"/>
      <c r="AD2" s="436"/>
    </row>
    <row r="3" spans="1:30" ht="24" customHeight="1" x14ac:dyDescent="0.25">
      <c r="A3" s="412"/>
      <c r="B3" s="437" t="s">
        <v>4</v>
      </c>
      <c r="C3" s="438"/>
      <c r="D3" s="438"/>
      <c r="E3" s="438"/>
      <c r="F3" s="438"/>
      <c r="G3" s="438"/>
      <c r="H3" s="438"/>
      <c r="I3" s="438"/>
      <c r="J3" s="438"/>
      <c r="K3" s="438"/>
      <c r="L3" s="438"/>
      <c r="M3" s="438"/>
      <c r="N3" s="438"/>
      <c r="O3" s="438"/>
      <c r="P3" s="438"/>
      <c r="Q3" s="438"/>
      <c r="R3" s="438"/>
      <c r="S3" s="438"/>
      <c r="T3" s="438"/>
      <c r="U3" s="438"/>
      <c r="V3" s="438"/>
      <c r="W3" s="438"/>
      <c r="X3" s="438"/>
      <c r="Y3" s="438"/>
      <c r="Z3" s="438"/>
      <c r="AA3" s="439"/>
      <c r="AB3" s="434" t="s">
        <v>5</v>
      </c>
      <c r="AC3" s="435"/>
      <c r="AD3" s="436"/>
    </row>
    <row r="4" spans="1:30" ht="21.95" customHeight="1" thickBot="1" x14ac:dyDescent="0.3">
      <c r="A4" s="413"/>
      <c r="B4" s="440"/>
      <c r="C4" s="441"/>
      <c r="D4" s="441"/>
      <c r="E4" s="441"/>
      <c r="F4" s="441"/>
      <c r="G4" s="441"/>
      <c r="H4" s="441"/>
      <c r="I4" s="441"/>
      <c r="J4" s="441"/>
      <c r="K4" s="441"/>
      <c r="L4" s="441"/>
      <c r="M4" s="441"/>
      <c r="N4" s="441"/>
      <c r="O4" s="441"/>
      <c r="P4" s="441"/>
      <c r="Q4" s="441"/>
      <c r="R4" s="441"/>
      <c r="S4" s="441"/>
      <c r="T4" s="441"/>
      <c r="U4" s="441"/>
      <c r="V4" s="441"/>
      <c r="W4" s="441"/>
      <c r="X4" s="441"/>
      <c r="Y4" s="441"/>
      <c r="Z4" s="441"/>
      <c r="AA4" s="442"/>
      <c r="AB4" s="443" t="s">
        <v>6</v>
      </c>
      <c r="AC4" s="444"/>
      <c r="AD4" s="445"/>
    </row>
    <row r="5" spans="1:30" ht="9" customHeight="1" thickBot="1" x14ac:dyDescent="0.3">
      <c r="A5" s="51"/>
      <c r="B5" s="191"/>
      <c r="C5" s="192"/>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428" t="s">
        <v>7</v>
      </c>
      <c r="B7" s="429"/>
      <c r="C7" s="464" t="s">
        <v>8</v>
      </c>
      <c r="D7" s="428" t="s">
        <v>9</v>
      </c>
      <c r="E7" s="446"/>
      <c r="F7" s="446"/>
      <c r="G7" s="446"/>
      <c r="H7" s="429"/>
      <c r="I7" s="449">
        <v>44959</v>
      </c>
      <c r="J7" s="450"/>
      <c r="K7" s="428" t="s">
        <v>10</v>
      </c>
      <c r="L7" s="429"/>
      <c r="M7" s="424" t="s">
        <v>11</v>
      </c>
      <c r="N7" s="425"/>
      <c r="O7" s="422"/>
      <c r="P7" s="423"/>
      <c r="Q7" s="54"/>
      <c r="R7" s="54"/>
      <c r="S7" s="54"/>
      <c r="T7" s="54"/>
      <c r="U7" s="54"/>
      <c r="V7" s="54"/>
      <c r="W7" s="54"/>
      <c r="X7" s="54"/>
      <c r="Y7" s="54"/>
      <c r="Z7" s="55"/>
      <c r="AA7" s="54"/>
      <c r="AB7" s="54"/>
      <c r="AC7" s="60"/>
      <c r="AD7" s="61"/>
    </row>
    <row r="8" spans="1:30" x14ac:dyDescent="0.25">
      <c r="A8" s="430"/>
      <c r="B8" s="431"/>
      <c r="C8" s="465"/>
      <c r="D8" s="430"/>
      <c r="E8" s="447"/>
      <c r="F8" s="447"/>
      <c r="G8" s="447"/>
      <c r="H8" s="431"/>
      <c r="I8" s="451"/>
      <c r="J8" s="452"/>
      <c r="K8" s="430"/>
      <c r="L8" s="431"/>
      <c r="M8" s="426" t="s">
        <v>12</v>
      </c>
      <c r="N8" s="427"/>
      <c r="O8" s="630"/>
      <c r="P8" s="631"/>
      <c r="Q8" s="54"/>
      <c r="R8" s="54"/>
      <c r="S8" s="54"/>
      <c r="T8" s="54"/>
      <c r="U8" s="54"/>
      <c r="V8" s="54"/>
      <c r="W8" s="54"/>
      <c r="X8" s="54"/>
      <c r="Y8" s="54"/>
      <c r="Z8" s="55"/>
      <c r="AA8" s="54"/>
      <c r="AB8" s="54"/>
      <c r="AC8" s="60"/>
      <c r="AD8" s="61"/>
    </row>
    <row r="9" spans="1:30" ht="15.75" thickBot="1" x14ac:dyDescent="0.3">
      <c r="A9" s="432"/>
      <c r="B9" s="433"/>
      <c r="C9" s="466"/>
      <c r="D9" s="432"/>
      <c r="E9" s="448"/>
      <c r="F9" s="448"/>
      <c r="G9" s="448"/>
      <c r="H9" s="433"/>
      <c r="I9" s="453"/>
      <c r="J9" s="454"/>
      <c r="K9" s="432"/>
      <c r="L9" s="433"/>
      <c r="M9" s="420" t="s">
        <v>13</v>
      </c>
      <c r="N9" s="421"/>
      <c r="O9" s="632" t="s">
        <v>14</v>
      </c>
      <c r="P9" s="633"/>
      <c r="Q9" s="54"/>
      <c r="R9" s="54"/>
      <c r="S9" s="54"/>
      <c r="T9" s="54"/>
      <c r="U9" s="54"/>
      <c r="V9" s="54"/>
      <c r="W9" s="54"/>
      <c r="X9" s="54"/>
      <c r="Y9" s="54"/>
      <c r="Z9" s="55"/>
      <c r="AA9" s="54"/>
      <c r="AB9" s="54"/>
      <c r="AC9" s="60"/>
      <c r="AD9" s="61"/>
    </row>
    <row r="10" spans="1:30" ht="15" customHeight="1" thickBot="1" x14ac:dyDescent="0.3">
      <c r="A10" s="158"/>
      <c r="B10" s="159"/>
      <c r="C10" s="159"/>
      <c r="D10" s="65"/>
      <c r="E10" s="65"/>
      <c r="F10" s="65"/>
      <c r="G10" s="65"/>
      <c r="H10" s="65"/>
      <c r="I10" s="155"/>
      <c r="J10" s="155"/>
      <c r="K10" s="65"/>
      <c r="L10" s="65"/>
      <c r="M10" s="156"/>
      <c r="N10" s="156"/>
      <c r="O10" s="157"/>
      <c r="P10" s="157"/>
      <c r="Q10" s="159"/>
      <c r="R10" s="159"/>
      <c r="S10" s="159"/>
      <c r="T10" s="159"/>
      <c r="U10" s="159"/>
      <c r="V10" s="159"/>
      <c r="W10" s="159"/>
      <c r="X10" s="159"/>
      <c r="Y10" s="159"/>
      <c r="Z10" s="160"/>
      <c r="AA10" s="159"/>
      <c r="AB10" s="159"/>
      <c r="AC10" s="161"/>
      <c r="AD10" s="162"/>
    </row>
    <row r="11" spans="1:30" ht="15" customHeight="1" x14ac:dyDescent="0.25">
      <c r="A11" s="428" t="s">
        <v>15</v>
      </c>
      <c r="B11" s="429"/>
      <c r="C11" s="455" t="s">
        <v>16</v>
      </c>
      <c r="D11" s="456"/>
      <c r="E11" s="456"/>
      <c r="F11" s="456"/>
      <c r="G11" s="456"/>
      <c r="H11" s="456"/>
      <c r="I11" s="456"/>
      <c r="J11" s="456"/>
      <c r="K11" s="456"/>
      <c r="L11" s="456"/>
      <c r="M11" s="456"/>
      <c r="N11" s="456"/>
      <c r="O11" s="456"/>
      <c r="P11" s="456"/>
      <c r="Q11" s="456"/>
      <c r="R11" s="456"/>
      <c r="S11" s="456"/>
      <c r="T11" s="456"/>
      <c r="U11" s="456"/>
      <c r="V11" s="456"/>
      <c r="W11" s="456"/>
      <c r="X11" s="456"/>
      <c r="Y11" s="456"/>
      <c r="Z11" s="456"/>
      <c r="AA11" s="456"/>
      <c r="AB11" s="456"/>
      <c r="AC11" s="456"/>
      <c r="AD11" s="457"/>
    </row>
    <row r="12" spans="1:30" ht="15" customHeight="1" x14ac:dyDescent="0.25">
      <c r="A12" s="430"/>
      <c r="B12" s="431"/>
      <c r="C12" s="458"/>
      <c r="D12" s="459"/>
      <c r="E12" s="459"/>
      <c r="F12" s="459"/>
      <c r="G12" s="459"/>
      <c r="H12" s="459"/>
      <c r="I12" s="459"/>
      <c r="J12" s="459"/>
      <c r="K12" s="459"/>
      <c r="L12" s="459"/>
      <c r="M12" s="459"/>
      <c r="N12" s="459"/>
      <c r="O12" s="459"/>
      <c r="P12" s="459"/>
      <c r="Q12" s="459"/>
      <c r="R12" s="459"/>
      <c r="S12" s="459"/>
      <c r="T12" s="459"/>
      <c r="U12" s="459"/>
      <c r="V12" s="459"/>
      <c r="W12" s="459"/>
      <c r="X12" s="459"/>
      <c r="Y12" s="459"/>
      <c r="Z12" s="459"/>
      <c r="AA12" s="459"/>
      <c r="AB12" s="459"/>
      <c r="AC12" s="459"/>
      <c r="AD12" s="460"/>
    </row>
    <row r="13" spans="1:30" ht="15" customHeight="1" thickBot="1" x14ac:dyDescent="0.3">
      <c r="A13" s="432"/>
      <c r="B13" s="433"/>
      <c r="C13" s="461"/>
      <c r="D13" s="462"/>
      <c r="E13" s="462"/>
      <c r="F13" s="462"/>
      <c r="G13" s="462"/>
      <c r="H13" s="462"/>
      <c r="I13" s="462"/>
      <c r="J13" s="462"/>
      <c r="K13" s="462"/>
      <c r="L13" s="462"/>
      <c r="M13" s="462"/>
      <c r="N13" s="462"/>
      <c r="O13" s="462"/>
      <c r="P13" s="462"/>
      <c r="Q13" s="462"/>
      <c r="R13" s="462"/>
      <c r="S13" s="462"/>
      <c r="T13" s="462"/>
      <c r="U13" s="462"/>
      <c r="V13" s="462"/>
      <c r="W13" s="462"/>
      <c r="X13" s="462"/>
      <c r="Y13" s="462"/>
      <c r="Z13" s="462"/>
      <c r="AA13" s="462"/>
      <c r="AB13" s="462"/>
      <c r="AC13" s="462"/>
      <c r="AD13" s="463"/>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92" t="s">
        <v>17</v>
      </c>
      <c r="B15" s="493"/>
      <c r="C15" s="502" t="s">
        <v>18</v>
      </c>
      <c r="D15" s="503"/>
      <c r="E15" s="503"/>
      <c r="F15" s="503"/>
      <c r="G15" s="503"/>
      <c r="H15" s="503"/>
      <c r="I15" s="503"/>
      <c r="J15" s="503"/>
      <c r="K15" s="504"/>
      <c r="L15" s="467" t="s">
        <v>19</v>
      </c>
      <c r="M15" s="468"/>
      <c r="N15" s="468"/>
      <c r="O15" s="468"/>
      <c r="P15" s="468"/>
      <c r="Q15" s="469"/>
      <c r="R15" s="497" t="s">
        <v>20</v>
      </c>
      <c r="S15" s="498"/>
      <c r="T15" s="498"/>
      <c r="U15" s="498"/>
      <c r="V15" s="498"/>
      <c r="W15" s="498"/>
      <c r="X15" s="499"/>
      <c r="Y15" s="467" t="s">
        <v>21</v>
      </c>
      <c r="Z15" s="469"/>
      <c r="AA15" s="488" t="s">
        <v>22</v>
      </c>
      <c r="AB15" s="489"/>
      <c r="AC15" s="489"/>
      <c r="AD15" s="490"/>
    </row>
    <row r="16" spans="1:30" ht="9" customHeight="1" thickBot="1" x14ac:dyDescent="0.3">
      <c r="A16" s="59"/>
      <c r="B16" s="54"/>
      <c r="C16" s="491"/>
      <c r="D16" s="491"/>
      <c r="E16" s="491"/>
      <c r="F16" s="491"/>
      <c r="G16" s="491"/>
      <c r="H16" s="491"/>
      <c r="I16" s="491"/>
      <c r="J16" s="491"/>
      <c r="K16" s="491"/>
      <c r="L16" s="491"/>
      <c r="M16" s="491"/>
      <c r="N16" s="491"/>
      <c r="O16" s="491"/>
      <c r="P16" s="491"/>
      <c r="Q16" s="491"/>
      <c r="R16" s="491"/>
      <c r="S16" s="491"/>
      <c r="T16" s="491"/>
      <c r="U16" s="491"/>
      <c r="V16" s="491"/>
      <c r="W16" s="491"/>
      <c r="X16" s="491"/>
      <c r="Y16" s="491"/>
      <c r="Z16" s="491"/>
      <c r="AA16" s="491"/>
      <c r="AB16" s="491"/>
      <c r="AC16" s="73"/>
      <c r="AD16" s="74"/>
    </row>
    <row r="17" spans="1:41" s="76" customFormat="1" ht="37.5" customHeight="1" thickBot="1" x14ac:dyDescent="0.3">
      <c r="A17" s="492" t="s">
        <v>23</v>
      </c>
      <c r="B17" s="493"/>
      <c r="C17" s="494" t="s">
        <v>112</v>
      </c>
      <c r="D17" s="495"/>
      <c r="E17" s="495"/>
      <c r="F17" s="495"/>
      <c r="G17" s="495"/>
      <c r="H17" s="495"/>
      <c r="I17" s="495"/>
      <c r="J17" s="495"/>
      <c r="K17" s="495"/>
      <c r="L17" s="495"/>
      <c r="M17" s="495"/>
      <c r="N17" s="495"/>
      <c r="O17" s="495"/>
      <c r="P17" s="495"/>
      <c r="Q17" s="496"/>
      <c r="R17" s="467" t="s">
        <v>25</v>
      </c>
      <c r="S17" s="468"/>
      <c r="T17" s="468"/>
      <c r="U17" s="468"/>
      <c r="V17" s="469"/>
      <c r="W17" s="500">
        <v>3</v>
      </c>
      <c r="X17" s="501"/>
      <c r="Y17" s="468" t="s">
        <v>26</v>
      </c>
      <c r="Z17" s="468"/>
      <c r="AA17" s="468"/>
      <c r="AB17" s="469"/>
      <c r="AC17" s="478">
        <v>0.06</v>
      </c>
      <c r="AD17" s="479"/>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467" t="s">
        <v>27</v>
      </c>
      <c r="B19" s="468"/>
      <c r="C19" s="468"/>
      <c r="D19" s="468"/>
      <c r="E19" s="468"/>
      <c r="F19" s="468"/>
      <c r="G19" s="468"/>
      <c r="H19" s="468"/>
      <c r="I19" s="468"/>
      <c r="J19" s="468"/>
      <c r="K19" s="468"/>
      <c r="L19" s="468"/>
      <c r="M19" s="468"/>
      <c r="N19" s="468"/>
      <c r="O19" s="468"/>
      <c r="P19" s="468"/>
      <c r="Q19" s="468"/>
      <c r="R19" s="468"/>
      <c r="S19" s="468"/>
      <c r="T19" s="468"/>
      <c r="U19" s="468"/>
      <c r="V19" s="468"/>
      <c r="W19" s="468"/>
      <c r="X19" s="468"/>
      <c r="Y19" s="468"/>
      <c r="Z19" s="468"/>
      <c r="AA19" s="468"/>
      <c r="AB19" s="468"/>
      <c r="AC19" s="468"/>
      <c r="AD19" s="469"/>
      <c r="AE19" s="83"/>
      <c r="AF19" s="83"/>
    </row>
    <row r="20" spans="1:41" ht="32.1" customHeight="1" thickBot="1" x14ac:dyDescent="0.3">
      <c r="A20" s="82"/>
      <c r="B20" s="60"/>
      <c r="C20" s="473" t="s">
        <v>28</v>
      </c>
      <c r="D20" s="474"/>
      <c r="E20" s="474"/>
      <c r="F20" s="474"/>
      <c r="G20" s="474"/>
      <c r="H20" s="474"/>
      <c r="I20" s="474"/>
      <c r="J20" s="474"/>
      <c r="K20" s="474"/>
      <c r="L20" s="474"/>
      <c r="M20" s="474"/>
      <c r="N20" s="474"/>
      <c r="O20" s="474"/>
      <c r="P20" s="475"/>
      <c r="Q20" s="470" t="s">
        <v>29</v>
      </c>
      <c r="R20" s="471"/>
      <c r="S20" s="471"/>
      <c r="T20" s="471"/>
      <c r="U20" s="471"/>
      <c r="V20" s="471"/>
      <c r="W20" s="471"/>
      <c r="X20" s="471"/>
      <c r="Y20" s="471"/>
      <c r="Z20" s="471"/>
      <c r="AA20" s="471"/>
      <c r="AB20" s="471"/>
      <c r="AC20" s="471"/>
      <c r="AD20" s="472"/>
      <c r="AE20" s="83"/>
      <c r="AF20" s="83"/>
    </row>
    <row r="21" spans="1:41" ht="32.1" customHeight="1" thickBot="1" x14ac:dyDescent="0.3">
      <c r="A21" s="59"/>
      <c r="B21" s="54"/>
      <c r="C21" s="193" t="s">
        <v>8</v>
      </c>
      <c r="D21" s="194" t="s">
        <v>30</v>
      </c>
      <c r="E21" s="194" t="s">
        <v>31</v>
      </c>
      <c r="F21" s="194" t="s">
        <v>32</v>
      </c>
      <c r="G21" s="194" t="s">
        <v>33</v>
      </c>
      <c r="H21" s="194" t="s">
        <v>34</v>
      </c>
      <c r="I21" s="194" t="s">
        <v>35</v>
      </c>
      <c r="J21" s="194" t="s">
        <v>36</v>
      </c>
      <c r="K21" s="194" t="s">
        <v>37</v>
      </c>
      <c r="L21" s="194" t="s">
        <v>38</v>
      </c>
      <c r="M21" s="194" t="s">
        <v>39</v>
      </c>
      <c r="N21" s="194" t="s">
        <v>40</v>
      </c>
      <c r="O21" s="194" t="s">
        <v>41</v>
      </c>
      <c r="P21" s="195" t="s">
        <v>42</v>
      </c>
      <c r="Q21" s="193" t="s">
        <v>8</v>
      </c>
      <c r="R21" s="194" t="s">
        <v>30</v>
      </c>
      <c r="S21" s="194" t="s">
        <v>31</v>
      </c>
      <c r="T21" s="194" t="s">
        <v>32</v>
      </c>
      <c r="U21" s="194" t="s">
        <v>33</v>
      </c>
      <c r="V21" s="194" t="s">
        <v>34</v>
      </c>
      <c r="W21" s="194" t="s">
        <v>35</v>
      </c>
      <c r="X21" s="194" t="s">
        <v>36</v>
      </c>
      <c r="Y21" s="194" t="s">
        <v>37</v>
      </c>
      <c r="Z21" s="194" t="s">
        <v>38</v>
      </c>
      <c r="AA21" s="194" t="s">
        <v>39</v>
      </c>
      <c r="AB21" s="194" t="s">
        <v>40</v>
      </c>
      <c r="AC21" s="194" t="s">
        <v>41</v>
      </c>
      <c r="AD21" s="195" t="s">
        <v>42</v>
      </c>
      <c r="AE21" s="3"/>
      <c r="AF21" s="3"/>
    </row>
    <row r="22" spans="1:41" ht="32.1" customHeight="1" x14ac:dyDescent="0.25">
      <c r="A22" s="476" t="s">
        <v>43</v>
      </c>
      <c r="B22" s="477"/>
      <c r="C22" s="206"/>
      <c r="D22" s="207"/>
      <c r="E22" s="207"/>
      <c r="F22" s="207"/>
      <c r="G22" s="207"/>
      <c r="H22" s="207"/>
      <c r="I22" s="207"/>
      <c r="J22" s="207"/>
      <c r="K22" s="207"/>
      <c r="L22" s="207"/>
      <c r="M22" s="207"/>
      <c r="N22" s="207"/>
      <c r="O22" s="167">
        <f>SUM(C22:N22)</f>
        <v>0</v>
      </c>
      <c r="P22" s="170"/>
      <c r="Q22" s="169">
        <v>0</v>
      </c>
      <c r="R22" s="167">
        <v>0</v>
      </c>
      <c r="S22" s="167">
        <v>0</v>
      </c>
      <c r="T22" s="167">
        <v>0</v>
      </c>
      <c r="U22" s="167">
        <v>0</v>
      </c>
      <c r="V22" s="167">
        <v>0</v>
      </c>
      <c r="W22" s="167">
        <v>0</v>
      </c>
      <c r="X22" s="167">
        <v>242531900</v>
      </c>
      <c r="Y22" s="167">
        <v>0</v>
      </c>
      <c r="Z22" s="167">
        <v>0</v>
      </c>
      <c r="AA22" s="167">
        <v>0</v>
      </c>
      <c r="AB22" s="167">
        <v>0</v>
      </c>
      <c r="AC22" s="167">
        <f>SUM(Q22:AB22)</f>
        <v>242531900</v>
      </c>
      <c r="AD22" s="174"/>
      <c r="AE22" s="3"/>
      <c r="AF22" s="3"/>
    </row>
    <row r="23" spans="1:41" ht="32.1" customHeight="1" x14ac:dyDescent="0.25">
      <c r="A23" s="484" t="s">
        <v>44</v>
      </c>
      <c r="B23" s="485"/>
      <c r="C23" s="208"/>
      <c r="D23" s="209"/>
      <c r="E23" s="209"/>
      <c r="F23" s="209"/>
      <c r="G23" s="209"/>
      <c r="H23" s="209"/>
      <c r="I23" s="209"/>
      <c r="J23" s="209"/>
      <c r="K23" s="209"/>
      <c r="L23" s="209"/>
      <c r="M23" s="209"/>
      <c r="N23" s="209"/>
      <c r="O23" s="163">
        <f>SUM(C23:N23)</f>
        <v>0</v>
      </c>
      <c r="P23" s="182" t="str">
        <f>IFERROR(O23/(SUMIF(C23:N23,"&gt;0",C22:N22))," ")</f>
        <v xml:space="preserve"> </v>
      </c>
      <c r="Q23" s="164">
        <v>0</v>
      </c>
      <c r="R23" s="163"/>
      <c r="S23" s="163"/>
      <c r="T23" s="163"/>
      <c r="U23" s="163"/>
      <c r="V23" s="163"/>
      <c r="W23" s="163"/>
      <c r="X23" s="163"/>
      <c r="Y23" s="163"/>
      <c r="Z23" s="163"/>
      <c r="AA23" s="163"/>
      <c r="AB23" s="163"/>
      <c r="AC23" s="163">
        <f>SUM(Q23:AB23)</f>
        <v>0</v>
      </c>
      <c r="AD23" s="172" t="str">
        <f>IFERROR(AC23/(SUMIF(Q23:AB23,"&gt;0",Q22:AB22))," ")</f>
        <v xml:space="preserve"> </v>
      </c>
      <c r="AE23" s="3"/>
      <c r="AF23" s="3"/>
    </row>
    <row r="24" spans="1:41" ht="32.1" customHeight="1" x14ac:dyDescent="0.25">
      <c r="A24" s="484" t="s">
        <v>45</v>
      </c>
      <c r="B24" s="485"/>
      <c r="C24" s="206">
        <v>0</v>
      </c>
      <c r="D24" s="207">
        <f>280463582*15%</f>
        <v>42069537.299999997</v>
      </c>
      <c r="E24" s="209">
        <v>0</v>
      </c>
      <c r="F24" s="209">
        <v>0</v>
      </c>
      <c r="G24" s="209">
        <v>0</v>
      </c>
      <c r="H24" s="209">
        <v>0</v>
      </c>
      <c r="I24" s="209">
        <v>0</v>
      </c>
      <c r="J24" s="209">
        <v>0</v>
      </c>
      <c r="K24" s="209">
        <v>0</v>
      </c>
      <c r="L24" s="209">
        <v>0</v>
      </c>
      <c r="M24" s="209">
        <v>0</v>
      </c>
      <c r="N24" s="209">
        <v>0</v>
      </c>
      <c r="O24" s="163">
        <f>SUM(C24:N24)</f>
        <v>42069537.299999997</v>
      </c>
      <c r="P24" s="168"/>
      <c r="Q24" s="164">
        <v>0</v>
      </c>
      <c r="R24" s="163">
        <v>0</v>
      </c>
      <c r="S24" s="163">
        <v>0</v>
      </c>
      <c r="T24" s="163">
        <v>0</v>
      </c>
      <c r="U24" s="163">
        <v>0</v>
      </c>
      <c r="V24" s="163">
        <v>0</v>
      </c>
      <c r="W24" s="163">
        <v>0</v>
      </c>
      <c r="X24" s="163">
        <v>0</v>
      </c>
      <c r="Y24" s="163">
        <f>X22*40%</f>
        <v>97012760</v>
      </c>
      <c r="Z24" s="163">
        <v>0</v>
      </c>
      <c r="AA24" s="163">
        <f>X22*30%</f>
        <v>72759570</v>
      </c>
      <c r="AB24" s="163">
        <f>X22*30%</f>
        <v>72759570</v>
      </c>
      <c r="AC24" s="163">
        <f>SUM(Q24:AB24)</f>
        <v>242531900</v>
      </c>
      <c r="AD24" s="172"/>
      <c r="AE24" s="3"/>
      <c r="AF24" s="3"/>
    </row>
    <row r="25" spans="1:41" ht="32.1" customHeight="1" thickBot="1" x14ac:dyDescent="0.3">
      <c r="A25" s="486" t="s">
        <v>46</v>
      </c>
      <c r="B25" s="487"/>
      <c r="C25" s="210">
        <v>42069537</v>
      </c>
      <c r="D25" s="211"/>
      <c r="E25" s="211"/>
      <c r="F25" s="211"/>
      <c r="G25" s="211"/>
      <c r="H25" s="211"/>
      <c r="I25" s="211"/>
      <c r="J25" s="211"/>
      <c r="K25" s="211"/>
      <c r="L25" s="211"/>
      <c r="M25" s="211"/>
      <c r="N25" s="211"/>
      <c r="O25" s="166">
        <f>SUM(C25:N25)</f>
        <v>42069537</v>
      </c>
      <c r="P25" s="171" t="str">
        <f>IFERROR(O25/(SUMIF(C25:N25,"&gt;0",C24:N24))," ")</f>
        <v xml:space="preserve"> </v>
      </c>
      <c r="Q25" s="165"/>
      <c r="R25" s="166"/>
      <c r="S25" s="166"/>
      <c r="T25" s="166"/>
      <c r="U25" s="166"/>
      <c r="V25" s="166"/>
      <c r="W25" s="166"/>
      <c r="X25" s="166"/>
      <c r="Y25" s="166"/>
      <c r="Z25" s="166"/>
      <c r="AA25" s="166"/>
      <c r="AB25" s="166"/>
      <c r="AC25" s="166">
        <f>SUM(Q25:AB25)</f>
        <v>0</v>
      </c>
      <c r="AD25" s="173" t="str">
        <f>IFERROR(AC25/(SUMIF(Q25:AB25,"&gt;0",Q24:AB24))," ")</f>
        <v xml:space="preserve"> </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2"/>
    </row>
    <row r="27" spans="1:41" ht="33.950000000000003" customHeight="1" x14ac:dyDescent="0.25">
      <c r="A27" s="480" t="s">
        <v>47</v>
      </c>
      <c r="B27" s="481"/>
      <c r="C27" s="482"/>
      <c r="D27" s="482"/>
      <c r="E27" s="482"/>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3"/>
    </row>
    <row r="28" spans="1:41" ht="15" customHeight="1" x14ac:dyDescent="0.25">
      <c r="A28" s="505" t="s">
        <v>48</v>
      </c>
      <c r="B28" s="507" t="s">
        <v>49</v>
      </c>
      <c r="C28" s="508"/>
      <c r="D28" s="485" t="s">
        <v>50</v>
      </c>
      <c r="E28" s="511"/>
      <c r="F28" s="511"/>
      <c r="G28" s="511"/>
      <c r="H28" s="511"/>
      <c r="I28" s="511"/>
      <c r="J28" s="511"/>
      <c r="K28" s="511"/>
      <c r="L28" s="511"/>
      <c r="M28" s="511"/>
      <c r="N28" s="511"/>
      <c r="O28" s="512"/>
      <c r="P28" s="513" t="s">
        <v>41</v>
      </c>
      <c r="Q28" s="513" t="s">
        <v>51</v>
      </c>
      <c r="R28" s="513"/>
      <c r="S28" s="513"/>
      <c r="T28" s="513"/>
      <c r="U28" s="513"/>
      <c r="V28" s="513"/>
      <c r="W28" s="513"/>
      <c r="X28" s="513"/>
      <c r="Y28" s="513"/>
      <c r="Z28" s="513"/>
      <c r="AA28" s="513"/>
      <c r="AB28" s="513"/>
      <c r="AC28" s="513"/>
      <c r="AD28" s="514"/>
    </row>
    <row r="29" spans="1:41" ht="27" customHeight="1" x14ac:dyDescent="0.25">
      <c r="A29" s="506"/>
      <c r="B29" s="509"/>
      <c r="C29" s="510"/>
      <c r="D29" s="88" t="s">
        <v>8</v>
      </c>
      <c r="E29" s="88" t="s">
        <v>30</v>
      </c>
      <c r="F29" s="88" t="s">
        <v>31</v>
      </c>
      <c r="G29" s="88" t="s">
        <v>32</v>
      </c>
      <c r="H29" s="88" t="s">
        <v>33</v>
      </c>
      <c r="I29" s="88" t="s">
        <v>34</v>
      </c>
      <c r="J29" s="88" t="s">
        <v>35</v>
      </c>
      <c r="K29" s="88" t="s">
        <v>36</v>
      </c>
      <c r="L29" s="88" t="s">
        <v>37</v>
      </c>
      <c r="M29" s="88" t="s">
        <v>38</v>
      </c>
      <c r="N29" s="88" t="s">
        <v>39</v>
      </c>
      <c r="O29" s="88" t="s">
        <v>40</v>
      </c>
      <c r="P29" s="512"/>
      <c r="Q29" s="513"/>
      <c r="R29" s="513"/>
      <c r="S29" s="513"/>
      <c r="T29" s="513"/>
      <c r="U29" s="513"/>
      <c r="V29" s="513"/>
      <c r="W29" s="513"/>
      <c r="X29" s="513"/>
      <c r="Y29" s="513"/>
      <c r="Z29" s="513"/>
      <c r="AA29" s="513"/>
      <c r="AB29" s="513"/>
      <c r="AC29" s="513"/>
      <c r="AD29" s="514"/>
    </row>
    <row r="30" spans="1:41" ht="65.25" customHeight="1" thickBot="1" x14ac:dyDescent="0.3">
      <c r="A30" s="212" t="str">
        <f>C17</f>
        <v>Diseñar 13 contenidos para el desarrollo de capacidades socioemocionales, técnicas y digitales de las mujeres, en toda su diversidad.</v>
      </c>
      <c r="B30" s="515" t="s">
        <v>113</v>
      </c>
      <c r="C30" s="516"/>
      <c r="D30" s="89" t="s">
        <v>113</v>
      </c>
      <c r="E30" s="89" t="s">
        <v>113</v>
      </c>
      <c r="F30" s="89" t="s">
        <v>113</v>
      </c>
      <c r="G30" s="89" t="s">
        <v>113</v>
      </c>
      <c r="H30" s="89" t="s">
        <v>113</v>
      </c>
      <c r="I30" s="89" t="s">
        <v>113</v>
      </c>
      <c r="J30" s="89" t="s">
        <v>113</v>
      </c>
      <c r="K30" s="89" t="s">
        <v>113</v>
      </c>
      <c r="L30" s="89" t="s">
        <v>113</v>
      </c>
      <c r="M30" s="89" t="s">
        <v>113</v>
      </c>
      <c r="N30" s="89" t="s">
        <v>113</v>
      </c>
      <c r="O30" s="89" t="s">
        <v>113</v>
      </c>
      <c r="P30" s="86">
        <f>SUM(D30:O30)</f>
        <v>0</v>
      </c>
      <c r="Q30" s="650" t="s">
        <v>114</v>
      </c>
      <c r="R30" s="650"/>
      <c r="S30" s="650"/>
      <c r="T30" s="650"/>
      <c r="U30" s="650"/>
      <c r="V30" s="650"/>
      <c r="W30" s="650"/>
      <c r="X30" s="650"/>
      <c r="Y30" s="650"/>
      <c r="Z30" s="650"/>
      <c r="AA30" s="650"/>
      <c r="AB30" s="650"/>
      <c r="AC30" s="650"/>
      <c r="AD30" s="651"/>
    </row>
    <row r="31" spans="1:41" ht="45" customHeight="1" x14ac:dyDescent="0.25">
      <c r="A31" s="437" t="s">
        <v>53</v>
      </c>
      <c r="B31" s="438"/>
      <c r="C31" s="438"/>
      <c r="D31" s="438"/>
      <c r="E31" s="438"/>
      <c r="F31" s="438"/>
      <c r="G31" s="438"/>
      <c r="H31" s="438"/>
      <c r="I31" s="438"/>
      <c r="J31" s="438"/>
      <c r="K31" s="438"/>
      <c r="L31" s="438"/>
      <c r="M31" s="438"/>
      <c r="N31" s="438"/>
      <c r="O31" s="438"/>
      <c r="P31" s="438"/>
      <c r="Q31" s="438"/>
      <c r="R31" s="438"/>
      <c r="S31" s="438"/>
      <c r="T31" s="438"/>
      <c r="U31" s="438"/>
      <c r="V31" s="438"/>
      <c r="W31" s="438"/>
      <c r="X31" s="438"/>
      <c r="Y31" s="438"/>
      <c r="Z31" s="438"/>
      <c r="AA31" s="438"/>
      <c r="AB31" s="438"/>
      <c r="AC31" s="438"/>
      <c r="AD31" s="439"/>
      <c r="AH31" s="213"/>
    </row>
    <row r="32" spans="1:41" ht="23.1" customHeight="1" x14ac:dyDescent="0.25">
      <c r="A32" s="484" t="s">
        <v>54</v>
      </c>
      <c r="B32" s="513" t="s">
        <v>55</v>
      </c>
      <c r="C32" s="513" t="s">
        <v>49</v>
      </c>
      <c r="D32" s="513" t="s">
        <v>56</v>
      </c>
      <c r="E32" s="513"/>
      <c r="F32" s="513"/>
      <c r="G32" s="513"/>
      <c r="H32" s="513"/>
      <c r="I32" s="513"/>
      <c r="J32" s="513"/>
      <c r="K32" s="513"/>
      <c r="L32" s="513"/>
      <c r="M32" s="513"/>
      <c r="N32" s="513"/>
      <c r="O32" s="513"/>
      <c r="P32" s="513"/>
      <c r="Q32" s="513" t="s">
        <v>57</v>
      </c>
      <c r="R32" s="513"/>
      <c r="S32" s="513"/>
      <c r="T32" s="513"/>
      <c r="U32" s="513"/>
      <c r="V32" s="513"/>
      <c r="W32" s="513"/>
      <c r="X32" s="513"/>
      <c r="Y32" s="513"/>
      <c r="Z32" s="513"/>
      <c r="AA32" s="513"/>
      <c r="AB32" s="513"/>
      <c r="AC32" s="513"/>
      <c r="AD32" s="514"/>
      <c r="AG32" s="87"/>
      <c r="AH32" s="87"/>
      <c r="AI32" s="87"/>
      <c r="AJ32" s="87"/>
      <c r="AK32" s="87"/>
      <c r="AL32" s="87"/>
      <c r="AM32" s="87"/>
      <c r="AN32" s="87"/>
      <c r="AO32" s="87"/>
    </row>
    <row r="33" spans="1:41" ht="27" customHeight="1" x14ac:dyDescent="0.25">
      <c r="A33" s="484"/>
      <c r="B33" s="513"/>
      <c r="C33" s="520"/>
      <c r="D33" s="88" t="s">
        <v>8</v>
      </c>
      <c r="E33" s="88" t="s">
        <v>30</v>
      </c>
      <c r="F33" s="88" t="s">
        <v>31</v>
      </c>
      <c r="G33" s="88" t="s">
        <v>32</v>
      </c>
      <c r="H33" s="88" t="s">
        <v>33</v>
      </c>
      <c r="I33" s="88" t="s">
        <v>34</v>
      </c>
      <c r="J33" s="88" t="s">
        <v>35</v>
      </c>
      <c r="K33" s="88" t="s">
        <v>36</v>
      </c>
      <c r="L33" s="88" t="s">
        <v>37</v>
      </c>
      <c r="M33" s="88" t="s">
        <v>38</v>
      </c>
      <c r="N33" s="88" t="s">
        <v>39</v>
      </c>
      <c r="O33" s="88" t="s">
        <v>40</v>
      </c>
      <c r="P33" s="88" t="s">
        <v>41</v>
      </c>
      <c r="Q33" s="513" t="s">
        <v>58</v>
      </c>
      <c r="R33" s="513"/>
      <c r="S33" s="513"/>
      <c r="T33" s="513" t="s">
        <v>59</v>
      </c>
      <c r="U33" s="513"/>
      <c r="V33" s="513"/>
      <c r="W33" s="509" t="s">
        <v>60</v>
      </c>
      <c r="X33" s="521"/>
      <c r="Y33" s="521"/>
      <c r="Z33" s="510"/>
      <c r="AA33" s="509" t="s">
        <v>61</v>
      </c>
      <c r="AB33" s="521"/>
      <c r="AC33" s="521"/>
      <c r="AD33" s="522"/>
      <c r="AG33" s="87"/>
      <c r="AH33" s="87"/>
      <c r="AI33" s="87"/>
      <c r="AJ33" s="87"/>
      <c r="AK33" s="87"/>
      <c r="AL33" s="87"/>
      <c r="AM33" s="87"/>
      <c r="AN33" s="87"/>
      <c r="AO33" s="87"/>
    </row>
    <row r="34" spans="1:41" ht="45" customHeight="1" x14ac:dyDescent="0.25">
      <c r="A34" s="656" t="str">
        <f>C17</f>
        <v>Diseñar 13 contenidos para el desarrollo de capacidades socioemocionales, técnicas y digitales de las mujeres, en toda su diversidad.</v>
      </c>
      <c r="B34" s="525">
        <v>0.06</v>
      </c>
      <c r="C34" s="90" t="s">
        <v>62</v>
      </c>
      <c r="D34" s="89">
        <v>0</v>
      </c>
      <c r="E34" s="89">
        <v>0</v>
      </c>
      <c r="F34" s="89">
        <v>0</v>
      </c>
      <c r="G34" s="89">
        <v>0</v>
      </c>
      <c r="H34" s="89">
        <v>0</v>
      </c>
      <c r="I34" s="89">
        <v>0</v>
      </c>
      <c r="J34" s="89">
        <v>0</v>
      </c>
      <c r="K34" s="89">
        <v>0</v>
      </c>
      <c r="L34" s="89">
        <v>0</v>
      </c>
      <c r="M34" s="89">
        <v>1</v>
      </c>
      <c r="N34" s="89">
        <v>0</v>
      </c>
      <c r="O34" s="89">
        <v>2</v>
      </c>
      <c r="P34" s="214">
        <f>SUM(D34:O34)</f>
        <v>3</v>
      </c>
      <c r="Q34" s="658" t="s">
        <v>115</v>
      </c>
      <c r="R34" s="659"/>
      <c r="S34" s="660"/>
      <c r="T34" s="659"/>
      <c r="U34" s="659"/>
      <c r="V34" s="660"/>
      <c r="W34" s="658"/>
      <c r="X34" s="659"/>
      <c r="Y34" s="659"/>
      <c r="Z34" s="660"/>
      <c r="AA34" s="658"/>
      <c r="AB34" s="659"/>
      <c r="AC34" s="659"/>
      <c r="AD34" s="664"/>
      <c r="AG34" s="87"/>
      <c r="AH34" s="87"/>
      <c r="AI34" s="87"/>
      <c r="AJ34" s="87"/>
      <c r="AK34" s="87"/>
      <c r="AL34" s="87"/>
      <c r="AM34" s="87"/>
      <c r="AN34" s="87"/>
      <c r="AO34" s="87"/>
    </row>
    <row r="35" spans="1:41" ht="45" customHeight="1" thickBot="1" x14ac:dyDescent="0.3">
      <c r="A35" s="657"/>
      <c r="B35" s="526"/>
      <c r="C35" s="91" t="s">
        <v>66</v>
      </c>
      <c r="D35" s="100">
        <v>0</v>
      </c>
      <c r="E35" s="92"/>
      <c r="F35" s="92"/>
      <c r="G35" s="93"/>
      <c r="H35" s="93"/>
      <c r="I35" s="93"/>
      <c r="J35" s="93"/>
      <c r="K35" s="93"/>
      <c r="L35" s="93"/>
      <c r="M35" s="93"/>
      <c r="N35" s="93"/>
      <c r="O35" s="93"/>
      <c r="P35" s="151">
        <f>SUM(D35:O35)</f>
        <v>0</v>
      </c>
      <c r="Q35" s="661"/>
      <c r="R35" s="662"/>
      <c r="S35" s="663"/>
      <c r="T35" s="662"/>
      <c r="U35" s="662"/>
      <c r="V35" s="663"/>
      <c r="W35" s="661"/>
      <c r="X35" s="662"/>
      <c r="Y35" s="662"/>
      <c r="Z35" s="663"/>
      <c r="AA35" s="661"/>
      <c r="AB35" s="662"/>
      <c r="AC35" s="662"/>
      <c r="AD35" s="665"/>
      <c r="AE35" s="49"/>
      <c r="AG35" s="87"/>
      <c r="AH35" s="87"/>
      <c r="AI35" s="87"/>
      <c r="AJ35" s="87"/>
      <c r="AK35" s="87"/>
      <c r="AL35" s="87"/>
      <c r="AM35" s="87"/>
      <c r="AN35" s="87"/>
      <c r="AO35" s="87"/>
    </row>
    <row r="36" spans="1:41" ht="36.75" customHeight="1" x14ac:dyDescent="0.25">
      <c r="A36" s="476" t="s">
        <v>67</v>
      </c>
      <c r="B36" s="551" t="s">
        <v>68</v>
      </c>
      <c r="C36" s="553" t="s">
        <v>69</v>
      </c>
      <c r="D36" s="553"/>
      <c r="E36" s="553"/>
      <c r="F36" s="553"/>
      <c r="G36" s="553"/>
      <c r="H36" s="553"/>
      <c r="I36" s="553"/>
      <c r="J36" s="553"/>
      <c r="K36" s="553"/>
      <c r="L36" s="553"/>
      <c r="M36" s="553"/>
      <c r="N36" s="553"/>
      <c r="O36" s="553"/>
      <c r="P36" s="553"/>
      <c r="Q36" s="477" t="s">
        <v>70</v>
      </c>
      <c r="R36" s="554"/>
      <c r="S36" s="554"/>
      <c r="T36" s="554"/>
      <c r="U36" s="554"/>
      <c r="V36" s="554"/>
      <c r="W36" s="554"/>
      <c r="X36" s="554"/>
      <c r="Y36" s="554"/>
      <c r="Z36" s="554"/>
      <c r="AA36" s="554"/>
      <c r="AB36" s="554"/>
      <c r="AC36" s="554"/>
      <c r="AD36" s="555"/>
      <c r="AG36" s="87"/>
      <c r="AH36" s="87"/>
      <c r="AI36" s="87"/>
      <c r="AJ36" s="87"/>
      <c r="AK36" s="87"/>
      <c r="AL36" s="87"/>
      <c r="AM36" s="87"/>
      <c r="AN36" s="87"/>
      <c r="AO36" s="87"/>
    </row>
    <row r="37" spans="1:41" ht="26.1" customHeight="1" thickBot="1" x14ac:dyDescent="0.3">
      <c r="A37" s="666"/>
      <c r="B37" s="667"/>
      <c r="C37" s="376" t="s">
        <v>71</v>
      </c>
      <c r="D37" s="376" t="s">
        <v>72</v>
      </c>
      <c r="E37" s="376" t="s">
        <v>73</v>
      </c>
      <c r="F37" s="376" t="s">
        <v>74</v>
      </c>
      <c r="G37" s="376" t="s">
        <v>75</v>
      </c>
      <c r="H37" s="376" t="s">
        <v>76</v>
      </c>
      <c r="I37" s="376" t="s">
        <v>77</v>
      </c>
      <c r="J37" s="376" t="s">
        <v>78</v>
      </c>
      <c r="K37" s="376" t="s">
        <v>79</v>
      </c>
      <c r="L37" s="376" t="s">
        <v>80</v>
      </c>
      <c r="M37" s="376" t="s">
        <v>81</v>
      </c>
      <c r="N37" s="376" t="s">
        <v>82</v>
      </c>
      <c r="O37" s="376" t="s">
        <v>83</v>
      </c>
      <c r="P37" s="376" t="s">
        <v>84</v>
      </c>
      <c r="Q37" s="507" t="s">
        <v>85</v>
      </c>
      <c r="R37" s="668"/>
      <c r="S37" s="668"/>
      <c r="T37" s="668"/>
      <c r="U37" s="668"/>
      <c r="V37" s="668"/>
      <c r="W37" s="668"/>
      <c r="X37" s="668"/>
      <c r="Y37" s="668"/>
      <c r="Z37" s="668"/>
      <c r="AA37" s="668"/>
      <c r="AB37" s="668"/>
      <c r="AC37" s="668"/>
      <c r="AD37" s="669"/>
      <c r="AG37" s="94"/>
      <c r="AH37" s="94"/>
      <c r="AI37" s="94"/>
      <c r="AJ37" s="94"/>
      <c r="AK37" s="94"/>
      <c r="AL37" s="94"/>
      <c r="AM37" s="94"/>
      <c r="AN37" s="94"/>
      <c r="AO37" s="94"/>
    </row>
    <row r="38" spans="1:41" ht="39" customHeight="1" x14ac:dyDescent="0.25">
      <c r="A38" s="652" t="s">
        <v>116</v>
      </c>
      <c r="B38" s="654">
        <v>0.06</v>
      </c>
      <c r="C38" s="377" t="s">
        <v>62</v>
      </c>
      <c r="D38" s="378">
        <v>0</v>
      </c>
      <c r="E38" s="379">
        <v>0</v>
      </c>
      <c r="F38" s="379">
        <v>0</v>
      </c>
      <c r="G38" s="379">
        <v>0</v>
      </c>
      <c r="H38" s="379">
        <v>0</v>
      </c>
      <c r="I38" s="379">
        <v>0</v>
      </c>
      <c r="J38" s="379">
        <v>0</v>
      </c>
      <c r="K38" s="379">
        <v>0.05</v>
      </c>
      <c r="L38" s="379">
        <v>0.1</v>
      </c>
      <c r="M38" s="379">
        <v>0.3</v>
      </c>
      <c r="N38" s="379">
        <v>0.15</v>
      </c>
      <c r="O38" s="379">
        <v>0.4</v>
      </c>
      <c r="P38" s="380">
        <f>SUM(D38:O38)</f>
        <v>1</v>
      </c>
      <c r="Q38" s="670" t="s">
        <v>117</v>
      </c>
      <c r="R38" s="671"/>
      <c r="S38" s="671"/>
      <c r="T38" s="671"/>
      <c r="U38" s="671"/>
      <c r="V38" s="671"/>
      <c r="W38" s="671"/>
      <c r="X38" s="671"/>
      <c r="Y38" s="671"/>
      <c r="Z38" s="671"/>
      <c r="AA38" s="671"/>
      <c r="AB38" s="671"/>
      <c r="AC38" s="671"/>
      <c r="AD38" s="672"/>
      <c r="AG38" s="94"/>
      <c r="AH38" s="94"/>
      <c r="AI38" s="94"/>
      <c r="AJ38" s="94"/>
      <c r="AK38" s="94"/>
      <c r="AL38" s="94"/>
      <c r="AM38" s="94"/>
      <c r="AN38" s="94"/>
      <c r="AO38" s="94"/>
    </row>
    <row r="39" spans="1:41" ht="51.75" customHeight="1" thickBot="1" x14ac:dyDescent="0.3">
      <c r="A39" s="653"/>
      <c r="B39" s="655"/>
      <c r="C39" s="91" t="s">
        <v>66</v>
      </c>
      <c r="D39" s="105">
        <v>0</v>
      </c>
      <c r="E39" s="105"/>
      <c r="F39" s="105"/>
      <c r="G39" s="105"/>
      <c r="H39" s="105"/>
      <c r="I39" s="105"/>
      <c r="J39" s="105"/>
      <c r="K39" s="105"/>
      <c r="L39" s="105"/>
      <c r="M39" s="105"/>
      <c r="N39" s="105"/>
      <c r="O39" s="105"/>
      <c r="P39" s="107">
        <f>SUM(D39:O39)</f>
        <v>0</v>
      </c>
      <c r="Q39" s="673"/>
      <c r="R39" s="674"/>
      <c r="S39" s="674"/>
      <c r="T39" s="674"/>
      <c r="U39" s="674"/>
      <c r="V39" s="674"/>
      <c r="W39" s="674"/>
      <c r="X39" s="674"/>
      <c r="Y39" s="674"/>
      <c r="Z39" s="674"/>
      <c r="AA39" s="674"/>
      <c r="AB39" s="674"/>
      <c r="AC39" s="674"/>
      <c r="AD39" s="675"/>
      <c r="AG39" s="94"/>
      <c r="AH39" s="94"/>
      <c r="AI39" s="94"/>
      <c r="AJ39" s="94"/>
      <c r="AK39" s="94"/>
      <c r="AL39" s="94"/>
      <c r="AM39" s="94"/>
      <c r="AN39" s="94"/>
      <c r="AO39" s="94"/>
    </row>
    <row r="40" spans="1:41" x14ac:dyDescent="0.25">
      <c r="A40" s="50" t="s">
        <v>92</v>
      </c>
    </row>
  </sheetData>
  <mergeCells count="73">
    <mergeCell ref="A38:A39"/>
    <mergeCell ref="B38:B39"/>
    <mergeCell ref="W33:Z33"/>
    <mergeCell ref="AA33:AD33"/>
    <mergeCell ref="A34:A35"/>
    <mergeCell ref="B34:B35"/>
    <mergeCell ref="Q34:S35"/>
    <mergeCell ref="T34:V35"/>
    <mergeCell ref="W34:Z35"/>
    <mergeCell ref="AA34:AD35"/>
    <mergeCell ref="A36:A37"/>
    <mergeCell ref="B36:B37"/>
    <mergeCell ref="C36:P36"/>
    <mergeCell ref="Q36:AD36"/>
    <mergeCell ref="Q37:AD37"/>
    <mergeCell ref="Q38:AD39"/>
    <mergeCell ref="B30:C30"/>
    <mergeCell ref="Q30:AD30"/>
    <mergeCell ref="A31:AD31"/>
    <mergeCell ref="A32:A33"/>
    <mergeCell ref="B32:B33"/>
    <mergeCell ref="C32:C33"/>
    <mergeCell ref="D32:P32"/>
    <mergeCell ref="Q32:AD32"/>
    <mergeCell ref="Q33:S33"/>
    <mergeCell ref="T33:V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3">
    <dataValidation type="textLength" operator="lessThanOrEqual" allowBlank="1" showInputMessage="1" showErrorMessage="1" errorTitle="Máximo 2.000 caracteres" error="Máximo 2.000 caracteres" sqref="AA34 Q34 W34" xr:uid="{00000000-0002-0000-0200-000000000000}">
      <formula1>2000</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list" allowBlank="1" showInputMessage="1" showErrorMessage="1" sqref="C7:C9" xr:uid="{00000000-0002-0000-0200-000002000000}">
      <formula1>$C$21:$N$21</formula1>
    </dataValidation>
  </dataValidations>
  <pageMargins left="0.25" right="0.25" top="0.75" bottom="0.75" header="0.3" footer="0.3"/>
  <pageSetup scale="22"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63"/>
  <sheetViews>
    <sheetView showGridLines="0" topLeftCell="I13" zoomScale="55" zoomScaleNormal="55" workbookViewId="0">
      <selection activeCell="P24" sqref="P24"/>
    </sheetView>
  </sheetViews>
  <sheetFormatPr baseColWidth="10" defaultColWidth="10.85546875" defaultRowHeight="15" x14ac:dyDescent="0.25"/>
  <cols>
    <col min="1" max="1" width="38.42578125" style="50" customWidth="1"/>
    <col min="2" max="2" width="23"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customWidth="1"/>
    <col min="32" max="32" width="22.85546875" style="50" customWidth="1"/>
    <col min="33" max="33" width="18.42578125" style="50" bestFit="1" customWidth="1"/>
    <col min="34" max="34" width="27.7109375" style="50" customWidth="1"/>
    <col min="35" max="35" width="18.42578125" style="50" bestFit="1" customWidth="1"/>
    <col min="36" max="36" width="18.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411"/>
      <c r="B1" s="414" t="s">
        <v>0</v>
      </c>
      <c r="C1" s="415"/>
      <c r="D1" s="415"/>
      <c r="E1" s="415"/>
      <c r="F1" s="415"/>
      <c r="G1" s="415"/>
      <c r="H1" s="415"/>
      <c r="I1" s="415"/>
      <c r="J1" s="415"/>
      <c r="K1" s="415"/>
      <c r="L1" s="415"/>
      <c r="M1" s="415"/>
      <c r="N1" s="415"/>
      <c r="O1" s="415"/>
      <c r="P1" s="415"/>
      <c r="Q1" s="415"/>
      <c r="R1" s="415"/>
      <c r="S1" s="415"/>
      <c r="T1" s="415"/>
      <c r="U1" s="415"/>
      <c r="V1" s="415"/>
      <c r="W1" s="415"/>
      <c r="X1" s="415"/>
      <c r="Y1" s="415"/>
      <c r="Z1" s="415"/>
      <c r="AA1" s="416"/>
      <c r="AB1" s="417" t="s">
        <v>1</v>
      </c>
      <c r="AC1" s="418"/>
      <c r="AD1" s="419"/>
    </row>
    <row r="2" spans="1:30" ht="30.75" customHeight="1" thickBot="1" x14ac:dyDescent="0.3">
      <c r="A2" s="412"/>
      <c r="B2" s="414" t="s">
        <v>2</v>
      </c>
      <c r="C2" s="415"/>
      <c r="D2" s="415"/>
      <c r="E2" s="415"/>
      <c r="F2" s="415"/>
      <c r="G2" s="415"/>
      <c r="H2" s="415"/>
      <c r="I2" s="415"/>
      <c r="J2" s="415"/>
      <c r="K2" s="415"/>
      <c r="L2" s="415"/>
      <c r="M2" s="415"/>
      <c r="N2" s="415"/>
      <c r="O2" s="415"/>
      <c r="P2" s="415"/>
      <c r="Q2" s="415"/>
      <c r="R2" s="415"/>
      <c r="S2" s="415"/>
      <c r="T2" s="415"/>
      <c r="U2" s="415"/>
      <c r="V2" s="415"/>
      <c r="W2" s="415"/>
      <c r="X2" s="415"/>
      <c r="Y2" s="415"/>
      <c r="Z2" s="415"/>
      <c r="AA2" s="416"/>
      <c r="AB2" s="434" t="s">
        <v>3</v>
      </c>
      <c r="AC2" s="435"/>
      <c r="AD2" s="436"/>
    </row>
    <row r="3" spans="1:30" ht="24" customHeight="1" x14ac:dyDescent="0.25">
      <c r="A3" s="412"/>
      <c r="B3" s="437" t="s">
        <v>4</v>
      </c>
      <c r="C3" s="438"/>
      <c r="D3" s="438"/>
      <c r="E3" s="438"/>
      <c r="F3" s="438"/>
      <c r="G3" s="438"/>
      <c r="H3" s="438"/>
      <c r="I3" s="438"/>
      <c r="J3" s="438"/>
      <c r="K3" s="438"/>
      <c r="L3" s="438"/>
      <c r="M3" s="438"/>
      <c r="N3" s="438"/>
      <c r="O3" s="438"/>
      <c r="P3" s="438"/>
      <c r="Q3" s="438"/>
      <c r="R3" s="438"/>
      <c r="S3" s="438"/>
      <c r="T3" s="438"/>
      <c r="U3" s="438"/>
      <c r="V3" s="438"/>
      <c r="W3" s="438"/>
      <c r="X3" s="438"/>
      <c r="Y3" s="438"/>
      <c r="Z3" s="438"/>
      <c r="AA3" s="439"/>
      <c r="AB3" s="434" t="s">
        <v>5</v>
      </c>
      <c r="AC3" s="435"/>
      <c r="AD3" s="436"/>
    </row>
    <row r="4" spans="1:30" ht="21.95" customHeight="1" thickBot="1" x14ac:dyDescent="0.3">
      <c r="A4" s="413"/>
      <c r="B4" s="440"/>
      <c r="C4" s="441"/>
      <c r="D4" s="441"/>
      <c r="E4" s="441"/>
      <c r="F4" s="441"/>
      <c r="G4" s="441"/>
      <c r="H4" s="441"/>
      <c r="I4" s="441"/>
      <c r="J4" s="441"/>
      <c r="K4" s="441"/>
      <c r="L4" s="441"/>
      <c r="M4" s="441"/>
      <c r="N4" s="441"/>
      <c r="O4" s="441"/>
      <c r="P4" s="441"/>
      <c r="Q4" s="441"/>
      <c r="R4" s="441"/>
      <c r="S4" s="441"/>
      <c r="T4" s="441"/>
      <c r="U4" s="441"/>
      <c r="V4" s="441"/>
      <c r="W4" s="441"/>
      <c r="X4" s="441"/>
      <c r="Y4" s="441"/>
      <c r="Z4" s="441"/>
      <c r="AA4" s="442"/>
      <c r="AB4" s="443" t="s">
        <v>6</v>
      </c>
      <c r="AC4" s="444"/>
      <c r="AD4" s="445"/>
    </row>
    <row r="5" spans="1:30" ht="9" customHeight="1" thickBot="1" x14ac:dyDescent="0.3">
      <c r="A5" s="51"/>
      <c r="B5" s="191"/>
      <c r="C5" s="192"/>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428" t="s">
        <v>7</v>
      </c>
      <c r="B7" s="429"/>
      <c r="C7" s="464" t="s">
        <v>8</v>
      </c>
      <c r="D7" s="428" t="s">
        <v>9</v>
      </c>
      <c r="E7" s="446"/>
      <c r="F7" s="446"/>
      <c r="G7" s="446"/>
      <c r="H7" s="429"/>
      <c r="I7" s="449">
        <v>44959</v>
      </c>
      <c r="J7" s="450"/>
      <c r="K7" s="428" t="s">
        <v>10</v>
      </c>
      <c r="L7" s="429"/>
      <c r="M7" s="424" t="s">
        <v>11</v>
      </c>
      <c r="N7" s="425"/>
      <c r="O7" s="422"/>
      <c r="P7" s="423"/>
      <c r="Q7" s="54"/>
      <c r="R7" s="54"/>
      <c r="S7" s="54"/>
      <c r="T7" s="54"/>
      <c r="U7" s="54"/>
      <c r="V7" s="54"/>
      <c r="W7" s="54"/>
      <c r="X7" s="54"/>
      <c r="Y7" s="54"/>
      <c r="Z7" s="55"/>
      <c r="AA7" s="54"/>
      <c r="AB7" s="54"/>
      <c r="AC7" s="60"/>
      <c r="AD7" s="61"/>
    </row>
    <row r="8" spans="1:30" x14ac:dyDescent="0.25">
      <c r="A8" s="430"/>
      <c r="B8" s="431"/>
      <c r="C8" s="465"/>
      <c r="D8" s="430"/>
      <c r="E8" s="447"/>
      <c r="F8" s="447"/>
      <c r="G8" s="447"/>
      <c r="H8" s="431"/>
      <c r="I8" s="451"/>
      <c r="J8" s="452"/>
      <c r="K8" s="430"/>
      <c r="L8" s="431"/>
      <c r="M8" s="426" t="s">
        <v>12</v>
      </c>
      <c r="N8" s="427"/>
      <c r="O8" s="630"/>
      <c r="P8" s="631"/>
      <c r="Q8" s="54"/>
      <c r="R8" s="54"/>
      <c r="S8" s="54"/>
      <c r="T8" s="54"/>
      <c r="U8" s="54"/>
      <c r="V8" s="54"/>
      <c r="W8" s="54"/>
      <c r="X8" s="54"/>
      <c r="Y8" s="54"/>
      <c r="Z8" s="55"/>
      <c r="AA8" s="54"/>
      <c r="AB8" s="54"/>
      <c r="AC8" s="60"/>
      <c r="AD8" s="61"/>
    </row>
    <row r="9" spans="1:30" ht="15.75" thickBot="1" x14ac:dyDescent="0.3">
      <c r="A9" s="432"/>
      <c r="B9" s="433"/>
      <c r="C9" s="466"/>
      <c r="D9" s="432"/>
      <c r="E9" s="448"/>
      <c r="F9" s="448"/>
      <c r="G9" s="448"/>
      <c r="H9" s="433"/>
      <c r="I9" s="453"/>
      <c r="J9" s="454"/>
      <c r="K9" s="432"/>
      <c r="L9" s="433"/>
      <c r="M9" s="420" t="s">
        <v>13</v>
      </c>
      <c r="N9" s="421"/>
      <c r="O9" s="632" t="s">
        <v>14</v>
      </c>
      <c r="P9" s="633"/>
      <c r="Q9" s="54"/>
      <c r="R9" s="54"/>
      <c r="S9" s="54"/>
      <c r="T9" s="54"/>
      <c r="U9" s="54"/>
      <c r="V9" s="54"/>
      <c r="W9" s="54"/>
      <c r="X9" s="54"/>
      <c r="Y9" s="54"/>
      <c r="Z9" s="55"/>
      <c r="AA9" s="54"/>
      <c r="AB9" s="54"/>
      <c r="AC9" s="60"/>
      <c r="AD9" s="61"/>
    </row>
    <row r="10" spans="1:30" ht="15" customHeight="1" thickBot="1" x14ac:dyDescent="0.3">
      <c r="A10" s="158"/>
      <c r="B10" s="159"/>
      <c r="C10" s="159"/>
      <c r="D10" s="65"/>
      <c r="E10" s="65"/>
      <c r="F10" s="65"/>
      <c r="G10" s="65"/>
      <c r="H10" s="65"/>
      <c r="I10" s="155"/>
      <c r="J10" s="155"/>
      <c r="K10" s="65"/>
      <c r="L10" s="65"/>
      <c r="M10" s="156"/>
      <c r="N10" s="156"/>
      <c r="O10" s="157"/>
      <c r="P10" s="157"/>
      <c r="Q10" s="159"/>
      <c r="R10" s="159"/>
      <c r="S10" s="159"/>
      <c r="T10" s="159"/>
      <c r="U10" s="159"/>
      <c r="V10" s="159"/>
      <c r="W10" s="159"/>
      <c r="X10" s="159"/>
      <c r="Y10" s="159"/>
      <c r="Z10" s="160"/>
      <c r="AA10" s="159"/>
      <c r="AB10" s="159"/>
      <c r="AC10" s="161"/>
      <c r="AD10" s="162"/>
    </row>
    <row r="11" spans="1:30" ht="15" customHeight="1" x14ac:dyDescent="0.25">
      <c r="A11" s="428" t="s">
        <v>15</v>
      </c>
      <c r="B11" s="429"/>
      <c r="C11" s="455" t="s">
        <v>16</v>
      </c>
      <c r="D11" s="456"/>
      <c r="E11" s="456"/>
      <c r="F11" s="456"/>
      <c r="G11" s="456"/>
      <c r="H11" s="456"/>
      <c r="I11" s="456"/>
      <c r="J11" s="456"/>
      <c r="K11" s="456"/>
      <c r="L11" s="456"/>
      <c r="M11" s="456"/>
      <c r="N11" s="456"/>
      <c r="O11" s="456"/>
      <c r="P11" s="456"/>
      <c r="Q11" s="456"/>
      <c r="R11" s="456"/>
      <c r="S11" s="456"/>
      <c r="T11" s="456"/>
      <c r="U11" s="456"/>
      <c r="V11" s="456"/>
      <c r="W11" s="456"/>
      <c r="X11" s="456"/>
      <c r="Y11" s="456"/>
      <c r="Z11" s="456"/>
      <c r="AA11" s="456"/>
      <c r="AB11" s="456"/>
      <c r="AC11" s="456"/>
      <c r="AD11" s="457"/>
    </row>
    <row r="12" spans="1:30" ht="15" customHeight="1" x14ac:dyDescent="0.25">
      <c r="A12" s="430"/>
      <c r="B12" s="431"/>
      <c r="C12" s="458"/>
      <c r="D12" s="459"/>
      <c r="E12" s="459"/>
      <c r="F12" s="459"/>
      <c r="G12" s="459"/>
      <c r="H12" s="459"/>
      <c r="I12" s="459"/>
      <c r="J12" s="459"/>
      <c r="K12" s="459"/>
      <c r="L12" s="459"/>
      <c r="M12" s="459"/>
      <c r="N12" s="459"/>
      <c r="O12" s="459"/>
      <c r="P12" s="459"/>
      <c r="Q12" s="459"/>
      <c r="R12" s="459"/>
      <c r="S12" s="459"/>
      <c r="T12" s="459"/>
      <c r="U12" s="459"/>
      <c r="V12" s="459"/>
      <c r="W12" s="459"/>
      <c r="X12" s="459"/>
      <c r="Y12" s="459"/>
      <c r="Z12" s="459"/>
      <c r="AA12" s="459"/>
      <c r="AB12" s="459"/>
      <c r="AC12" s="459"/>
      <c r="AD12" s="460"/>
    </row>
    <row r="13" spans="1:30" ht="15" customHeight="1" thickBot="1" x14ac:dyDescent="0.3">
      <c r="A13" s="432"/>
      <c r="B13" s="433"/>
      <c r="C13" s="461"/>
      <c r="D13" s="462"/>
      <c r="E13" s="462"/>
      <c r="F13" s="462"/>
      <c r="G13" s="462"/>
      <c r="H13" s="462"/>
      <c r="I13" s="462"/>
      <c r="J13" s="462"/>
      <c r="K13" s="462"/>
      <c r="L13" s="462"/>
      <c r="M13" s="462"/>
      <c r="N13" s="462"/>
      <c r="O13" s="462"/>
      <c r="P13" s="462"/>
      <c r="Q13" s="462"/>
      <c r="R13" s="462"/>
      <c r="S13" s="462"/>
      <c r="T13" s="462"/>
      <c r="U13" s="462"/>
      <c r="V13" s="462"/>
      <c r="W13" s="462"/>
      <c r="X13" s="462"/>
      <c r="Y13" s="462"/>
      <c r="Z13" s="462"/>
      <c r="AA13" s="462"/>
      <c r="AB13" s="462"/>
      <c r="AC13" s="462"/>
      <c r="AD13" s="463"/>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92" t="s">
        <v>17</v>
      </c>
      <c r="B15" s="493"/>
      <c r="C15" s="502" t="s">
        <v>18</v>
      </c>
      <c r="D15" s="503"/>
      <c r="E15" s="503"/>
      <c r="F15" s="503"/>
      <c r="G15" s="503"/>
      <c r="H15" s="503"/>
      <c r="I15" s="503"/>
      <c r="J15" s="503"/>
      <c r="K15" s="504"/>
      <c r="L15" s="467" t="s">
        <v>19</v>
      </c>
      <c r="M15" s="468"/>
      <c r="N15" s="468"/>
      <c r="O15" s="468"/>
      <c r="P15" s="468"/>
      <c r="Q15" s="469"/>
      <c r="R15" s="497" t="s">
        <v>20</v>
      </c>
      <c r="S15" s="498"/>
      <c r="T15" s="498"/>
      <c r="U15" s="498"/>
      <c r="V15" s="498"/>
      <c r="W15" s="498"/>
      <c r="X15" s="499"/>
      <c r="Y15" s="467" t="s">
        <v>21</v>
      </c>
      <c r="Z15" s="469"/>
      <c r="AA15" s="488" t="s">
        <v>22</v>
      </c>
      <c r="AB15" s="489"/>
      <c r="AC15" s="489"/>
      <c r="AD15" s="490"/>
    </row>
    <row r="16" spans="1:30" ht="9" customHeight="1" thickBot="1" x14ac:dyDescent="0.3">
      <c r="A16" s="59"/>
      <c r="B16" s="54"/>
      <c r="C16" s="491"/>
      <c r="D16" s="491"/>
      <c r="E16" s="491"/>
      <c r="F16" s="491"/>
      <c r="G16" s="491"/>
      <c r="H16" s="491"/>
      <c r="I16" s="491"/>
      <c r="J16" s="491"/>
      <c r="K16" s="491"/>
      <c r="L16" s="491"/>
      <c r="M16" s="491"/>
      <c r="N16" s="491"/>
      <c r="O16" s="491"/>
      <c r="P16" s="491"/>
      <c r="Q16" s="491"/>
      <c r="R16" s="491"/>
      <c r="S16" s="491"/>
      <c r="T16" s="491"/>
      <c r="U16" s="491"/>
      <c r="V16" s="491"/>
      <c r="W16" s="491"/>
      <c r="X16" s="491"/>
      <c r="Y16" s="491"/>
      <c r="Z16" s="491"/>
      <c r="AA16" s="491"/>
      <c r="AB16" s="491"/>
      <c r="AC16" s="73"/>
      <c r="AD16" s="74"/>
    </row>
    <row r="17" spans="1:41" s="76" customFormat="1" ht="37.5" customHeight="1" thickBot="1" x14ac:dyDescent="0.3">
      <c r="A17" s="492" t="s">
        <v>23</v>
      </c>
      <c r="B17" s="493"/>
      <c r="C17" s="494" t="s">
        <v>118</v>
      </c>
      <c r="D17" s="495"/>
      <c r="E17" s="495"/>
      <c r="F17" s="495"/>
      <c r="G17" s="495"/>
      <c r="H17" s="495"/>
      <c r="I17" s="495"/>
      <c r="J17" s="495"/>
      <c r="K17" s="495"/>
      <c r="L17" s="495"/>
      <c r="M17" s="495"/>
      <c r="N17" s="495"/>
      <c r="O17" s="495"/>
      <c r="P17" s="495"/>
      <c r="Q17" s="496"/>
      <c r="R17" s="467" t="s">
        <v>25</v>
      </c>
      <c r="S17" s="468"/>
      <c r="T17" s="468"/>
      <c r="U17" s="468"/>
      <c r="V17" s="469"/>
      <c r="W17" s="677">
        <v>0.2</v>
      </c>
      <c r="X17" s="678"/>
      <c r="Y17" s="468" t="s">
        <v>26</v>
      </c>
      <c r="Z17" s="468"/>
      <c r="AA17" s="468"/>
      <c r="AB17" s="469"/>
      <c r="AC17" s="478">
        <v>0.34</v>
      </c>
      <c r="AD17" s="479"/>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467" t="s">
        <v>27</v>
      </c>
      <c r="B19" s="468"/>
      <c r="C19" s="468"/>
      <c r="D19" s="468"/>
      <c r="E19" s="468"/>
      <c r="F19" s="468"/>
      <c r="G19" s="468"/>
      <c r="H19" s="468"/>
      <c r="I19" s="468"/>
      <c r="J19" s="468"/>
      <c r="K19" s="468"/>
      <c r="L19" s="468"/>
      <c r="M19" s="468"/>
      <c r="N19" s="468"/>
      <c r="O19" s="468"/>
      <c r="P19" s="468"/>
      <c r="Q19" s="468"/>
      <c r="R19" s="468"/>
      <c r="S19" s="468"/>
      <c r="T19" s="468"/>
      <c r="U19" s="468"/>
      <c r="V19" s="468"/>
      <c r="W19" s="468"/>
      <c r="X19" s="468"/>
      <c r="Y19" s="468"/>
      <c r="Z19" s="468"/>
      <c r="AA19" s="468"/>
      <c r="AB19" s="468"/>
      <c r="AC19" s="468"/>
      <c r="AD19" s="469"/>
      <c r="AE19" s="83"/>
      <c r="AF19" s="83"/>
    </row>
    <row r="20" spans="1:41" ht="32.1" customHeight="1" thickBot="1" x14ac:dyDescent="0.3">
      <c r="A20" s="82"/>
      <c r="B20" s="60"/>
      <c r="C20" s="473" t="s">
        <v>28</v>
      </c>
      <c r="D20" s="474"/>
      <c r="E20" s="474"/>
      <c r="F20" s="474"/>
      <c r="G20" s="474"/>
      <c r="H20" s="474"/>
      <c r="I20" s="474"/>
      <c r="J20" s="474"/>
      <c r="K20" s="474"/>
      <c r="L20" s="474"/>
      <c r="M20" s="474"/>
      <c r="N20" s="474"/>
      <c r="O20" s="474"/>
      <c r="P20" s="475"/>
      <c r="Q20" s="470" t="s">
        <v>29</v>
      </c>
      <c r="R20" s="471"/>
      <c r="S20" s="471"/>
      <c r="T20" s="471"/>
      <c r="U20" s="471"/>
      <c r="V20" s="471"/>
      <c r="W20" s="471"/>
      <c r="X20" s="471"/>
      <c r="Y20" s="471"/>
      <c r="Z20" s="471"/>
      <c r="AA20" s="471"/>
      <c r="AB20" s="471"/>
      <c r="AC20" s="471"/>
      <c r="AD20" s="472"/>
      <c r="AE20" s="83"/>
      <c r="AF20" s="83"/>
      <c r="AJ20" s="320"/>
    </row>
    <row r="21" spans="1:41" ht="32.1" customHeight="1" thickBot="1" x14ac:dyDescent="0.3">
      <c r="A21" s="59"/>
      <c r="B21" s="54"/>
      <c r="C21" s="193" t="s">
        <v>8</v>
      </c>
      <c r="D21" s="194" t="s">
        <v>30</v>
      </c>
      <c r="E21" s="194" t="s">
        <v>31</v>
      </c>
      <c r="F21" s="194" t="s">
        <v>32</v>
      </c>
      <c r="G21" s="194" t="s">
        <v>33</v>
      </c>
      <c r="H21" s="194" t="s">
        <v>34</v>
      </c>
      <c r="I21" s="194" t="s">
        <v>35</v>
      </c>
      <c r="J21" s="194" t="s">
        <v>36</v>
      </c>
      <c r="K21" s="194" t="s">
        <v>37</v>
      </c>
      <c r="L21" s="194" t="s">
        <v>38</v>
      </c>
      <c r="M21" s="194" t="s">
        <v>39</v>
      </c>
      <c r="N21" s="194" t="s">
        <v>40</v>
      </c>
      <c r="O21" s="194" t="s">
        <v>41</v>
      </c>
      <c r="P21" s="195" t="s">
        <v>42</v>
      </c>
      <c r="Q21" s="193" t="s">
        <v>8</v>
      </c>
      <c r="R21" s="194" t="s">
        <v>30</v>
      </c>
      <c r="S21" s="194" t="s">
        <v>31</v>
      </c>
      <c r="T21" s="194" t="s">
        <v>32</v>
      </c>
      <c r="U21" s="194" t="s">
        <v>33</v>
      </c>
      <c r="V21" s="194" t="s">
        <v>34</v>
      </c>
      <c r="W21" s="194" t="s">
        <v>35</v>
      </c>
      <c r="X21" s="194" t="s">
        <v>36</v>
      </c>
      <c r="Y21" s="194" t="s">
        <v>37</v>
      </c>
      <c r="Z21" s="194" t="s">
        <v>38</v>
      </c>
      <c r="AA21" s="194" t="s">
        <v>39</v>
      </c>
      <c r="AB21" s="194" t="s">
        <v>40</v>
      </c>
      <c r="AC21" s="194" t="s">
        <v>41</v>
      </c>
      <c r="AD21" s="195" t="s">
        <v>42</v>
      </c>
      <c r="AE21" s="3"/>
      <c r="AF21" s="3"/>
    </row>
    <row r="22" spans="1:41" ht="32.1" customHeight="1" x14ac:dyDescent="0.25">
      <c r="A22" s="476" t="s">
        <v>43</v>
      </c>
      <c r="B22" s="477"/>
      <c r="C22" s="206"/>
      <c r="D22" s="207"/>
      <c r="E22" s="207"/>
      <c r="F22" s="207"/>
      <c r="G22" s="207"/>
      <c r="H22" s="207"/>
      <c r="I22" s="207"/>
      <c r="J22" s="207"/>
      <c r="K22" s="207"/>
      <c r="L22" s="207"/>
      <c r="M22" s="207"/>
      <c r="N22" s="207"/>
      <c r="O22" s="167">
        <f>SUM(C22:N22)</f>
        <v>0</v>
      </c>
      <c r="P22" s="170"/>
      <c r="Q22" s="206">
        <v>220362000</v>
      </c>
      <c r="R22" s="207">
        <v>1048025000</v>
      </c>
      <c r="S22" s="207">
        <v>7000585</v>
      </c>
      <c r="T22" s="207">
        <v>18100081</v>
      </c>
      <c r="U22" s="207">
        <v>18842000</v>
      </c>
      <c r="V22" s="207">
        <v>0</v>
      </c>
      <c r="W22" s="207">
        <v>0</v>
      </c>
      <c r="X22" s="207">
        <v>0</v>
      </c>
      <c r="Y22" s="207">
        <v>0</v>
      </c>
      <c r="Z22" s="207">
        <v>0</v>
      </c>
      <c r="AA22" s="207">
        <v>0</v>
      </c>
      <c r="AB22" s="207">
        <v>182919500</v>
      </c>
      <c r="AC22" s="207">
        <f>SUM(Q22:AB22)</f>
        <v>1495249166</v>
      </c>
      <c r="AD22" s="174"/>
      <c r="AE22" s="3"/>
      <c r="AF22" s="3"/>
      <c r="AG22" s="320"/>
    </row>
    <row r="23" spans="1:41" ht="32.1" customHeight="1" x14ac:dyDescent="0.25">
      <c r="A23" s="484" t="s">
        <v>44</v>
      </c>
      <c r="B23" s="485"/>
      <c r="C23" s="208"/>
      <c r="D23" s="209"/>
      <c r="E23" s="209"/>
      <c r="F23" s="209"/>
      <c r="G23" s="209"/>
      <c r="H23" s="209"/>
      <c r="I23" s="209"/>
      <c r="J23" s="209"/>
      <c r="K23" s="209"/>
      <c r="L23" s="209"/>
      <c r="M23" s="209"/>
      <c r="N23" s="209"/>
      <c r="O23" s="163">
        <f>SUM(C23:N23)</f>
        <v>0</v>
      </c>
      <c r="P23" s="182" t="str">
        <f>IFERROR(O23/(SUMIF(C23:N23,"&gt;0",C22:N22))," ")</f>
        <v xml:space="preserve"> </v>
      </c>
      <c r="Q23" s="208">
        <v>401180000</v>
      </c>
      <c r="R23" s="209"/>
      <c r="S23" s="209"/>
      <c r="T23" s="209"/>
      <c r="U23" s="209"/>
      <c r="V23" s="209"/>
      <c r="W23" s="209"/>
      <c r="X23" s="209"/>
      <c r="Y23" s="209"/>
      <c r="Z23" s="209"/>
      <c r="AA23" s="209"/>
      <c r="AB23" s="209"/>
      <c r="AC23" s="207">
        <f>SUM(Q23:AB23)</f>
        <v>401180000</v>
      </c>
      <c r="AD23" s="172">
        <f>IFERROR(AC23/(SUMIF(Q23:AB23,"&gt;0",Q22:AB22))," ")</f>
        <v>1.820549822564689</v>
      </c>
      <c r="AE23" s="3"/>
      <c r="AF23" s="3"/>
      <c r="AG23" s="320"/>
      <c r="AH23" s="320"/>
    </row>
    <row r="24" spans="1:41" ht="32.1" customHeight="1" x14ac:dyDescent="0.25">
      <c r="A24" s="484" t="s">
        <v>45</v>
      </c>
      <c r="B24" s="485"/>
      <c r="C24" s="208">
        <v>0</v>
      </c>
      <c r="D24" s="209">
        <v>2493961.6666666665</v>
      </c>
      <c r="E24" s="209">
        <v>8382294.666666667</v>
      </c>
      <c r="F24" s="209">
        <v>19770627.666666664</v>
      </c>
      <c r="G24" s="209">
        <v>21575800</v>
      </c>
      <c r="H24" s="209">
        <v>0</v>
      </c>
      <c r="I24" s="209">
        <v>0</v>
      </c>
      <c r="J24" s="209">
        <v>0</v>
      </c>
      <c r="K24" s="209">
        <v>0</v>
      </c>
      <c r="L24" s="209">
        <v>0</v>
      </c>
      <c r="M24" s="209">
        <v>0</v>
      </c>
      <c r="N24" s="209">
        <v>0</v>
      </c>
      <c r="O24" s="163">
        <f>SUM(C24:N24)</f>
        <v>52222684</v>
      </c>
      <c r="P24" s="168"/>
      <c r="Q24" s="208">
        <v>0</v>
      </c>
      <c r="R24" s="209">
        <v>4678667</v>
      </c>
      <c r="S24" s="209">
        <v>114605000</v>
      </c>
      <c r="T24" s="209">
        <f>114605000+800000</f>
        <v>115405000</v>
      </c>
      <c r="U24" s="209">
        <f>114605000+7000585+800000</f>
        <v>122405585</v>
      </c>
      <c r="V24" s="209">
        <f>114605000+18100081+800000</f>
        <v>133505081</v>
      </c>
      <c r="W24" s="209">
        <f>114605000+800000</f>
        <v>115405000</v>
      </c>
      <c r="X24" s="209">
        <f>114605000+3140333+800000</f>
        <v>118545333</v>
      </c>
      <c r="Y24" s="209">
        <f>114605000+3140333+800000</f>
        <v>118545333</v>
      </c>
      <c r="Z24" s="209">
        <f>114605000+3140333+800000</f>
        <v>118545333</v>
      </c>
      <c r="AA24" s="209">
        <f>114605000+3140333+800000</f>
        <v>118545333</v>
      </c>
      <c r="AB24" s="209">
        <f>114605000+6280668+1600000+292577833</f>
        <v>415063501</v>
      </c>
      <c r="AC24" s="207">
        <f>SUM(Q24:AB24)</f>
        <v>1495249166</v>
      </c>
      <c r="AD24" s="172"/>
      <c r="AE24" s="3"/>
      <c r="AF24" s="3"/>
      <c r="AG24" s="320"/>
      <c r="AH24" s="320"/>
      <c r="AI24" s="320"/>
      <c r="AJ24" s="320"/>
    </row>
    <row r="25" spans="1:41" ht="32.1" customHeight="1" thickBot="1" x14ac:dyDescent="0.3">
      <c r="A25" s="486" t="s">
        <v>46</v>
      </c>
      <c r="B25" s="487"/>
      <c r="C25" s="210">
        <f>5143824+410716</f>
        <v>5554540</v>
      </c>
      <c r="D25" s="211"/>
      <c r="E25" s="211"/>
      <c r="F25" s="211"/>
      <c r="G25" s="211"/>
      <c r="H25" s="211"/>
      <c r="I25" s="211"/>
      <c r="J25" s="211"/>
      <c r="K25" s="211"/>
      <c r="L25" s="211"/>
      <c r="M25" s="211"/>
      <c r="N25" s="211"/>
      <c r="O25" s="166">
        <f>SUM(C25:N25)</f>
        <v>5554540</v>
      </c>
      <c r="P25" s="173" t="str">
        <f>IFERROR(O25/(SUMIF(C25:N25,"&gt;0",C24:N24))," ")</f>
        <v xml:space="preserve"> </v>
      </c>
      <c r="Q25" s="210">
        <v>0</v>
      </c>
      <c r="R25" s="211">
        <v>0</v>
      </c>
      <c r="S25" s="211">
        <v>0</v>
      </c>
      <c r="T25" s="211">
        <v>0</v>
      </c>
      <c r="U25" s="211">
        <v>0</v>
      </c>
      <c r="V25" s="211">
        <v>0</v>
      </c>
      <c r="W25" s="211">
        <v>0</v>
      </c>
      <c r="X25" s="211">
        <v>0</v>
      </c>
      <c r="Y25" s="211">
        <v>0</v>
      </c>
      <c r="Z25" s="211">
        <v>0</v>
      </c>
      <c r="AA25" s="211">
        <v>0</v>
      </c>
      <c r="AB25" s="211">
        <v>0</v>
      </c>
      <c r="AC25" s="351">
        <f>SUM(Q25:AB25)</f>
        <v>0</v>
      </c>
      <c r="AD25" s="172" t="str">
        <f>IFERROR(AC25/(SUMIF(Q25:AB25,"&gt;0",Q24:AB24))," ")</f>
        <v xml:space="preserve"> </v>
      </c>
      <c r="AE25" s="3"/>
      <c r="AF25" s="3"/>
      <c r="AG25" s="320"/>
      <c r="AH25" s="320"/>
      <c r="AI25" s="320"/>
      <c r="AJ25" s="320"/>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2"/>
      <c r="AH26" s="320"/>
      <c r="AI26" s="320"/>
      <c r="AJ26" s="320"/>
    </row>
    <row r="27" spans="1:41" ht="33.950000000000003" customHeight="1" x14ac:dyDescent="0.25">
      <c r="A27" s="480" t="s">
        <v>47</v>
      </c>
      <c r="B27" s="481"/>
      <c r="C27" s="482"/>
      <c r="D27" s="482"/>
      <c r="E27" s="482"/>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3"/>
      <c r="AH27" s="320"/>
      <c r="AI27" s="320"/>
      <c r="AJ27" s="320"/>
    </row>
    <row r="28" spans="1:41" ht="15" customHeight="1" x14ac:dyDescent="0.25">
      <c r="A28" s="505" t="s">
        <v>48</v>
      </c>
      <c r="B28" s="507" t="s">
        <v>49</v>
      </c>
      <c r="C28" s="508"/>
      <c r="D28" s="485" t="s">
        <v>50</v>
      </c>
      <c r="E28" s="511"/>
      <c r="F28" s="511"/>
      <c r="G28" s="511"/>
      <c r="H28" s="511"/>
      <c r="I28" s="511"/>
      <c r="J28" s="511"/>
      <c r="K28" s="511"/>
      <c r="L28" s="511"/>
      <c r="M28" s="511"/>
      <c r="N28" s="511"/>
      <c r="O28" s="512"/>
      <c r="P28" s="513" t="s">
        <v>41</v>
      </c>
      <c r="Q28" s="513" t="s">
        <v>51</v>
      </c>
      <c r="R28" s="513"/>
      <c r="S28" s="513"/>
      <c r="T28" s="513"/>
      <c r="U28" s="513"/>
      <c r="V28" s="513"/>
      <c r="W28" s="513"/>
      <c r="X28" s="513"/>
      <c r="Y28" s="513"/>
      <c r="Z28" s="513"/>
      <c r="AA28" s="513"/>
      <c r="AB28" s="513"/>
      <c r="AC28" s="513"/>
      <c r="AD28" s="514"/>
      <c r="AH28" s="320"/>
      <c r="AI28" s="320"/>
      <c r="AJ28" s="320"/>
    </row>
    <row r="29" spans="1:41" ht="27" customHeight="1" x14ac:dyDescent="0.25">
      <c r="A29" s="506"/>
      <c r="B29" s="509"/>
      <c r="C29" s="510"/>
      <c r="D29" s="88" t="s">
        <v>8</v>
      </c>
      <c r="E29" s="88" t="s">
        <v>30</v>
      </c>
      <c r="F29" s="88" t="s">
        <v>31</v>
      </c>
      <c r="G29" s="88" t="s">
        <v>32</v>
      </c>
      <c r="H29" s="88" t="s">
        <v>33</v>
      </c>
      <c r="I29" s="88" t="s">
        <v>34</v>
      </c>
      <c r="J29" s="88" t="s">
        <v>35</v>
      </c>
      <c r="K29" s="88" t="s">
        <v>36</v>
      </c>
      <c r="L29" s="88" t="s">
        <v>37</v>
      </c>
      <c r="M29" s="88" t="s">
        <v>38</v>
      </c>
      <c r="N29" s="88" t="s">
        <v>39</v>
      </c>
      <c r="O29" s="88" t="s">
        <v>40</v>
      </c>
      <c r="P29" s="512"/>
      <c r="Q29" s="513"/>
      <c r="R29" s="513"/>
      <c r="S29" s="513"/>
      <c r="T29" s="513"/>
      <c r="U29" s="513"/>
      <c r="V29" s="513"/>
      <c r="W29" s="513"/>
      <c r="X29" s="513"/>
      <c r="Y29" s="513"/>
      <c r="Z29" s="513"/>
      <c r="AA29" s="513"/>
      <c r="AB29" s="513"/>
      <c r="AC29" s="513"/>
      <c r="AD29" s="514"/>
      <c r="AH29" s="320"/>
      <c r="AI29" s="320"/>
      <c r="AJ29" s="320"/>
    </row>
    <row r="30" spans="1:41" ht="147.75" customHeight="1" thickBot="1" x14ac:dyDescent="0.3">
      <c r="A30" s="212" t="str">
        <f>C17</f>
        <v>Diseñar e implementar una (1) estrategia para el desarrollo de capacidades socioemocionales y técnicas de las mujeres en toda su diversidad para su emprendimiento y empleabilidad.</v>
      </c>
      <c r="B30" s="515" t="s">
        <v>113</v>
      </c>
      <c r="C30" s="516"/>
      <c r="D30" s="89" t="s">
        <v>113</v>
      </c>
      <c r="E30" s="89" t="s">
        <v>113</v>
      </c>
      <c r="F30" s="89" t="s">
        <v>113</v>
      </c>
      <c r="G30" s="89" t="s">
        <v>113</v>
      </c>
      <c r="H30" s="89" t="s">
        <v>113</v>
      </c>
      <c r="I30" s="89" t="s">
        <v>113</v>
      </c>
      <c r="J30" s="89" t="s">
        <v>113</v>
      </c>
      <c r="K30" s="89" t="s">
        <v>113</v>
      </c>
      <c r="L30" s="89" t="s">
        <v>113</v>
      </c>
      <c r="M30" s="89" t="s">
        <v>113</v>
      </c>
      <c r="N30" s="89" t="s">
        <v>113</v>
      </c>
      <c r="O30" s="89" t="s">
        <v>113</v>
      </c>
      <c r="P30" s="86">
        <f>SUM(D30:O30)</f>
        <v>0</v>
      </c>
      <c r="Q30" s="650" t="s">
        <v>119</v>
      </c>
      <c r="R30" s="650"/>
      <c r="S30" s="650"/>
      <c r="T30" s="650"/>
      <c r="U30" s="650"/>
      <c r="V30" s="650"/>
      <c r="W30" s="650"/>
      <c r="X30" s="650"/>
      <c r="Y30" s="650"/>
      <c r="Z30" s="650"/>
      <c r="AA30" s="650"/>
      <c r="AB30" s="650"/>
      <c r="AC30" s="650"/>
      <c r="AD30" s="651"/>
      <c r="AG30" s="236"/>
      <c r="AH30" s="320"/>
      <c r="AI30" s="320"/>
      <c r="AJ30" s="320"/>
    </row>
    <row r="31" spans="1:41" ht="45" customHeight="1" x14ac:dyDescent="0.25">
      <c r="A31" s="437" t="s">
        <v>53</v>
      </c>
      <c r="B31" s="438"/>
      <c r="C31" s="438"/>
      <c r="D31" s="438"/>
      <c r="E31" s="438"/>
      <c r="F31" s="438"/>
      <c r="G31" s="438"/>
      <c r="H31" s="438"/>
      <c r="I31" s="438"/>
      <c r="J31" s="438"/>
      <c r="K31" s="438"/>
      <c r="L31" s="438"/>
      <c r="M31" s="438"/>
      <c r="N31" s="438"/>
      <c r="O31" s="438"/>
      <c r="P31" s="438"/>
      <c r="Q31" s="438"/>
      <c r="R31" s="438"/>
      <c r="S31" s="438"/>
      <c r="T31" s="438"/>
      <c r="U31" s="438"/>
      <c r="V31" s="438"/>
      <c r="W31" s="438"/>
      <c r="X31" s="438"/>
      <c r="Y31" s="438"/>
      <c r="Z31" s="438"/>
      <c r="AA31" s="438"/>
      <c r="AB31" s="438"/>
      <c r="AC31" s="438"/>
      <c r="AD31" s="439"/>
      <c r="AG31" s="236"/>
      <c r="AH31" s="320"/>
      <c r="AI31" s="320"/>
      <c r="AJ31" s="320"/>
    </row>
    <row r="32" spans="1:41" ht="23.1" customHeight="1" x14ac:dyDescent="0.25">
      <c r="A32" s="484" t="s">
        <v>54</v>
      </c>
      <c r="B32" s="513" t="s">
        <v>55</v>
      </c>
      <c r="C32" s="513" t="s">
        <v>49</v>
      </c>
      <c r="D32" s="513" t="s">
        <v>56</v>
      </c>
      <c r="E32" s="513"/>
      <c r="F32" s="513"/>
      <c r="G32" s="513"/>
      <c r="H32" s="513"/>
      <c r="I32" s="513"/>
      <c r="J32" s="513"/>
      <c r="K32" s="513"/>
      <c r="L32" s="513"/>
      <c r="M32" s="513"/>
      <c r="N32" s="513"/>
      <c r="O32" s="513"/>
      <c r="P32" s="513"/>
      <c r="Q32" s="513" t="s">
        <v>57</v>
      </c>
      <c r="R32" s="513"/>
      <c r="S32" s="513"/>
      <c r="T32" s="513"/>
      <c r="U32" s="513"/>
      <c r="V32" s="513"/>
      <c r="W32" s="513"/>
      <c r="X32" s="513"/>
      <c r="Y32" s="513"/>
      <c r="Z32" s="513"/>
      <c r="AA32" s="513"/>
      <c r="AB32" s="513"/>
      <c r="AC32" s="513"/>
      <c r="AD32" s="514"/>
      <c r="AG32" s="236"/>
      <c r="AH32" s="236"/>
      <c r="AI32" s="238"/>
      <c r="AJ32" s="87"/>
      <c r="AK32" s="87"/>
      <c r="AL32" s="87"/>
      <c r="AM32" s="87"/>
      <c r="AN32" s="87"/>
      <c r="AO32" s="87"/>
    </row>
    <row r="33" spans="1:41" ht="27" customHeight="1" x14ac:dyDescent="0.25">
      <c r="A33" s="484"/>
      <c r="B33" s="513"/>
      <c r="C33" s="520"/>
      <c r="D33" s="88" t="s">
        <v>8</v>
      </c>
      <c r="E33" s="88" t="s">
        <v>30</v>
      </c>
      <c r="F33" s="88" t="s">
        <v>31</v>
      </c>
      <c r="G33" s="88" t="s">
        <v>32</v>
      </c>
      <c r="H33" s="88" t="s">
        <v>33</v>
      </c>
      <c r="I33" s="88" t="s">
        <v>34</v>
      </c>
      <c r="J33" s="88" t="s">
        <v>35</v>
      </c>
      <c r="K33" s="88" t="s">
        <v>36</v>
      </c>
      <c r="L33" s="88" t="s">
        <v>37</v>
      </c>
      <c r="M33" s="88" t="s">
        <v>38</v>
      </c>
      <c r="N33" s="88" t="s">
        <v>39</v>
      </c>
      <c r="O33" s="88" t="s">
        <v>40</v>
      </c>
      <c r="P33" s="88" t="s">
        <v>41</v>
      </c>
      <c r="Q33" s="513" t="s">
        <v>58</v>
      </c>
      <c r="R33" s="513"/>
      <c r="S33" s="513"/>
      <c r="T33" s="513" t="s">
        <v>59</v>
      </c>
      <c r="U33" s="513"/>
      <c r="V33" s="513"/>
      <c r="W33" s="509" t="s">
        <v>60</v>
      </c>
      <c r="X33" s="521"/>
      <c r="Y33" s="521"/>
      <c r="Z33" s="510"/>
      <c r="AA33" s="509" t="s">
        <v>61</v>
      </c>
      <c r="AB33" s="521"/>
      <c r="AC33" s="521"/>
      <c r="AD33" s="522"/>
      <c r="AG33" s="236"/>
      <c r="AH33" s="236"/>
      <c r="AI33" s="238"/>
      <c r="AJ33" s="87"/>
      <c r="AK33" s="87"/>
      <c r="AL33" s="87"/>
      <c r="AM33" s="87"/>
      <c r="AN33" s="87"/>
      <c r="AO33" s="87"/>
    </row>
    <row r="34" spans="1:41" ht="75" customHeight="1" x14ac:dyDescent="0.25">
      <c r="A34" s="656" t="str">
        <f>C17</f>
        <v>Diseñar e implementar una (1) estrategia para el desarrollo de capacidades socioemocionales y técnicas de las mujeres en toda su diversidad para su emprendimiento y empleabilidad.</v>
      </c>
      <c r="B34" s="525">
        <v>0.34</v>
      </c>
      <c r="C34" s="90" t="s">
        <v>62</v>
      </c>
      <c r="D34" s="266">
        <f>D62</f>
        <v>0</v>
      </c>
      <c r="E34" s="266">
        <f t="shared" ref="E34:O34" si="0">E62</f>
        <v>2.4000000000000004E-2</v>
      </c>
      <c r="F34" s="266">
        <f t="shared" si="0"/>
        <v>2.4000000000000004E-2</v>
      </c>
      <c r="G34" s="266">
        <f t="shared" si="0"/>
        <v>2.4000000000000004E-2</v>
      </c>
      <c r="H34" s="266">
        <f t="shared" si="0"/>
        <v>2.4000000000000004E-2</v>
      </c>
      <c r="I34" s="266">
        <f t="shared" si="0"/>
        <v>2.4000000000000004E-2</v>
      </c>
      <c r="J34" s="266">
        <f t="shared" si="0"/>
        <v>1.6E-2</v>
      </c>
      <c r="K34" s="266">
        <f t="shared" si="0"/>
        <v>1.6E-2</v>
      </c>
      <c r="L34" s="266">
        <f t="shared" si="0"/>
        <v>1.6E-2</v>
      </c>
      <c r="M34" s="266">
        <f t="shared" si="0"/>
        <v>1.6E-2</v>
      </c>
      <c r="N34" s="266">
        <f t="shared" si="0"/>
        <v>1.6E-2</v>
      </c>
      <c r="O34" s="266">
        <f t="shared" si="0"/>
        <v>0</v>
      </c>
      <c r="P34" s="397">
        <f>SUM(D34:O34)</f>
        <v>0.20000000000000007</v>
      </c>
      <c r="Q34" s="658" t="s">
        <v>115</v>
      </c>
      <c r="R34" s="659"/>
      <c r="S34" s="660"/>
      <c r="T34" s="680"/>
      <c r="U34" s="680"/>
      <c r="V34" s="695"/>
      <c r="W34" s="679"/>
      <c r="X34" s="680"/>
      <c r="Y34" s="680"/>
      <c r="Z34" s="695"/>
      <c r="AA34" s="679"/>
      <c r="AB34" s="680"/>
      <c r="AC34" s="680"/>
      <c r="AD34" s="681"/>
      <c r="AG34" s="94"/>
      <c r="AH34" s="94"/>
      <c r="AI34" s="94"/>
      <c r="AJ34" s="87"/>
      <c r="AK34" s="87"/>
      <c r="AL34" s="87"/>
      <c r="AM34" s="87"/>
      <c r="AN34" s="87"/>
      <c r="AO34" s="87"/>
    </row>
    <row r="35" spans="1:41" ht="75" customHeight="1" x14ac:dyDescent="0.25">
      <c r="A35" s="657"/>
      <c r="B35" s="526"/>
      <c r="C35" s="91" t="s">
        <v>66</v>
      </c>
      <c r="D35" s="399">
        <f>D59</f>
        <v>0</v>
      </c>
      <c r="E35" s="399">
        <f t="shared" ref="E35:O35" si="1">E59</f>
        <v>0</v>
      </c>
      <c r="F35" s="399">
        <f t="shared" si="1"/>
        <v>0</v>
      </c>
      <c r="G35" s="399">
        <f t="shared" si="1"/>
        <v>0</v>
      </c>
      <c r="H35" s="399">
        <f t="shared" si="1"/>
        <v>0</v>
      </c>
      <c r="I35" s="399">
        <f t="shared" si="1"/>
        <v>0</v>
      </c>
      <c r="J35" s="399">
        <f t="shared" si="1"/>
        <v>0</v>
      </c>
      <c r="K35" s="399">
        <f t="shared" si="1"/>
        <v>0</v>
      </c>
      <c r="L35" s="399">
        <f t="shared" si="1"/>
        <v>0</v>
      </c>
      <c r="M35" s="399">
        <f t="shared" si="1"/>
        <v>0</v>
      </c>
      <c r="N35" s="399">
        <f t="shared" si="1"/>
        <v>0</v>
      </c>
      <c r="O35" s="399">
        <f t="shared" si="1"/>
        <v>0</v>
      </c>
      <c r="P35" s="398">
        <f>SUM(D35:O35)</f>
        <v>0</v>
      </c>
      <c r="Q35" s="661"/>
      <c r="R35" s="662"/>
      <c r="S35" s="663"/>
      <c r="T35" s="683"/>
      <c r="U35" s="683"/>
      <c r="V35" s="696"/>
      <c r="W35" s="682"/>
      <c r="X35" s="683"/>
      <c r="Y35" s="683"/>
      <c r="Z35" s="696"/>
      <c r="AA35" s="682"/>
      <c r="AB35" s="683"/>
      <c r="AC35" s="683"/>
      <c r="AD35" s="684"/>
      <c r="AE35" s="49"/>
      <c r="AG35" s="94"/>
      <c r="AH35" s="94"/>
      <c r="AI35" s="94"/>
      <c r="AJ35" s="87"/>
      <c r="AK35" s="87"/>
      <c r="AL35" s="87"/>
      <c r="AM35" s="87"/>
      <c r="AN35" s="87"/>
      <c r="AO35" s="87"/>
    </row>
    <row r="36" spans="1:41" ht="36.75" customHeight="1" x14ac:dyDescent="0.25">
      <c r="A36" s="476" t="s">
        <v>67</v>
      </c>
      <c r="B36" s="691" t="s">
        <v>68</v>
      </c>
      <c r="C36" s="476" t="s">
        <v>69</v>
      </c>
      <c r="D36" s="553"/>
      <c r="E36" s="553"/>
      <c r="F36" s="553"/>
      <c r="G36" s="553"/>
      <c r="H36" s="553"/>
      <c r="I36" s="553"/>
      <c r="J36" s="553"/>
      <c r="K36" s="553"/>
      <c r="L36" s="553"/>
      <c r="M36" s="553"/>
      <c r="N36" s="553"/>
      <c r="O36" s="553"/>
      <c r="P36" s="693"/>
      <c r="Q36" s="694" t="s">
        <v>70</v>
      </c>
      <c r="R36" s="554"/>
      <c r="S36" s="554"/>
      <c r="T36" s="554"/>
      <c r="U36" s="554"/>
      <c r="V36" s="554"/>
      <c r="W36" s="554"/>
      <c r="X36" s="554"/>
      <c r="Y36" s="554"/>
      <c r="Z36" s="554"/>
      <c r="AA36" s="554"/>
      <c r="AB36" s="554"/>
      <c r="AC36" s="554"/>
      <c r="AD36" s="555"/>
      <c r="AG36" s="98"/>
      <c r="AH36" s="98"/>
      <c r="AI36" s="98"/>
      <c r="AJ36" s="87"/>
      <c r="AK36" s="87"/>
      <c r="AL36" s="87"/>
      <c r="AM36" s="87"/>
      <c r="AN36" s="87"/>
      <c r="AO36" s="87"/>
    </row>
    <row r="37" spans="1:41" ht="26.1" customHeight="1" x14ac:dyDescent="0.25">
      <c r="A37" s="666"/>
      <c r="B37" s="692"/>
      <c r="C37" s="375" t="s">
        <v>71</v>
      </c>
      <c r="D37" s="376" t="s">
        <v>72</v>
      </c>
      <c r="E37" s="376" t="s">
        <v>73</v>
      </c>
      <c r="F37" s="376" t="s">
        <v>74</v>
      </c>
      <c r="G37" s="376" t="s">
        <v>75</v>
      </c>
      <c r="H37" s="376" t="s">
        <v>76</v>
      </c>
      <c r="I37" s="376" t="s">
        <v>77</v>
      </c>
      <c r="J37" s="376" t="s">
        <v>78</v>
      </c>
      <c r="K37" s="376" t="s">
        <v>79</v>
      </c>
      <c r="L37" s="376" t="s">
        <v>80</v>
      </c>
      <c r="M37" s="376" t="s">
        <v>81</v>
      </c>
      <c r="N37" s="376" t="s">
        <v>82</v>
      </c>
      <c r="O37" s="376" t="s">
        <v>83</v>
      </c>
      <c r="P37" s="391" t="s">
        <v>84</v>
      </c>
      <c r="Q37" s="505" t="s">
        <v>85</v>
      </c>
      <c r="R37" s="668"/>
      <c r="S37" s="668"/>
      <c r="T37" s="668"/>
      <c r="U37" s="668"/>
      <c r="V37" s="668"/>
      <c r="W37" s="668"/>
      <c r="X37" s="668"/>
      <c r="Y37" s="668"/>
      <c r="Z37" s="668"/>
      <c r="AA37" s="668"/>
      <c r="AB37" s="668"/>
      <c r="AC37" s="668"/>
      <c r="AD37" s="669"/>
      <c r="AJ37" s="94"/>
      <c r="AK37" s="94"/>
      <c r="AL37" s="94"/>
      <c r="AM37" s="94"/>
      <c r="AN37" s="94"/>
      <c r="AO37" s="94"/>
    </row>
    <row r="38" spans="1:41" ht="42.75" customHeight="1" x14ac:dyDescent="0.25">
      <c r="A38" s="689" t="s">
        <v>120</v>
      </c>
      <c r="B38" s="690">
        <v>0.24</v>
      </c>
      <c r="C38" s="392" t="s">
        <v>62</v>
      </c>
      <c r="D38" s="103">
        <v>0</v>
      </c>
      <c r="E38" s="103">
        <v>0.12</v>
      </c>
      <c r="F38" s="103">
        <v>0.12</v>
      </c>
      <c r="G38" s="103">
        <v>0.12</v>
      </c>
      <c r="H38" s="103">
        <v>0.12</v>
      </c>
      <c r="I38" s="103">
        <v>0.12</v>
      </c>
      <c r="J38" s="103">
        <v>0.08</v>
      </c>
      <c r="K38" s="103">
        <v>0.08</v>
      </c>
      <c r="L38" s="103">
        <v>0.08</v>
      </c>
      <c r="M38" s="103">
        <v>0.08</v>
      </c>
      <c r="N38" s="103">
        <v>0.08</v>
      </c>
      <c r="O38" s="103">
        <v>0</v>
      </c>
      <c r="P38" s="393">
        <f>SUM(D38:O38)</f>
        <v>0.99999999999999978</v>
      </c>
      <c r="Q38" s="676" t="s">
        <v>121</v>
      </c>
      <c r="R38" s="650"/>
      <c r="S38" s="650"/>
      <c r="T38" s="650"/>
      <c r="U38" s="650"/>
      <c r="V38" s="650"/>
      <c r="W38" s="650"/>
      <c r="X38" s="650"/>
      <c r="Y38" s="650"/>
      <c r="Z38" s="650"/>
      <c r="AA38" s="650"/>
      <c r="AB38" s="650"/>
      <c r="AC38" s="650"/>
      <c r="AD38" s="651"/>
      <c r="AJ38" s="94"/>
      <c r="AK38" s="94"/>
      <c r="AL38" s="94"/>
      <c r="AM38" s="94"/>
      <c r="AN38" s="94"/>
      <c r="AO38" s="94"/>
    </row>
    <row r="39" spans="1:41" ht="42.75" customHeight="1" x14ac:dyDescent="0.25">
      <c r="A39" s="689"/>
      <c r="B39" s="690"/>
      <c r="C39" s="394" t="s">
        <v>66</v>
      </c>
      <c r="D39" s="100">
        <v>0</v>
      </c>
      <c r="E39" s="100"/>
      <c r="F39" s="100"/>
      <c r="G39" s="100"/>
      <c r="H39" s="100"/>
      <c r="I39" s="100"/>
      <c r="J39" s="100"/>
      <c r="K39" s="100"/>
      <c r="L39" s="100"/>
      <c r="M39" s="100"/>
      <c r="N39" s="100"/>
      <c r="O39" s="100"/>
      <c r="P39" s="393">
        <f>SUM(D39:O39)</f>
        <v>0</v>
      </c>
      <c r="Q39" s="676"/>
      <c r="R39" s="650"/>
      <c r="S39" s="650"/>
      <c r="T39" s="650"/>
      <c r="U39" s="650"/>
      <c r="V39" s="650"/>
      <c r="W39" s="650"/>
      <c r="X39" s="650"/>
      <c r="Y39" s="650"/>
      <c r="Z39" s="650"/>
      <c r="AA39" s="650"/>
      <c r="AB39" s="650"/>
      <c r="AC39" s="650"/>
      <c r="AD39" s="651"/>
      <c r="AJ39" s="94"/>
      <c r="AK39" s="94"/>
      <c r="AL39" s="94"/>
      <c r="AM39" s="94"/>
      <c r="AN39" s="94"/>
      <c r="AO39" s="94"/>
    </row>
    <row r="40" spans="1:41" ht="42.75" customHeight="1" x14ac:dyDescent="0.25">
      <c r="A40" s="689" t="s">
        <v>122</v>
      </c>
      <c r="B40" s="690">
        <v>0.1</v>
      </c>
      <c r="C40" s="392" t="s">
        <v>62</v>
      </c>
      <c r="D40" s="103">
        <v>0</v>
      </c>
      <c r="E40" s="103">
        <v>0.12</v>
      </c>
      <c r="F40" s="103">
        <v>0.12</v>
      </c>
      <c r="G40" s="103">
        <v>0.12</v>
      </c>
      <c r="H40" s="103">
        <v>0.12</v>
      </c>
      <c r="I40" s="103">
        <v>0.12</v>
      </c>
      <c r="J40" s="103">
        <v>0.08</v>
      </c>
      <c r="K40" s="103">
        <v>0.08</v>
      </c>
      <c r="L40" s="103">
        <v>0.08</v>
      </c>
      <c r="M40" s="103">
        <v>0.08</v>
      </c>
      <c r="N40" s="103">
        <v>0.08</v>
      </c>
      <c r="O40" s="103">
        <v>0</v>
      </c>
      <c r="P40" s="393">
        <f>SUM(D40:O40)</f>
        <v>0.99999999999999978</v>
      </c>
      <c r="Q40" s="685" t="s">
        <v>121</v>
      </c>
      <c r="R40" s="566"/>
      <c r="S40" s="566"/>
      <c r="T40" s="566"/>
      <c r="U40" s="566"/>
      <c r="V40" s="566"/>
      <c r="W40" s="566"/>
      <c r="X40" s="566"/>
      <c r="Y40" s="566"/>
      <c r="Z40" s="566"/>
      <c r="AA40" s="566"/>
      <c r="AB40" s="566"/>
      <c r="AC40" s="566"/>
      <c r="AD40" s="567"/>
      <c r="AE40" s="97"/>
      <c r="AJ40" s="98"/>
      <c r="AK40" s="98"/>
      <c r="AL40" s="98"/>
      <c r="AM40" s="98"/>
      <c r="AN40" s="98"/>
      <c r="AO40" s="98"/>
    </row>
    <row r="41" spans="1:41" ht="42.75" customHeight="1" x14ac:dyDescent="0.25">
      <c r="A41" s="689"/>
      <c r="B41" s="690"/>
      <c r="C41" s="395" t="s">
        <v>66</v>
      </c>
      <c r="D41" s="105">
        <v>0</v>
      </c>
      <c r="E41" s="105"/>
      <c r="F41" s="105"/>
      <c r="G41" s="105"/>
      <c r="H41" s="105"/>
      <c r="I41" s="105"/>
      <c r="J41" s="105"/>
      <c r="K41" s="105"/>
      <c r="L41" s="105"/>
      <c r="M41" s="105"/>
      <c r="N41" s="105"/>
      <c r="O41" s="105"/>
      <c r="P41" s="396">
        <f>SUM(D41:O41)</f>
        <v>0</v>
      </c>
      <c r="Q41" s="686"/>
      <c r="R41" s="687"/>
      <c r="S41" s="687"/>
      <c r="T41" s="687"/>
      <c r="U41" s="687"/>
      <c r="V41" s="687"/>
      <c r="W41" s="687"/>
      <c r="X41" s="687"/>
      <c r="Y41" s="687"/>
      <c r="Z41" s="687"/>
      <c r="AA41" s="687"/>
      <c r="AB41" s="687"/>
      <c r="AC41" s="687"/>
      <c r="AD41" s="688"/>
      <c r="AE41" s="97"/>
    </row>
    <row r="42" spans="1:41" x14ac:dyDescent="0.25">
      <c r="A42" s="50" t="s">
        <v>92</v>
      </c>
    </row>
    <row r="46" spans="1:41" hidden="1" x14ac:dyDescent="0.25">
      <c r="A46" s="697" t="s">
        <v>123</v>
      </c>
      <c r="B46" s="697" t="s">
        <v>68</v>
      </c>
      <c r="C46" s="699" t="s">
        <v>69</v>
      </c>
      <c r="D46" s="700"/>
      <c r="E46" s="700"/>
      <c r="F46" s="700"/>
      <c r="G46" s="700"/>
      <c r="H46" s="700"/>
      <c r="I46" s="700"/>
      <c r="J46" s="700"/>
      <c r="K46" s="700"/>
      <c r="L46" s="700"/>
      <c r="M46" s="700"/>
      <c r="N46" s="700"/>
      <c r="O46" s="700"/>
      <c r="P46" s="701"/>
    </row>
    <row r="47" spans="1:41" ht="21" hidden="1" x14ac:dyDescent="0.25">
      <c r="A47" s="698"/>
      <c r="B47" s="698"/>
      <c r="C47" s="247" t="s">
        <v>71</v>
      </c>
      <c r="D47" s="247" t="s">
        <v>72</v>
      </c>
      <c r="E47" s="247" t="s">
        <v>73</v>
      </c>
      <c r="F47" s="247" t="s">
        <v>74</v>
      </c>
      <c r="G47" s="247" t="s">
        <v>75</v>
      </c>
      <c r="H47" s="247" t="s">
        <v>76</v>
      </c>
      <c r="I47" s="247" t="s">
        <v>77</v>
      </c>
      <c r="J47" s="247" t="s">
        <v>78</v>
      </c>
      <c r="K47" s="247" t="s">
        <v>79</v>
      </c>
      <c r="L47" s="247" t="s">
        <v>80</v>
      </c>
      <c r="M47" s="247" t="s">
        <v>81</v>
      </c>
      <c r="N47" s="247" t="s">
        <v>82</v>
      </c>
      <c r="O47" s="247" t="s">
        <v>83</v>
      </c>
      <c r="P47" s="247" t="s">
        <v>84</v>
      </c>
    </row>
    <row r="48" spans="1:41" hidden="1" x14ac:dyDescent="0.25">
      <c r="A48" s="702" t="str">
        <f>A38</f>
        <v>7. Implementar la ruta de divulgación y orientación para la formación y oferta de empleo y emprendimiento de mujeres diseñada en el marco de la estrategia de emprendimiento y empleabilidad.</v>
      </c>
      <c r="B48" s="702">
        <f>B38</f>
        <v>0.24</v>
      </c>
      <c r="C48" s="246" t="s">
        <v>62</v>
      </c>
      <c r="D48" s="245">
        <f t="shared" ref="D48:O48" si="2">D38*$B$38/$P$38</f>
        <v>0</v>
      </c>
      <c r="E48" s="244">
        <f t="shared" si="2"/>
        <v>2.8800000000000006E-2</v>
      </c>
      <c r="F48" s="244">
        <f t="shared" si="2"/>
        <v>2.8800000000000006E-2</v>
      </c>
      <c r="G48" s="244">
        <f t="shared" si="2"/>
        <v>2.8800000000000006E-2</v>
      </c>
      <c r="H48" s="244">
        <f t="shared" si="2"/>
        <v>2.8800000000000006E-2</v>
      </c>
      <c r="I48" s="244">
        <f t="shared" si="2"/>
        <v>2.8800000000000006E-2</v>
      </c>
      <c r="J48" s="244">
        <f t="shared" si="2"/>
        <v>1.9200000000000002E-2</v>
      </c>
      <c r="K48" s="244">
        <f t="shared" si="2"/>
        <v>1.9200000000000002E-2</v>
      </c>
      <c r="L48" s="244">
        <f t="shared" si="2"/>
        <v>1.9200000000000002E-2</v>
      </c>
      <c r="M48" s="244">
        <f t="shared" si="2"/>
        <v>1.9200000000000002E-2</v>
      </c>
      <c r="N48" s="244">
        <f t="shared" si="2"/>
        <v>1.9200000000000002E-2</v>
      </c>
      <c r="O48" s="244">
        <f t="shared" si="2"/>
        <v>0</v>
      </c>
      <c r="P48" s="243">
        <f t="shared" ref="P48:P57" si="3">SUM(D48:O48)</f>
        <v>0.24</v>
      </c>
    </row>
    <row r="49" spans="1:16" hidden="1" x14ac:dyDescent="0.25">
      <c r="A49" s="698"/>
      <c r="B49" s="698"/>
      <c r="C49" s="242" t="s">
        <v>66</v>
      </c>
      <c r="D49" s="241">
        <f>D38*$B$38/$P$38</f>
        <v>0</v>
      </c>
      <c r="E49" s="241">
        <f t="shared" ref="E49:O49" si="4">E39*$B$38/$P$38</f>
        <v>0</v>
      </c>
      <c r="F49" s="241">
        <f t="shared" si="4"/>
        <v>0</v>
      </c>
      <c r="G49" s="241">
        <f t="shared" si="4"/>
        <v>0</v>
      </c>
      <c r="H49" s="241">
        <f t="shared" si="4"/>
        <v>0</v>
      </c>
      <c r="I49" s="241">
        <f t="shared" si="4"/>
        <v>0</v>
      </c>
      <c r="J49" s="241">
        <f t="shared" si="4"/>
        <v>0</v>
      </c>
      <c r="K49" s="241">
        <f t="shared" si="4"/>
        <v>0</v>
      </c>
      <c r="L49" s="241">
        <f t="shared" si="4"/>
        <v>0</v>
      </c>
      <c r="M49" s="241">
        <f t="shared" si="4"/>
        <v>0</v>
      </c>
      <c r="N49" s="241">
        <f t="shared" si="4"/>
        <v>0</v>
      </c>
      <c r="O49" s="241">
        <f t="shared" si="4"/>
        <v>0</v>
      </c>
      <c r="P49" s="240">
        <f t="shared" si="3"/>
        <v>0</v>
      </c>
    </row>
    <row r="50" spans="1:16" hidden="1" x14ac:dyDescent="0.25">
      <c r="A50" s="702" t="str">
        <f>+A40</f>
        <v xml:space="preserve">8. Promover acciones y alianzas que contribuyan a la generación de ingresos y empleo para las mujeres, en el marco de la estrategia de emprendimiento y empleabilidad. </v>
      </c>
      <c r="B50" s="702">
        <f>B40</f>
        <v>0.1</v>
      </c>
      <c r="C50" s="246" t="s">
        <v>62</v>
      </c>
      <c r="D50" s="244">
        <f t="shared" ref="D50:O50" si="5">D40*$B$40/$P$40</f>
        <v>0</v>
      </c>
      <c r="E50" s="244">
        <f t="shared" si="5"/>
        <v>1.2000000000000004E-2</v>
      </c>
      <c r="F50" s="244">
        <f t="shared" si="5"/>
        <v>1.2000000000000004E-2</v>
      </c>
      <c r="G50" s="244">
        <f t="shared" si="5"/>
        <v>1.2000000000000004E-2</v>
      </c>
      <c r="H50" s="244">
        <f t="shared" si="5"/>
        <v>1.2000000000000004E-2</v>
      </c>
      <c r="I50" s="244">
        <f t="shared" si="5"/>
        <v>1.2000000000000004E-2</v>
      </c>
      <c r="J50" s="244">
        <f t="shared" si="5"/>
        <v>8.0000000000000019E-3</v>
      </c>
      <c r="K50" s="244">
        <f t="shared" si="5"/>
        <v>8.0000000000000019E-3</v>
      </c>
      <c r="L50" s="244">
        <f t="shared" si="5"/>
        <v>8.0000000000000019E-3</v>
      </c>
      <c r="M50" s="244">
        <f t="shared" si="5"/>
        <v>8.0000000000000019E-3</v>
      </c>
      <c r="N50" s="244">
        <f t="shared" si="5"/>
        <v>8.0000000000000019E-3</v>
      </c>
      <c r="O50" s="244">
        <f t="shared" si="5"/>
        <v>0</v>
      </c>
      <c r="P50" s="243">
        <f t="shared" si="3"/>
        <v>0.10000000000000005</v>
      </c>
    </row>
    <row r="51" spans="1:16" hidden="1" x14ac:dyDescent="0.25">
      <c r="A51" s="698"/>
      <c r="B51" s="698"/>
      <c r="C51" s="242" t="s">
        <v>66</v>
      </c>
      <c r="D51" s="241">
        <f t="shared" ref="D51:O51" si="6">D41*$B$40/$P$40</f>
        <v>0</v>
      </c>
      <c r="E51" s="241">
        <f t="shared" si="6"/>
        <v>0</v>
      </c>
      <c r="F51" s="241">
        <f t="shared" si="6"/>
        <v>0</v>
      </c>
      <c r="G51" s="241">
        <f t="shared" si="6"/>
        <v>0</v>
      </c>
      <c r="H51" s="241">
        <f t="shared" si="6"/>
        <v>0</v>
      </c>
      <c r="I51" s="241">
        <f t="shared" si="6"/>
        <v>0</v>
      </c>
      <c r="J51" s="241">
        <f t="shared" si="6"/>
        <v>0</v>
      </c>
      <c r="K51" s="241">
        <f t="shared" si="6"/>
        <v>0</v>
      </c>
      <c r="L51" s="241">
        <f t="shared" si="6"/>
        <v>0</v>
      </c>
      <c r="M51" s="241">
        <f t="shared" si="6"/>
        <v>0</v>
      </c>
      <c r="N51" s="241">
        <f t="shared" si="6"/>
        <v>0</v>
      </c>
      <c r="O51" s="241">
        <f t="shared" si="6"/>
        <v>0</v>
      </c>
      <c r="P51" s="240">
        <f t="shared" si="3"/>
        <v>0</v>
      </c>
    </row>
    <row r="52" spans="1:16" hidden="1" x14ac:dyDescent="0.25">
      <c r="A52" s="702"/>
      <c r="B52" s="702"/>
      <c r="C52" s="246"/>
      <c r="D52" s="244"/>
      <c r="E52" s="244"/>
      <c r="F52" s="244"/>
      <c r="G52" s="244"/>
      <c r="H52" s="244"/>
      <c r="I52" s="244"/>
      <c r="J52" s="244"/>
      <c r="K52" s="244"/>
      <c r="L52" s="244"/>
      <c r="M52" s="244"/>
      <c r="N52" s="244"/>
      <c r="O52" s="244"/>
      <c r="P52" s="243">
        <f t="shared" si="3"/>
        <v>0</v>
      </c>
    </row>
    <row r="53" spans="1:16" hidden="1" x14ac:dyDescent="0.25">
      <c r="A53" s="698"/>
      <c r="B53" s="698"/>
      <c r="C53" s="242"/>
      <c r="D53" s="241"/>
      <c r="E53" s="241"/>
      <c r="F53" s="241"/>
      <c r="G53" s="241"/>
      <c r="H53" s="241"/>
      <c r="I53" s="241"/>
      <c r="J53" s="241"/>
      <c r="K53" s="241"/>
      <c r="L53" s="241"/>
      <c r="M53" s="241"/>
      <c r="N53" s="241"/>
      <c r="O53" s="241"/>
      <c r="P53" s="240">
        <f t="shared" si="3"/>
        <v>0</v>
      </c>
    </row>
    <row r="54" spans="1:16" hidden="1" x14ac:dyDescent="0.25">
      <c r="A54" s="702"/>
      <c r="B54" s="702"/>
      <c r="C54" s="246"/>
      <c r="D54" s="244"/>
      <c r="E54" s="244"/>
      <c r="F54" s="244"/>
      <c r="G54" s="244"/>
      <c r="H54" s="244"/>
      <c r="I54" s="244"/>
      <c r="J54" s="244"/>
      <c r="K54" s="244"/>
      <c r="L54" s="244"/>
      <c r="M54" s="244"/>
      <c r="N54" s="244"/>
      <c r="O54" s="244"/>
      <c r="P54" s="243">
        <f t="shared" si="3"/>
        <v>0</v>
      </c>
    </row>
    <row r="55" spans="1:16" hidden="1" x14ac:dyDescent="0.25">
      <c r="A55" s="698"/>
      <c r="B55" s="698"/>
      <c r="C55" s="242"/>
      <c r="D55" s="241"/>
      <c r="E55" s="241"/>
      <c r="F55" s="241"/>
      <c r="G55" s="241"/>
      <c r="H55" s="241"/>
      <c r="I55" s="241"/>
      <c r="J55" s="241"/>
      <c r="K55" s="241"/>
      <c r="L55" s="241"/>
      <c r="M55" s="241"/>
      <c r="N55" s="241"/>
      <c r="O55" s="241"/>
      <c r="P55" s="240">
        <f t="shared" si="3"/>
        <v>0</v>
      </c>
    </row>
    <row r="56" spans="1:16" hidden="1" x14ac:dyDescent="0.25">
      <c r="A56" s="702"/>
      <c r="B56" s="702"/>
      <c r="C56" s="246"/>
      <c r="D56" s="244"/>
      <c r="E56" s="244"/>
      <c r="F56" s="244"/>
      <c r="G56" s="244"/>
      <c r="H56" s="244"/>
      <c r="I56" s="244"/>
      <c r="J56" s="244"/>
      <c r="K56" s="244"/>
      <c r="L56" s="244"/>
      <c r="M56" s="244"/>
      <c r="N56" s="244"/>
      <c r="O56" s="244"/>
      <c r="P56" s="243">
        <f t="shared" si="3"/>
        <v>0</v>
      </c>
    </row>
    <row r="57" spans="1:16" hidden="1" x14ac:dyDescent="0.25">
      <c r="A57" s="698"/>
      <c r="B57" s="698"/>
      <c r="C57" s="242"/>
      <c r="D57" s="241"/>
      <c r="E57" s="241"/>
      <c r="F57" s="241"/>
      <c r="G57" s="241"/>
      <c r="H57" s="241"/>
      <c r="I57" s="241"/>
      <c r="J57" s="241"/>
      <c r="K57" s="241"/>
      <c r="L57" s="241"/>
      <c r="M57" s="241"/>
      <c r="N57" s="241"/>
      <c r="O57" s="241"/>
      <c r="P57" s="240">
        <f t="shared" si="3"/>
        <v>0</v>
      </c>
    </row>
    <row r="58" spans="1:16" hidden="1" x14ac:dyDescent="0.25">
      <c r="A58" s="244"/>
      <c r="B58" s="244"/>
      <c r="C58" s="239"/>
      <c r="D58" s="252">
        <f>D49+D51</f>
        <v>0</v>
      </c>
      <c r="E58" s="252">
        <f t="shared" ref="E58:O58" si="7">E49+E51</f>
        <v>0</v>
      </c>
      <c r="F58" s="252">
        <f t="shared" si="7"/>
        <v>0</v>
      </c>
      <c r="G58" s="252">
        <f t="shared" si="7"/>
        <v>0</v>
      </c>
      <c r="H58" s="252">
        <f t="shared" si="7"/>
        <v>0</v>
      </c>
      <c r="I58" s="252">
        <f t="shared" si="7"/>
        <v>0</v>
      </c>
      <c r="J58" s="252">
        <f t="shared" si="7"/>
        <v>0</v>
      </c>
      <c r="K58" s="252">
        <f t="shared" si="7"/>
        <v>0</v>
      </c>
      <c r="L58" s="252">
        <f t="shared" si="7"/>
        <v>0</v>
      </c>
      <c r="M58" s="252">
        <f t="shared" si="7"/>
        <v>0</v>
      </c>
      <c r="N58" s="252">
        <f t="shared" si="7"/>
        <v>0</v>
      </c>
      <c r="O58" s="252">
        <f t="shared" si="7"/>
        <v>0</v>
      </c>
      <c r="P58" s="252">
        <f>P49+P51+P53+P55+P57</f>
        <v>0</v>
      </c>
    </row>
    <row r="59" spans="1:16" hidden="1" x14ac:dyDescent="0.25">
      <c r="A59" s="253"/>
      <c r="B59" s="253"/>
      <c r="C59" s="254" t="s">
        <v>66</v>
      </c>
      <c r="D59" s="255">
        <f>D58*$W$17/$B$34</f>
        <v>0</v>
      </c>
      <c r="E59" s="255">
        <f t="shared" ref="E59:O59" si="8">E58*$W$17/$B$34</f>
        <v>0</v>
      </c>
      <c r="F59" s="255">
        <f t="shared" si="8"/>
        <v>0</v>
      </c>
      <c r="G59" s="255">
        <f t="shared" si="8"/>
        <v>0</v>
      </c>
      <c r="H59" s="255">
        <f t="shared" si="8"/>
        <v>0</v>
      </c>
      <c r="I59" s="255">
        <f t="shared" si="8"/>
        <v>0</v>
      </c>
      <c r="J59" s="255">
        <f t="shared" si="8"/>
        <v>0</v>
      </c>
      <c r="K59" s="255">
        <f t="shared" si="8"/>
        <v>0</v>
      </c>
      <c r="L59" s="255">
        <f t="shared" si="8"/>
        <v>0</v>
      </c>
      <c r="M59" s="255">
        <f t="shared" si="8"/>
        <v>0</v>
      </c>
      <c r="N59" s="255">
        <f t="shared" si="8"/>
        <v>0</v>
      </c>
      <c r="O59" s="255">
        <f t="shared" si="8"/>
        <v>0</v>
      </c>
      <c r="P59" s="256">
        <f>SUM(D59:O59)</f>
        <v>0</v>
      </c>
    </row>
    <row r="60" spans="1:16" hidden="1" x14ac:dyDescent="0.25">
      <c r="A60" s="257"/>
      <c r="B60" s="257"/>
      <c r="C60" s="257"/>
      <c r="D60" s="257"/>
      <c r="E60" s="257"/>
      <c r="F60" s="257"/>
      <c r="G60" s="257"/>
      <c r="H60" s="257"/>
      <c r="I60" s="257"/>
      <c r="J60" s="257"/>
      <c r="K60" s="257"/>
      <c r="L60" s="257"/>
      <c r="M60" s="257"/>
      <c r="N60" s="257"/>
      <c r="O60" s="257"/>
      <c r="P60" s="257"/>
    </row>
    <row r="61" spans="1:16" hidden="1" x14ac:dyDescent="0.25">
      <c r="A61" s="108"/>
      <c r="B61" s="108"/>
      <c r="C61" s="108"/>
      <c r="D61" s="258">
        <f>D48+D50</f>
        <v>0</v>
      </c>
      <c r="E61" s="258">
        <f t="shared" ref="E61:O61" si="9">E48+E50</f>
        <v>4.080000000000001E-2</v>
      </c>
      <c r="F61" s="258">
        <f t="shared" si="9"/>
        <v>4.080000000000001E-2</v>
      </c>
      <c r="G61" s="258">
        <f t="shared" si="9"/>
        <v>4.080000000000001E-2</v>
      </c>
      <c r="H61" s="258">
        <f t="shared" si="9"/>
        <v>4.080000000000001E-2</v>
      </c>
      <c r="I61" s="258">
        <f t="shared" si="9"/>
        <v>4.080000000000001E-2</v>
      </c>
      <c r="J61" s="258">
        <f t="shared" si="9"/>
        <v>2.7200000000000002E-2</v>
      </c>
      <c r="K61" s="258">
        <f t="shared" si="9"/>
        <v>2.7200000000000002E-2</v>
      </c>
      <c r="L61" s="258">
        <f t="shared" si="9"/>
        <v>2.7200000000000002E-2</v>
      </c>
      <c r="M61" s="258">
        <f t="shared" si="9"/>
        <v>2.7200000000000002E-2</v>
      </c>
      <c r="N61" s="258">
        <f t="shared" si="9"/>
        <v>2.7200000000000002E-2</v>
      </c>
      <c r="O61" s="258">
        <f t="shared" si="9"/>
        <v>0</v>
      </c>
      <c r="P61" s="258">
        <f>SUM(D61:O61)</f>
        <v>0.34000000000000008</v>
      </c>
    </row>
    <row r="62" spans="1:16" hidden="1" x14ac:dyDescent="0.25">
      <c r="A62" s="253"/>
      <c r="B62" s="253"/>
      <c r="C62" s="254" t="s">
        <v>62</v>
      </c>
      <c r="D62" s="255">
        <f>D61*$W$17/$B$34</f>
        <v>0</v>
      </c>
      <c r="E62" s="255">
        <f t="shared" ref="E62:O62" si="10">E61*$W$17/$B$34</f>
        <v>2.4000000000000004E-2</v>
      </c>
      <c r="F62" s="255">
        <f t="shared" si="10"/>
        <v>2.4000000000000004E-2</v>
      </c>
      <c r="G62" s="255">
        <f t="shared" si="10"/>
        <v>2.4000000000000004E-2</v>
      </c>
      <c r="H62" s="255">
        <f t="shared" si="10"/>
        <v>2.4000000000000004E-2</v>
      </c>
      <c r="I62" s="255">
        <f t="shared" si="10"/>
        <v>2.4000000000000004E-2</v>
      </c>
      <c r="J62" s="255">
        <f t="shared" si="10"/>
        <v>1.6E-2</v>
      </c>
      <c r="K62" s="255">
        <f t="shared" si="10"/>
        <v>1.6E-2</v>
      </c>
      <c r="L62" s="255">
        <f t="shared" si="10"/>
        <v>1.6E-2</v>
      </c>
      <c r="M62" s="255">
        <f t="shared" si="10"/>
        <v>1.6E-2</v>
      </c>
      <c r="N62" s="255">
        <f t="shared" si="10"/>
        <v>1.6E-2</v>
      </c>
      <c r="O62" s="255">
        <f t="shared" si="10"/>
        <v>0</v>
      </c>
      <c r="P62" s="256">
        <f>SUM(D62:O62)</f>
        <v>0.20000000000000007</v>
      </c>
    </row>
    <row r="63" spans="1:16" hidden="1" x14ac:dyDescent="0.25"/>
  </sheetData>
  <mergeCells count="89">
    <mergeCell ref="A56:A57"/>
    <mergeCell ref="B56:B57"/>
    <mergeCell ref="A50:A51"/>
    <mergeCell ref="B50:B51"/>
    <mergeCell ref="A52:A53"/>
    <mergeCell ref="B52:B53"/>
    <mergeCell ref="A54:A55"/>
    <mergeCell ref="B54:B55"/>
    <mergeCell ref="A46:A47"/>
    <mergeCell ref="B46:B47"/>
    <mergeCell ref="C46:P46"/>
    <mergeCell ref="A48:A49"/>
    <mergeCell ref="B48:B49"/>
    <mergeCell ref="AA34:AD35"/>
    <mergeCell ref="Q40:AD41"/>
    <mergeCell ref="A40:A41"/>
    <mergeCell ref="B40:B41"/>
    <mergeCell ref="A36:A37"/>
    <mergeCell ref="B36:B37"/>
    <mergeCell ref="C36:P36"/>
    <mergeCell ref="Q36:AD36"/>
    <mergeCell ref="Q37:AD37"/>
    <mergeCell ref="A38:A39"/>
    <mergeCell ref="B38:B39"/>
    <mergeCell ref="A34:A35"/>
    <mergeCell ref="B34:B35"/>
    <mergeCell ref="Q34:S35"/>
    <mergeCell ref="T34:V35"/>
    <mergeCell ref="W34:Z35"/>
    <mergeCell ref="B30:C30"/>
    <mergeCell ref="Q30:AD30"/>
    <mergeCell ref="A31:AD31"/>
    <mergeCell ref="A32:A33"/>
    <mergeCell ref="B32:B33"/>
    <mergeCell ref="C32:C33"/>
    <mergeCell ref="D32:P32"/>
    <mergeCell ref="Q32:AD32"/>
    <mergeCell ref="Q33:S33"/>
    <mergeCell ref="T33:V33"/>
    <mergeCell ref="W33:Z33"/>
    <mergeCell ref="AA33:AD33"/>
    <mergeCell ref="A28:A29"/>
    <mergeCell ref="B28:C29"/>
    <mergeCell ref="D28:O28"/>
    <mergeCell ref="P28:P29"/>
    <mergeCell ref="Q28:AD29"/>
    <mergeCell ref="Q20:AD20"/>
    <mergeCell ref="A22:B22"/>
    <mergeCell ref="A23:B23"/>
    <mergeCell ref="A25:B25"/>
    <mergeCell ref="A27:AD27"/>
    <mergeCell ref="A24:B24"/>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A4"/>
    <mergeCell ref="B1:AA1"/>
    <mergeCell ref="AB1:AD1"/>
    <mergeCell ref="B2:AA2"/>
    <mergeCell ref="AB2:AD2"/>
    <mergeCell ref="B3:AA4"/>
    <mergeCell ref="AB3:AD3"/>
    <mergeCell ref="Q38:AD39"/>
    <mergeCell ref="AB4:AD4"/>
    <mergeCell ref="I7:J9"/>
    <mergeCell ref="K7:L9"/>
    <mergeCell ref="M7:N7"/>
    <mergeCell ref="A19:AD19"/>
    <mergeCell ref="C20:P20"/>
    <mergeCell ref="A11:B13"/>
    <mergeCell ref="C11:AD13"/>
    <mergeCell ref="A7:B9"/>
    <mergeCell ref="C7:C9"/>
    <mergeCell ref="D7:H9"/>
    <mergeCell ref="O7:P7"/>
    <mergeCell ref="M8:N8"/>
    <mergeCell ref="O8:P8"/>
    <mergeCell ref="M9:N9"/>
  </mergeCells>
  <dataValidations count="3">
    <dataValidation type="list" allowBlank="1" showInputMessage="1" showErrorMessage="1" sqref="C7:C9" xr:uid="{00000000-0002-0000-03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textLength" operator="lessThanOrEqual" allowBlank="1" showInputMessage="1" showErrorMessage="1" errorTitle="Máximo 2.000 caracteres" error="Máximo 2.000 caracteres" sqref="AA34 Q40:AD41 W34 Q34" xr:uid="{00000000-0002-0000-0300-000002000000}">
      <formula1>2000</formula1>
    </dataValidation>
  </dataValidations>
  <pageMargins left="0.25" right="0.25" top="0.75" bottom="0.75" header="0.3" footer="0.3"/>
  <pageSetup scale="22"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Y25"/>
  <sheetViews>
    <sheetView zoomScale="70" zoomScaleNormal="70" workbookViewId="0">
      <selection activeCell="J13" sqref="A13:J13"/>
    </sheetView>
  </sheetViews>
  <sheetFormatPr baseColWidth="10" defaultColWidth="10.85546875" defaultRowHeight="15" x14ac:dyDescent="0.25"/>
  <cols>
    <col min="1" max="1" width="10.140625" style="108" customWidth="1"/>
    <col min="2" max="2" width="10" style="108" customWidth="1"/>
    <col min="3" max="3" width="17.28515625" style="108" customWidth="1"/>
    <col min="4" max="6" width="8.28515625" style="108" customWidth="1"/>
    <col min="7" max="8" width="14.7109375" style="108" customWidth="1"/>
    <col min="9" max="10" width="29.28515625" style="108" customWidth="1"/>
    <col min="11" max="11" width="16.85546875" style="108" customWidth="1"/>
    <col min="12" max="13" width="15.28515625" style="108" customWidth="1"/>
    <col min="14" max="14" width="21.140625" style="108" customWidth="1"/>
    <col min="15" max="19" width="8.7109375" style="108" customWidth="1"/>
    <col min="20" max="20" width="22.28515625" style="108" customWidth="1"/>
    <col min="21" max="21" width="17" style="108" customWidth="1"/>
    <col min="22" max="22" width="6.85546875" style="108" customWidth="1"/>
    <col min="23" max="24" width="8" style="108" customWidth="1"/>
    <col min="25" max="25" width="7.7109375" style="108" customWidth="1"/>
    <col min="26" max="26" width="8.140625" style="108" customWidth="1"/>
    <col min="27" max="27" width="8.7109375" style="108" customWidth="1"/>
    <col min="28" max="28" width="7.42578125" style="108" customWidth="1"/>
    <col min="29" max="29" width="9.42578125" style="108" customWidth="1"/>
    <col min="30" max="31" width="7.42578125" style="108" customWidth="1"/>
    <col min="32" max="32" width="7.28515625" style="108" customWidth="1"/>
    <col min="33" max="35" width="5.85546875" style="108" customWidth="1"/>
    <col min="36" max="44" width="6.42578125" style="108" customWidth="1"/>
    <col min="45" max="45" width="5.85546875" style="108" customWidth="1"/>
    <col min="46" max="46" width="17.140625" style="108" customWidth="1"/>
    <col min="47" max="47" width="15.85546875" style="184" customWidth="1"/>
    <col min="48" max="48" width="24.140625" style="108" customWidth="1"/>
    <col min="49" max="49" width="20.28515625" style="108" customWidth="1"/>
    <col min="50" max="51" width="24.42578125" style="108" customWidth="1"/>
    <col min="52" max="16384" width="10.85546875" style="108"/>
  </cols>
  <sheetData>
    <row r="1" spans="1:51" ht="15.95" customHeight="1" x14ac:dyDescent="0.25">
      <c r="A1" s="754" t="s">
        <v>0</v>
      </c>
      <c r="B1" s="755"/>
      <c r="C1" s="755"/>
      <c r="D1" s="755"/>
      <c r="E1" s="755"/>
      <c r="F1" s="755"/>
      <c r="G1" s="755"/>
      <c r="H1" s="755"/>
      <c r="I1" s="755"/>
      <c r="J1" s="755"/>
      <c r="K1" s="755"/>
      <c r="L1" s="755"/>
      <c r="M1" s="755"/>
      <c r="N1" s="755"/>
      <c r="O1" s="755"/>
      <c r="P1" s="755"/>
      <c r="Q1" s="755"/>
      <c r="R1" s="755"/>
      <c r="S1" s="755"/>
      <c r="T1" s="755"/>
      <c r="U1" s="755"/>
      <c r="V1" s="755"/>
      <c r="W1" s="755"/>
      <c r="X1" s="755"/>
      <c r="Y1" s="755"/>
      <c r="Z1" s="755"/>
      <c r="AA1" s="755"/>
      <c r="AB1" s="755"/>
      <c r="AC1" s="755"/>
      <c r="AD1" s="755"/>
      <c r="AE1" s="755"/>
      <c r="AF1" s="755"/>
      <c r="AG1" s="755"/>
      <c r="AH1" s="755"/>
      <c r="AI1" s="755"/>
      <c r="AJ1" s="755"/>
      <c r="AK1" s="755"/>
      <c r="AL1" s="755"/>
      <c r="AM1" s="755"/>
      <c r="AN1" s="755"/>
      <c r="AO1" s="755"/>
      <c r="AP1" s="755"/>
      <c r="AQ1" s="755"/>
      <c r="AR1" s="755"/>
      <c r="AS1" s="755"/>
      <c r="AT1" s="755"/>
      <c r="AU1" s="755"/>
      <c r="AV1" s="755"/>
      <c r="AW1" s="756"/>
      <c r="AX1" s="627" t="s">
        <v>1</v>
      </c>
      <c r="AY1" s="628"/>
    </row>
    <row r="2" spans="1:51" ht="15.95" customHeight="1" x14ac:dyDescent="0.25">
      <c r="A2" s="757" t="s">
        <v>2</v>
      </c>
      <c r="B2" s="758"/>
      <c r="C2" s="758"/>
      <c r="D2" s="758"/>
      <c r="E2" s="758"/>
      <c r="F2" s="758"/>
      <c r="G2" s="758"/>
      <c r="H2" s="758"/>
      <c r="I2" s="758"/>
      <c r="J2" s="758"/>
      <c r="K2" s="758"/>
      <c r="L2" s="758"/>
      <c r="M2" s="758"/>
      <c r="N2" s="758"/>
      <c r="O2" s="758"/>
      <c r="P2" s="758"/>
      <c r="Q2" s="758"/>
      <c r="R2" s="758"/>
      <c r="S2" s="758"/>
      <c r="T2" s="758"/>
      <c r="U2" s="758"/>
      <c r="V2" s="758"/>
      <c r="W2" s="758"/>
      <c r="X2" s="758"/>
      <c r="Y2" s="758"/>
      <c r="Z2" s="758"/>
      <c r="AA2" s="758"/>
      <c r="AB2" s="758"/>
      <c r="AC2" s="758"/>
      <c r="AD2" s="758"/>
      <c r="AE2" s="758"/>
      <c r="AF2" s="758"/>
      <c r="AG2" s="758"/>
      <c r="AH2" s="758"/>
      <c r="AI2" s="758"/>
      <c r="AJ2" s="758"/>
      <c r="AK2" s="758"/>
      <c r="AL2" s="758"/>
      <c r="AM2" s="758"/>
      <c r="AN2" s="758"/>
      <c r="AO2" s="758"/>
      <c r="AP2" s="758"/>
      <c r="AQ2" s="758"/>
      <c r="AR2" s="758"/>
      <c r="AS2" s="758"/>
      <c r="AT2" s="758"/>
      <c r="AU2" s="758"/>
      <c r="AV2" s="758"/>
      <c r="AW2" s="759"/>
      <c r="AX2" s="751" t="s">
        <v>3</v>
      </c>
      <c r="AY2" s="752"/>
    </row>
    <row r="3" spans="1:51" ht="15" customHeight="1" x14ac:dyDescent="0.25">
      <c r="A3" s="760" t="s">
        <v>124</v>
      </c>
      <c r="B3" s="761"/>
      <c r="C3" s="761"/>
      <c r="D3" s="761"/>
      <c r="E3" s="761"/>
      <c r="F3" s="761"/>
      <c r="G3" s="761"/>
      <c r="H3" s="761"/>
      <c r="I3" s="761"/>
      <c r="J3" s="761"/>
      <c r="K3" s="761"/>
      <c r="L3" s="761"/>
      <c r="M3" s="761"/>
      <c r="N3" s="761"/>
      <c r="O3" s="761"/>
      <c r="P3" s="761"/>
      <c r="Q3" s="761"/>
      <c r="R3" s="761"/>
      <c r="S3" s="761"/>
      <c r="T3" s="761"/>
      <c r="U3" s="761"/>
      <c r="V3" s="761"/>
      <c r="W3" s="761"/>
      <c r="X3" s="761"/>
      <c r="Y3" s="761"/>
      <c r="Z3" s="761"/>
      <c r="AA3" s="761"/>
      <c r="AB3" s="761"/>
      <c r="AC3" s="761"/>
      <c r="AD3" s="761"/>
      <c r="AE3" s="761"/>
      <c r="AF3" s="761"/>
      <c r="AG3" s="761"/>
      <c r="AH3" s="761"/>
      <c r="AI3" s="761"/>
      <c r="AJ3" s="761"/>
      <c r="AK3" s="761"/>
      <c r="AL3" s="761"/>
      <c r="AM3" s="761"/>
      <c r="AN3" s="761"/>
      <c r="AO3" s="761"/>
      <c r="AP3" s="761"/>
      <c r="AQ3" s="761"/>
      <c r="AR3" s="761"/>
      <c r="AS3" s="761"/>
      <c r="AT3" s="761"/>
      <c r="AU3" s="761"/>
      <c r="AV3" s="761"/>
      <c r="AW3" s="762"/>
      <c r="AX3" s="751" t="s">
        <v>5</v>
      </c>
      <c r="AY3" s="752"/>
    </row>
    <row r="4" spans="1:51" ht="15.95" customHeight="1" thickBot="1" x14ac:dyDescent="0.3">
      <c r="A4" s="763"/>
      <c r="B4" s="764"/>
      <c r="C4" s="764"/>
      <c r="D4" s="764"/>
      <c r="E4" s="764"/>
      <c r="F4" s="764"/>
      <c r="G4" s="764"/>
      <c r="H4" s="764"/>
      <c r="I4" s="764"/>
      <c r="J4" s="764"/>
      <c r="K4" s="764"/>
      <c r="L4" s="764"/>
      <c r="M4" s="764"/>
      <c r="N4" s="764"/>
      <c r="O4" s="764"/>
      <c r="P4" s="764"/>
      <c r="Q4" s="764"/>
      <c r="R4" s="764"/>
      <c r="S4" s="764"/>
      <c r="T4" s="764"/>
      <c r="U4" s="764"/>
      <c r="V4" s="764"/>
      <c r="W4" s="764"/>
      <c r="X4" s="764"/>
      <c r="Y4" s="764"/>
      <c r="Z4" s="764"/>
      <c r="AA4" s="764"/>
      <c r="AB4" s="764"/>
      <c r="AC4" s="764"/>
      <c r="AD4" s="764"/>
      <c r="AE4" s="764"/>
      <c r="AF4" s="764"/>
      <c r="AG4" s="764"/>
      <c r="AH4" s="764"/>
      <c r="AI4" s="764"/>
      <c r="AJ4" s="764"/>
      <c r="AK4" s="764"/>
      <c r="AL4" s="764"/>
      <c r="AM4" s="764"/>
      <c r="AN4" s="764"/>
      <c r="AO4" s="764"/>
      <c r="AP4" s="764"/>
      <c r="AQ4" s="764"/>
      <c r="AR4" s="764"/>
      <c r="AS4" s="764"/>
      <c r="AT4" s="764"/>
      <c r="AU4" s="764"/>
      <c r="AV4" s="764"/>
      <c r="AW4" s="765"/>
      <c r="AX4" s="753" t="s">
        <v>125</v>
      </c>
      <c r="AY4" s="753"/>
    </row>
    <row r="5" spans="1:51" ht="15" customHeight="1" x14ac:dyDescent="0.25">
      <c r="A5" s="715" t="s">
        <v>126</v>
      </c>
      <c r="B5" s="716"/>
      <c r="C5" s="716"/>
      <c r="D5" s="716"/>
      <c r="E5" s="716"/>
      <c r="F5" s="716"/>
      <c r="G5" s="716"/>
      <c r="H5" s="716"/>
      <c r="I5" s="716"/>
      <c r="J5" s="716"/>
      <c r="K5" s="716"/>
      <c r="L5" s="716"/>
      <c r="M5" s="716"/>
      <c r="N5" s="716"/>
      <c r="O5" s="716"/>
      <c r="P5" s="716"/>
      <c r="Q5" s="716"/>
      <c r="R5" s="716"/>
      <c r="S5" s="716"/>
      <c r="T5" s="716"/>
      <c r="U5" s="716"/>
      <c r="V5" s="716"/>
      <c r="W5" s="716"/>
      <c r="X5" s="716"/>
      <c r="Y5" s="716"/>
      <c r="Z5" s="716"/>
      <c r="AA5" s="716"/>
      <c r="AB5" s="716"/>
      <c r="AC5" s="716"/>
      <c r="AD5" s="716"/>
      <c r="AE5" s="716"/>
      <c r="AF5" s="716"/>
      <c r="AG5" s="717"/>
      <c r="AH5" s="734" t="s">
        <v>13</v>
      </c>
      <c r="AI5" s="734"/>
      <c r="AJ5" s="734"/>
      <c r="AK5" s="734"/>
      <c r="AL5" s="734"/>
      <c r="AM5" s="734"/>
      <c r="AN5" s="734"/>
      <c r="AO5" s="734"/>
      <c r="AP5" s="734"/>
      <c r="AQ5" s="734"/>
      <c r="AR5" s="734"/>
      <c r="AS5" s="734"/>
      <c r="AT5" s="734"/>
      <c r="AU5" s="734"/>
      <c r="AV5" s="744" t="s">
        <v>127</v>
      </c>
      <c r="AW5" s="725" t="s">
        <v>128</v>
      </c>
      <c r="AX5" s="730" t="s">
        <v>129</v>
      </c>
      <c r="AY5" s="725" t="s">
        <v>130</v>
      </c>
    </row>
    <row r="6" spans="1:51" ht="15" customHeight="1" x14ac:dyDescent="0.25">
      <c r="A6" s="747" t="s">
        <v>9</v>
      </c>
      <c r="B6" s="748"/>
      <c r="C6" s="748"/>
      <c r="D6" s="749">
        <v>44959</v>
      </c>
      <c r="E6" s="750"/>
      <c r="F6" s="737" t="s">
        <v>10</v>
      </c>
      <c r="G6" s="739"/>
      <c r="H6" s="706" t="s">
        <v>11</v>
      </c>
      <c r="I6" s="706"/>
      <c r="J6" s="248"/>
      <c r="K6" s="737"/>
      <c r="L6" s="738"/>
      <c r="M6" s="738"/>
      <c r="N6" s="738"/>
      <c r="O6" s="738"/>
      <c r="P6" s="738"/>
      <c r="Q6" s="738"/>
      <c r="R6" s="738"/>
      <c r="S6" s="738"/>
      <c r="T6" s="738"/>
      <c r="U6" s="738"/>
      <c r="V6" s="738"/>
      <c r="W6" s="738"/>
      <c r="X6" s="738"/>
      <c r="Y6" s="738"/>
      <c r="Z6" s="738"/>
      <c r="AA6" s="738"/>
      <c r="AB6" s="738"/>
      <c r="AC6" s="738"/>
      <c r="AD6" s="738"/>
      <c r="AE6" s="738"/>
      <c r="AF6" s="738"/>
      <c r="AG6" s="816"/>
      <c r="AH6" s="811"/>
      <c r="AI6" s="736"/>
      <c r="AJ6" s="736"/>
      <c r="AK6" s="736"/>
      <c r="AL6" s="736"/>
      <c r="AM6" s="736"/>
      <c r="AN6" s="736"/>
      <c r="AO6" s="736"/>
      <c r="AP6" s="736"/>
      <c r="AQ6" s="736"/>
      <c r="AR6" s="736"/>
      <c r="AS6" s="736"/>
      <c r="AT6" s="736"/>
      <c r="AU6" s="736"/>
      <c r="AV6" s="745"/>
      <c r="AW6" s="733"/>
      <c r="AX6" s="731"/>
      <c r="AY6" s="733"/>
    </row>
    <row r="7" spans="1:51" ht="15" customHeight="1" x14ac:dyDescent="0.25">
      <c r="A7" s="747"/>
      <c r="B7" s="748"/>
      <c r="C7" s="748"/>
      <c r="D7" s="750"/>
      <c r="E7" s="750"/>
      <c r="F7" s="735"/>
      <c r="G7" s="740"/>
      <c r="H7" s="706" t="s">
        <v>12</v>
      </c>
      <c r="I7" s="706"/>
      <c r="J7" s="248"/>
      <c r="K7" s="735"/>
      <c r="L7" s="811"/>
      <c r="M7" s="811"/>
      <c r="N7" s="811"/>
      <c r="O7" s="811"/>
      <c r="P7" s="811"/>
      <c r="Q7" s="811"/>
      <c r="R7" s="811"/>
      <c r="S7" s="811"/>
      <c r="T7" s="811"/>
      <c r="U7" s="811"/>
      <c r="V7" s="811"/>
      <c r="W7" s="811"/>
      <c r="X7" s="811"/>
      <c r="Y7" s="811"/>
      <c r="Z7" s="811"/>
      <c r="AA7" s="811"/>
      <c r="AB7" s="811"/>
      <c r="AC7" s="811"/>
      <c r="AD7" s="811"/>
      <c r="AE7" s="811"/>
      <c r="AF7" s="811"/>
      <c r="AG7" s="817"/>
      <c r="AH7" s="811"/>
      <c r="AI7" s="736"/>
      <c r="AJ7" s="736"/>
      <c r="AK7" s="736"/>
      <c r="AL7" s="736"/>
      <c r="AM7" s="736"/>
      <c r="AN7" s="736"/>
      <c r="AO7" s="736"/>
      <c r="AP7" s="736"/>
      <c r="AQ7" s="736"/>
      <c r="AR7" s="736"/>
      <c r="AS7" s="736"/>
      <c r="AT7" s="736"/>
      <c r="AU7" s="736"/>
      <c r="AV7" s="745"/>
      <c r="AW7" s="733"/>
      <c r="AX7" s="731"/>
      <c r="AY7" s="733"/>
    </row>
    <row r="8" spans="1:51" ht="15" customHeight="1" x14ac:dyDescent="0.25">
      <c r="A8" s="747"/>
      <c r="B8" s="748"/>
      <c r="C8" s="748"/>
      <c r="D8" s="750"/>
      <c r="E8" s="750"/>
      <c r="F8" s="741"/>
      <c r="G8" s="743"/>
      <c r="H8" s="706" t="s">
        <v>13</v>
      </c>
      <c r="I8" s="706"/>
      <c r="J8" s="248" t="s">
        <v>14</v>
      </c>
      <c r="K8" s="741"/>
      <c r="L8" s="742"/>
      <c r="M8" s="742"/>
      <c r="N8" s="742"/>
      <c r="O8" s="742"/>
      <c r="P8" s="742"/>
      <c r="Q8" s="742"/>
      <c r="R8" s="742"/>
      <c r="S8" s="742"/>
      <c r="T8" s="742"/>
      <c r="U8" s="742"/>
      <c r="V8" s="742"/>
      <c r="W8" s="742"/>
      <c r="X8" s="742"/>
      <c r="Y8" s="742"/>
      <c r="Z8" s="742"/>
      <c r="AA8" s="742"/>
      <c r="AB8" s="742"/>
      <c r="AC8" s="742"/>
      <c r="AD8" s="742"/>
      <c r="AE8" s="742"/>
      <c r="AF8" s="742"/>
      <c r="AG8" s="818"/>
      <c r="AH8" s="811"/>
      <c r="AI8" s="736"/>
      <c r="AJ8" s="736"/>
      <c r="AK8" s="736"/>
      <c r="AL8" s="736"/>
      <c r="AM8" s="736"/>
      <c r="AN8" s="736"/>
      <c r="AO8" s="736"/>
      <c r="AP8" s="736"/>
      <c r="AQ8" s="736"/>
      <c r="AR8" s="736"/>
      <c r="AS8" s="736"/>
      <c r="AT8" s="736"/>
      <c r="AU8" s="736"/>
      <c r="AV8" s="745"/>
      <c r="AW8" s="733"/>
      <c r="AX8" s="731"/>
      <c r="AY8" s="733"/>
    </row>
    <row r="9" spans="1:51" ht="15" customHeight="1" x14ac:dyDescent="0.25">
      <c r="A9" s="718" t="s">
        <v>131</v>
      </c>
      <c r="B9" s="719"/>
      <c r="C9" s="720"/>
      <c r="D9" s="703" t="s">
        <v>132</v>
      </c>
      <c r="E9" s="704"/>
      <c r="F9" s="704"/>
      <c r="G9" s="704"/>
      <c r="H9" s="704"/>
      <c r="I9" s="704"/>
      <c r="J9" s="704"/>
      <c r="K9" s="710"/>
      <c r="L9" s="710"/>
      <c r="M9" s="710"/>
      <c r="N9" s="710"/>
      <c r="O9" s="710"/>
      <c r="P9" s="710"/>
      <c r="Q9" s="710"/>
      <c r="R9" s="710"/>
      <c r="S9" s="710"/>
      <c r="T9" s="710"/>
      <c r="U9" s="710"/>
      <c r="V9" s="710"/>
      <c r="W9" s="710"/>
      <c r="X9" s="710"/>
      <c r="Y9" s="710"/>
      <c r="Z9" s="710"/>
      <c r="AA9" s="710"/>
      <c r="AB9" s="710"/>
      <c r="AC9" s="710"/>
      <c r="AD9" s="710"/>
      <c r="AE9" s="710"/>
      <c r="AF9" s="710"/>
      <c r="AG9" s="819"/>
      <c r="AH9" s="811"/>
      <c r="AI9" s="736"/>
      <c r="AJ9" s="736"/>
      <c r="AK9" s="736"/>
      <c r="AL9" s="736"/>
      <c r="AM9" s="736"/>
      <c r="AN9" s="736"/>
      <c r="AO9" s="736"/>
      <c r="AP9" s="736"/>
      <c r="AQ9" s="736"/>
      <c r="AR9" s="736"/>
      <c r="AS9" s="736"/>
      <c r="AT9" s="736"/>
      <c r="AU9" s="736"/>
      <c r="AV9" s="745"/>
      <c r="AW9" s="733"/>
      <c r="AX9" s="731"/>
      <c r="AY9" s="733"/>
    </row>
    <row r="10" spans="1:51" ht="15" customHeight="1" thickBot="1" x14ac:dyDescent="0.3">
      <c r="A10" s="707" t="s">
        <v>133</v>
      </c>
      <c r="B10" s="708"/>
      <c r="C10" s="709"/>
      <c r="D10" s="711" t="s">
        <v>134</v>
      </c>
      <c r="E10" s="712"/>
      <c r="F10" s="712"/>
      <c r="G10" s="712"/>
      <c r="H10" s="712"/>
      <c r="I10" s="712"/>
      <c r="J10" s="712"/>
      <c r="K10" s="712"/>
      <c r="L10" s="712"/>
      <c r="M10" s="712"/>
      <c r="N10" s="712"/>
      <c r="O10" s="712"/>
      <c r="P10" s="712"/>
      <c r="Q10" s="712"/>
      <c r="R10" s="712"/>
      <c r="S10" s="712"/>
      <c r="T10" s="712"/>
      <c r="U10" s="712"/>
      <c r="V10" s="712"/>
      <c r="W10" s="712"/>
      <c r="X10" s="712"/>
      <c r="Y10" s="712"/>
      <c r="Z10" s="712"/>
      <c r="AA10" s="712"/>
      <c r="AB10" s="712"/>
      <c r="AC10" s="712"/>
      <c r="AD10" s="712"/>
      <c r="AE10" s="712"/>
      <c r="AF10" s="712"/>
      <c r="AG10" s="820"/>
      <c r="AH10" s="811"/>
      <c r="AI10" s="736"/>
      <c r="AJ10" s="736"/>
      <c r="AK10" s="736"/>
      <c r="AL10" s="736"/>
      <c r="AM10" s="736"/>
      <c r="AN10" s="736"/>
      <c r="AO10" s="736"/>
      <c r="AP10" s="736"/>
      <c r="AQ10" s="736"/>
      <c r="AR10" s="736"/>
      <c r="AS10" s="736"/>
      <c r="AT10" s="736"/>
      <c r="AU10" s="736"/>
      <c r="AV10" s="745"/>
      <c r="AW10" s="733"/>
      <c r="AX10" s="731"/>
      <c r="AY10" s="733"/>
    </row>
    <row r="11" spans="1:51" ht="39.950000000000003" customHeight="1" x14ac:dyDescent="0.25">
      <c r="A11" s="721" t="s">
        <v>135</v>
      </c>
      <c r="B11" s="722"/>
      <c r="C11" s="722"/>
      <c r="D11" s="722"/>
      <c r="E11" s="722"/>
      <c r="F11" s="723"/>
      <c r="G11" s="724" t="s">
        <v>136</v>
      </c>
      <c r="H11" s="723"/>
      <c r="I11" s="713" t="s">
        <v>137</v>
      </c>
      <c r="J11" s="713" t="s">
        <v>138</v>
      </c>
      <c r="K11" s="713" t="s">
        <v>139</v>
      </c>
      <c r="L11" s="713" t="s">
        <v>140</v>
      </c>
      <c r="M11" s="713" t="s">
        <v>141</v>
      </c>
      <c r="N11" s="713" t="s">
        <v>142</v>
      </c>
      <c r="O11" s="724" t="s">
        <v>143</v>
      </c>
      <c r="P11" s="722"/>
      <c r="Q11" s="722"/>
      <c r="R11" s="722"/>
      <c r="S11" s="723"/>
      <c r="T11" s="713" t="s">
        <v>144</v>
      </c>
      <c r="U11" s="725" t="s">
        <v>145</v>
      </c>
      <c r="V11" s="715" t="s">
        <v>146</v>
      </c>
      <c r="W11" s="716"/>
      <c r="X11" s="716"/>
      <c r="Y11" s="716"/>
      <c r="Z11" s="716"/>
      <c r="AA11" s="716"/>
      <c r="AB11" s="716"/>
      <c r="AC11" s="716"/>
      <c r="AD11" s="716"/>
      <c r="AE11" s="716"/>
      <c r="AF11" s="716"/>
      <c r="AG11" s="717"/>
      <c r="AH11" s="716" t="s">
        <v>147</v>
      </c>
      <c r="AI11" s="716"/>
      <c r="AJ11" s="716"/>
      <c r="AK11" s="716"/>
      <c r="AL11" s="716"/>
      <c r="AM11" s="716"/>
      <c r="AN11" s="716"/>
      <c r="AO11" s="716"/>
      <c r="AP11" s="716"/>
      <c r="AQ11" s="716"/>
      <c r="AR11" s="716"/>
      <c r="AS11" s="717"/>
      <c r="AT11" s="721" t="s">
        <v>41</v>
      </c>
      <c r="AU11" s="722"/>
      <c r="AV11" s="745"/>
      <c r="AW11" s="733"/>
      <c r="AX11" s="731"/>
      <c r="AY11" s="733"/>
    </row>
    <row r="12" spans="1:51" ht="43.5" thickBot="1" x14ac:dyDescent="0.3">
      <c r="A12" s="302" t="s">
        <v>148</v>
      </c>
      <c r="B12" s="303" t="s">
        <v>149</v>
      </c>
      <c r="C12" s="303" t="s">
        <v>150</v>
      </c>
      <c r="D12" s="303" t="s">
        <v>151</v>
      </c>
      <c r="E12" s="303" t="s">
        <v>152</v>
      </c>
      <c r="F12" s="303" t="s">
        <v>153</v>
      </c>
      <c r="G12" s="303" t="s">
        <v>154</v>
      </c>
      <c r="H12" s="303" t="s">
        <v>155</v>
      </c>
      <c r="I12" s="714"/>
      <c r="J12" s="714"/>
      <c r="K12" s="714"/>
      <c r="L12" s="714"/>
      <c r="M12" s="714"/>
      <c r="N12" s="714"/>
      <c r="O12" s="303">
        <v>2020</v>
      </c>
      <c r="P12" s="303">
        <v>2021</v>
      </c>
      <c r="Q12" s="303">
        <v>2022</v>
      </c>
      <c r="R12" s="303">
        <v>2023</v>
      </c>
      <c r="S12" s="303">
        <v>2024</v>
      </c>
      <c r="T12" s="714"/>
      <c r="U12" s="726"/>
      <c r="V12" s="304" t="s">
        <v>8</v>
      </c>
      <c r="W12" s="305" t="s">
        <v>30</v>
      </c>
      <c r="X12" s="305" t="s">
        <v>31</v>
      </c>
      <c r="Y12" s="305" t="s">
        <v>32</v>
      </c>
      <c r="Z12" s="305" t="s">
        <v>33</v>
      </c>
      <c r="AA12" s="305" t="s">
        <v>34</v>
      </c>
      <c r="AB12" s="305" t="s">
        <v>35</v>
      </c>
      <c r="AC12" s="305" t="s">
        <v>36</v>
      </c>
      <c r="AD12" s="305" t="s">
        <v>37</v>
      </c>
      <c r="AE12" s="305" t="s">
        <v>38</v>
      </c>
      <c r="AF12" s="305" t="s">
        <v>39</v>
      </c>
      <c r="AG12" s="306" t="s">
        <v>40</v>
      </c>
      <c r="AH12" s="812" t="s">
        <v>8</v>
      </c>
      <c r="AI12" s="305" t="s">
        <v>30</v>
      </c>
      <c r="AJ12" s="305" t="s">
        <v>31</v>
      </c>
      <c r="AK12" s="305" t="s">
        <v>32</v>
      </c>
      <c r="AL12" s="305" t="s">
        <v>33</v>
      </c>
      <c r="AM12" s="305" t="s">
        <v>34</v>
      </c>
      <c r="AN12" s="305" t="s">
        <v>35</v>
      </c>
      <c r="AO12" s="305" t="s">
        <v>36</v>
      </c>
      <c r="AP12" s="305" t="s">
        <v>37</v>
      </c>
      <c r="AQ12" s="305" t="s">
        <v>38</v>
      </c>
      <c r="AR12" s="305" t="s">
        <v>39</v>
      </c>
      <c r="AS12" s="306" t="s">
        <v>40</v>
      </c>
      <c r="AT12" s="302" t="s">
        <v>156</v>
      </c>
      <c r="AU12" s="307" t="s">
        <v>157</v>
      </c>
      <c r="AV12" s="746"/>
      <c r="AW12" s="726"/>
      <c r="AX12" s="732"/>
      <c r="AY12" s="726"/>
    </row>
    <row r="13" spans="1:51" s="271" customFormat="1" ht="78" customHeight="1" x14ac:dyDescent="0.25">
      <c r="A13" s="294">
        <v>9</v>
      </c>
      <c r="B13" s="272"/>
      <c r="C13" s="272"/>
      <c r="D13" s="272">
        <v>29</v>
      </c>
      <c r="E13" s="272"/>
      <c r="F13" s="272"/>
      <c r="G13" s="276"/>
      <c r="H13" s="276"/>
      <c r="I13" s="276" t="s">
        <v>158</v>
      </c>
      <c r="J13" s="276" t="s">
        <v>159</v>
      </c>
      <c r="K13" s="203" t="s">
        <v>160</v>
      </c>
      <c r="L13" s="272">
        <v>26100</v>
      </c>
      <c r="M13" s="203" t="s">
        <v>161</v>
      </c>
      <c r="N13" s="203" t="s">
        <v>162</v>
      </c>
      <c r="O13" s="295">
        <v>2000</v>
      </c>
      <c r="P13" s="295">
        <v>7000</v>
      </c>
      <c r="Q13" s="295">
        <v>7000</v>
      </c>
      <c r="R13" s="295">
        <v>7000</v>
      </c>
      <c r="S13" s="295">
        <v>3100</v>
      </c>
      <c r="T13" s="296" t="s">
        <v>163</v>
      </c>
      <c r="U13" s="309" t="s">
        <v>164</v>
      </c>
      <c r="V13" s="297">
        <v>0</v>
      </c>
      <c r="W13" s="298">
        <v>500</v>
      </c>
      <c r="X13" s="298">
        <v>700</v>
      </c>
      <c r="Y13" s="298">
        <v>700</v>
      </c>
      <c r="Z13" s="298">
        <v>700</v>
      </c>
      <c r="AA13" s="298">
        <v>700</v>
      </c>
      <c r="AB13" s="298">
        <v>700</v>
      </c>
      <c r="AC13" s="298">
        <v>700</v>
      </c>
      <c r="AD13" s="298">
        <v>700</v>
      </c>
      <c r="AE13" s="298">
        <v>700</v>
      </c>
      <c r="AF13" s="298">
        <v>700</v>
      </c>
      <c r="AG13" s="299">
        <v>200</v>
      </c>
      <c r="AH13" s="813"/>
      <c r="AI13" s="300"/>
      <c r="AJ13" s="300"/>
      <c r="AK13" s="300"/>
      <c r="AL13" s="300"/>
      <c r="AM13" s="300"/>
      <c r="AN13" s="300"/>
      <c r="AO13" s="300"/>
      <c r="AP13" s="300"/>
      <c r="AQ13" s="300"/>
      <c r="AR13" s="300"/>
      <c r="AS13" s="301"/>
      <c r="AT13" s="806">
        <f>SUM(AH13:AS13)</f>
        <v>0</v>
      </c>
      <c r="AU13" s="807">
        <f>+AT13/R13</f>
        <v>0</v>
      </c>
      <c r="AV13" s="802" t="s">
        <v>165</v>
      </c>
      <c r="AW13" s="374"/>
      <c r="AX13" s="374"/>
      <c r="AY13" s="374"/>
    </row>
    <row r="14" spans="1:51" s="271" customFormat="1" ht="78" customHeight="1" x14ac:dyDescent="0.25">
      <c r="A14" s="198"/>
      <c r="B14" s="199"/>
      <c r="C14" s="199"/>
      <c r="D14" s="199"/>
      <c r="E14" s="199"/>
      <c r="F14" s="199"/>
      <c r="G14" s="200" t="s">
        <v>166</v>
      </c>
      <c r="H14" s="200"/>
      <c r="I14" s="200" t="s">
        <v>24</v>
      </c>
      <c r="J14" s="276" t="s">
        <v>167</v>
      </c>
      <c r="K14" s="201" t="s">
        <v>168</v>
      </c>
      <c r="L14" s="199"/>
      <c r="M14" s="201" t="s">
        <v>169</v>
      </c>
      <c r="N14" s="201" t="s">
        <v>170</v>
      </c>
      <c r="O14" s="202"/>
      <c r="P14" s="202"/>
      <c r="Q14" s="204">
        <v>1</v>
      </c>
      <c r="R14" s="202">
        <v>100</v>
      </c>
      <c r="S14" s="202"/>
      <c r="T14" s="362" t="s">
        <v>171</v>
      </c>
      <c r="U14" s="310" t="s">
        <v>172</v>
      </c>
      <c r="V14" s="363">
        <v>0</v>
      </c>
      <c r="W14" s="364">
        <v>0</v>
      </c>
      <c r="X14" s="205">
        <v>0.25</v>
      </c>
      <c r="Y14" s="364">
        <v>0</v>
      </c>
      <c r="Z14" s="364">
        <v>0</v>
      </c>
      <c r="AA14" s="205">
        <v>0.25</v>
      </c>
      <c r="AB14" s="364">
        <v>0</v>
      </c>
      <c r="AC14" s="364">
        <v>0</v>
      </c>
      <c r="AD14" s="205">
        <v>0.25</v>
      </c>
      <c r="AE14" s="364">
        <v>0</v>
      </c>
      <c r="AF14" s="364">
        <v>0</v>
      </c>
      <c r="AG14" s="283">
        <v>0.25</v>
      </c>
      <c r="AH14" s="814"/>
      <c r="AI14" s="268"/>
      <c r="AJ14" s="268"/>
      <c r="AK14" s="268"/>
      <c r="AL14" s="268"/>
      <c r="AM14" s="268"/>
      <c r="AN14" s="268"/>
      <c r="AO14" s="268"/>
      <c r="AP14" s="268"/>
      <c r="AQ14" s="268"/>
      <c r="AR14" s="268"/>
      <c r="AS14" s="279"/>
      <c r="AT14" s="267">
        <f t="shared" ref="AT14:AT21" si="0">SUM(AH14:AS14)</f>
        <v>0</v>
      </c>
      <c r="AU14" s="808">
        <v>0</v>
      </c>
      <c r="AV14" s="802" t="s">
        <v>165</v>
      </c>
      <c r="AW14" s="374"/>
      <c r="AX14" s="374"/>
      <c r="AY14" s="374"/>
    </row>
    <row r="15" spans="1:51" s="271" customFormat="1" ht="78" customHeight="1" x14ac:dyDescent="0.25">
      <c r="A15" s="198">
        <v>10</v>
      </c>
      <c r="B15" s="199"/>
      <c r="C15" s="199"/>
      <c r="D15" s="199"/>
      <c r="E15" s="199"/>
      <c r="F15" s="199"/>
      <c r="G15" s="200"/>
      <c r="H15" s="200"/>
      <c r="I15" s="200" t="s">
        <v>173</v>
      </c>
      <c r="J15" s="276" t="s">
        <v>174</v>
      </c>
      <c r="K15" s="201" t="s">
        <v>160</v>
      </c>
      <c r="L15" s="199">
        <v>100</v>
      </c>
      <c r="M15" s="201" t="s">
        <v>169</v>
      </c>
      <c r="N15" s="201" t="s">
        <v>175</v>
      </c>
      <c r="O15" s="269">
        <v>18</v>
      </c>
      <c r="P15" s="269">
        <v>25</v>
      </c>
      <c r="Q15" s="269">
        <v>25</v>
      </c>
      <c r="R15" s="269">
        <v>22</v>
      </c>
      <c r="S15" s="269">
        <v>10</v>
      </c>
      <c r="T15" s="270" t="s">
        <v>163</v>
      </c>
      <c r="U15" s="311" t="s">
        <v>176</v>
      </c>
      <c r="V15" s="365">
        <v>0</v>
      </c>
      <c r="W15" s="366">
        <v>1.2000000000000002</v>
      </c>
      <c r="X15" s="366">
        <v>1.2000000000000002</v>
      </c>
      <c r="Y15" s="366">
        <v>1.2000000000000002</v>
      </c>
      <c r="Z15" s="366">
        <v>1.2000000000000002</v>
      </c>
      <c r="AA15" s="366">
        <v>1.2000000000000002</v>
      </c>
      <c r="AB15" s="366">
        <v>0.79999999999999993</v>
      </c>
      <c r="AC15" s="366">
        <v>0.79999999999999993</v>
      </c>
      <c r="AD15" s="366">
        <v>0.79999999999999993</v>
      </c>
      <c r="AE15" s="366">
        <v>4.6461538461538465</v>
      </c>
      <c r="AF15" s="366">
        <v>0.79999999999999993</v>
      </c>
      <c r="AG15" s="367">
        <v>8.1543076923076931</v>
      </c>
      <c r="AH15" s="287"/>
      <c r="AI15" s="287"/>
      <c r="AJ15" s="287"/>
      <c r="AK15" s="287"/>
      <c r="AL15" s="287"/>
      <c r="AM15" s="287"/>
      <c r="AN15" s="287"/>
      <c r="AO15" s="287"/>
      <c r="AP15" s="287"/>
      <c r="AQ15" s="287"/>
      <c r="AR15" s="287"/>
      <c r="AS15" s="288"/>
      <c r="AT15" s="278">
        <f>SUM(AH15:AS15)</f>
        <v>0</v>
      </c>
      <c r="AU15" s="809">
        <f>AT15/Q15</f>
        <v>0</v>
      </c>
      <c r="AV15" s="803" t="s">
        <v>165</v>
      </c>
      <c r="AW15" s="277"/>
      <c r="AX15" s="277" t="s">
        <v>177</v>
      </c>
      <c r="AY15" s="279"/>
    </row>
    <row r="16" spans="1:51" s="271" customFormat="1" ht="78" customHeight="1" x14ac:dyDescent="0.25">
      <c r="A16" s="198"/>
      <c r="B16" s="199"/>
      <c r="C16" s="199"/>
      <c r="D16" s="199">
        <v>42</v>
      </c>
      <c r="E16" s="199"/>
      <c r="F16" s="199"/>
      <c r="G16" s="200"/>
      <c r="H16" s="200"/>
      <c r="I16" s="200" t="s">
        <v>112</v>
      </c>
      <c r="J16" s="276" t="s">
        <v>178</v>
      </c>
      <c r="K16" s="201" t="s">
        <v>160</v>
      </c>
      <c r="L16" s="199">
        <v>13</v>
      </c>
      <c r="M16" s="201" t="s">
        <v>179</v>
      </c>
      <c r="N16" s="201" t="s">
        <v>180</v>
      </c>
      <c r="O16" s="269">
        <v>1</v>
      </c>
      <c r="P16" s="269">
        <v>4</v>
      </c>
      <c r="Q16" s="269">
        <v>4</v>
      </c>
      <c r="R16" s="269">
        <v>3</v>
      </c>
      <c r="S16" s="269">
        <v>0</v>
      </c>
      <c r="T16" s="270" t="s">
        <v>163</v>
      </c>
      <c r="U16" s="311" t="s">
        <v>181</v>
      </c>
      <c r="V16" s="273">
        <v>0</v>
      </c>
      <c r="W16" s="274">
        <v>0</v>
      </c>
      <c r="X16" s="274">
        <v>0</v>
      </c>
      <c r="Y16" s="274">
        <v>0</v>
      </c>
      <c r="Z16" s="274">
        <v>0</v>
      </c>
      <c r="AA16" s="274">
        <v>0</v>
      </c>
      <c r="AB16" s="274">
        <v>0</v>
      </c>
      <c r="AC16" s="274">
        <v>0</v>
      </c>
      <c r="AD16" s="274">
        <v>0</v>
      </c>
      <c r="AE16" s="274">
        <v>1</v>
      </c>
      <c r="AF16" s="274">
        <v>0</v>
      </c>
      <c r="AG16" s="275">
        <v>2</v>
      </c>
      <c r="AH16" s="289"/>
      <c r="AI16" s="289"/>
      <c r="AJ16" s="289"/>
      <c r="AK16" s="289"/>
      <c r="AL16" s="289"/>
      <c r="AM16" s="290"/>
      <c r="AN16" s="289"/>
      <c r="AO16" s="289"/>
      <c r="AP16" s="289"/>
      <c r="AQ16" s="291"/>
      <c r="AR16" s="289"/>
      <c r="AS16" s="292"/>
      <c r="AT16" s="278">
        <f>SUM(AH16:AS16)</f>
        <v>0</v>
      </c>
      <c r="AU16" s="809">
        <f>AT16/Q16</f>
        <v>0</v>
      </c>
      <c r="AV16" s="803" t="s">
        <v>165</v>
      </c>
      <c r="AW16" s="277"/>
      <c r="AX16" s="277" t="s">
        <v>177</v>
      </c>
      <c r="AY16" s="279"/>
    </row>
    <row r="17" spans="1:51" s="271" customFormat="1" ht="78" customHeight="1" x14ac:dyDescent="0.25">
      <c r="A17" s="349"/>
      <c r="B17" s="199"/>
      <c r="C17" s="199"/>
      <c r="D17" s="199"/>
      <c r="E17" s="199">
        <v>7</v>
      </c>
      <c r="F17" s="199"/>
      <c r="G17" s="200"/>
      <c r="H17" s="200"/>
      <c r="I17" s="200" t="s">
        <v>182</v>
      </c>
      <c r="J17" s="276" t="s">
        <v>183</v>
      </c>
      <c r="K17" s="201" t="s">
        <v>160</v>
      </c>
      <c r="L17" s="199" t="s">
        <v>184</v>
      </c>
      <c r="M17" s="201" t="s">
        <v>185</v>
      </c>
      <c r="N17" s="201" t="s">
        <v>175</v>
      </c>
      <c r="O17" s="249"/>
      <c r="P17" s="249"/>
      <c r="Q17" s="268">
        <v>10000</v>
      </c>
      <c r="R17" s="251">
        <v>10000</v>
      </c>
      <c r="S17" s="249"/>
      <c r="T17" s="249" t="s">
        <v>163</v>
      </c>
      <c r="U17" s="312" t="s">
        <v>186</v>
      </c>
      <c r="V17" s="250">
        <v>0</v>
      </c>
      <c r="W17" s="268">
        <v>900</v>
      </c>
      <c r="X17" s="268">
        <v>1000</v>
      </c>
      <c r="Y17" s="268">
        <v>1100</v>
      </c>
      <c r="Z17" s="268">
        <v>1000</v>
      </c>
      <c r="AA17" s="268">
        <v>1000</v>
      </c>
      <c r="AB17" s="268">
        <v>1000</v>
      </c>
      <c r="AC17" s="268">
        <v>1000</v>
      </c>
      <c r="AD17" s="268">
        <v>1000</v>
      </c>
      <c r="AE17" s="268">
        <v>800</v>
      </c>
      <c r="AF17" s="268">
        <v>800</v>
      </c>
      <c r="AG17" s="279">
        <v>400</v>
      </c>
      <c r="AH17" s="814"/>
      <c r="AI17" s="268"/>
      <c r="AJ17" s="268"/>
      <c r="AK17" s="268"/>
      <c r="AL17" s="268"/>
      <c r="AM17" s="268"/>
      <c r="AN17" s="268"/>
      <c r="AO17" s="268"/>
      <c r="AP17" s="268"/>
      <c r="AQ17" s="268"/>
      <c r="AR17" s="268"/>
      <c r="AS17" s="279"/>
      <c r="AT17" s="267">
        <f t="shared" si="0"/>
        <v>0</v>
      </c>
      <c r="AU17" s="808">
        <f>+AT17/R17</f>
        <v>0</v>
      </c>
      <c r="AV17" s="804" t="s">
        <v>165</v>
      </c>
      <c r="AW17" s="280"/>
      <c r="AX17" s="280"/>
      <c r="AY17" s="279"/>
    </row>
    <row r="18" spans="1:51" s="271" customFormat="1" ht="78" customHeight="1" x14ac:dyDescent="0.25">
      <c r="A18" s="349"/>
      <c r="B18" s="199"/>
      <c r="C18" s="199"/>
      <c r="D18" s="199"/>
      <c r="E18" s="199">
        <v>7</v>
      </c>
      <c r="F18" s="199"/>
      <c r="G18" s="200"/>
      <c r="H18" s="200"/>
      <c r="I18" s="200" t="s">
        <v>182</v>
      </c>
      <c r="J18" s="276" t="s">
        <v>187</v>
      </c>
      <c r="K18" s="201" t="s">
        <v>160</v>
      </c>
      <c r="L18" s="199" t="s">
        <v>184</v>
      </c>
      <c r="M18" s="201" t="s">
        <v>188</v>
      </c>
      <c r="N18" s="201" t="s">
        <v>175</v>
      </c>
      <c r="O18" s="249"/>
      <c r="P18" s="249"/>
      <c r="Q18" s="268">
        <v>4000</v>
      </c>
      <c r="R18" s="251">
        <v>4000</v>
      </c>
      <c r="S18" s="249"/>
      <c r="T18" s="249" t="s">
        <v>163</v>
      </c>
      <c r="U18" s="312" t="s">
        <v>189</v>
      </c>
      <c r="V18" s="267">
        <v>0</v>
      </c>
      <c r="W18" s="268">
        <v>500</v>
      </c>
      <c r="X18" s="268">
        <v>500</v>
      </c>
      <c r="Y18" s="268">
        <v>500</v>
      </c>
      <c r="Z18" s="268">
        <v>500</v>
      </c>
      <c r="AA18" s="268">
        <v>400</v>
      </c>
      <c r="AB18" s="268">
        <v>400</v>
      </c>
      <c r="AC18" s="268">
        <v>400</v>
      </c>
      <c r="AD18" s="268">
        <v>400</v>
      </c>
      <c r="AE18" s="268">
        <v>200</v>
      </c>
      <c r="AF18" s="268">
        <v>200</v>
      </c>
      <c r="AG18" s="279">
        <v>0</v>
      </c>
      <c r="AH18" s="814"/>
      <c r="AI18" s="268"/>
      <c r="AJ18" s="268"/>
      <c r="AK18" s="268"/>
      <c r="AL18" s="268"/>
      <c r="AM18" s="268"/>
      <c r="AN18" s="268"/>
      <c r="AO18" s="268"/>
      <c r="AP18" s="268"/>
      <c r="AQ18" s="268"/>
      <c r="AR18" s="268"/>
      <c r="AS18" s="279"/>
      <c r="AT18" s="267">
        <f t="shared" si="0"/>
        <v>0</v>
      </c>
      <c r="AU18" s="808">
        <f>+AT18/R18</f>
        <v>0</v>
      </c>
      <c r="AV18" s="804" t="s">
        <v>165</v>
      </c>
      <c r="AW18" s="280"/>
      <c r="AX18" s="280"/>
      <c r="AY18" s="279"/>
    </row>
    <row r="19" spans="1:51" s="271" customFormat="1" ht="78" customHeight="1" x14ac:dyDescent="0.25">
      <c r="A19" s="349"/>
      <c r="B19" s="199"/>
      <c r="C19" s="199"/>
      <c r="D19" s="199"/>
      <c r="E19" s="199">
        <v>7</v>
      </c>
      <c r="F19" s="199"/>
      <c r="G19" s="200"/>
      <c r="H19" s="200"/>
      <c r="I19" s="200" t="s">
        <v>182</v>
      </c>
      <c r="J19" s="276" t="s">
        <v>190</v>
      </c>
      <c r="K19" s="201" t="s">
        <v>160</v>
      </c>
      <c r="L19" s="199" t="s">
        <v>184</v>
      </c>
      <c r="M19" s="201" t="s">
        <v>191</v>
      </c>
      <c r="N19" s="201" t="s">
        <v>192</v>
      </c>
      <c r="O19" s="249"/>
      <c r="P19" s="249"/>
      <c r="Q19" s="268">
        <v>2</v>
      </c>
      <c r="R19" s="249">
        <v>2</v>
      </c>
      <c r="S19" s="249"/>
      <c r="T19" s="249" t="s">
        <v>193</v>
      </c>
      <c r="U19" s="312" t="s">
        <v>194</v>
      </c>
      <c r="V19" s="267">
        <v>0</v>
      </c>
      <c r="W19" s="268">
        <v>1</v>
      </c>
      <c r="X19" s="268">
        <v>0</v>
      </c>
      <c r="Y19" s="268">
        <v>0</v>
      </c>
      <c r="Z19" s="268">
        <v>0</v>
      </c>
      <c r="AA19" s="268">
        <v>0</v>
      </c>
      <c r="AB19" s="268">
        <v>0</v>
      </c>
      <c r="AC19" s="268">
        <v>1</v>
      </c>
      <c r="AD19" s="268">
        <v>0</v>
      </c>
      <c r="AE19" s="268">
        <v>0</v>
      </c>
      <c r="AF19" s="268">
        <v>0</v>
      </c>
      <c r="AG19" s="279">
        <v>0</v>
      </c>
      <c r="AH19" s="814"/>
      <c r="AI19" s="268"/>
      <c r="AJ19" s="268"/>
      <c r="AK19" s="268"/>
      <c r="AL19" s="268"/>
      <c r="AM19" s="268"/>
      <c r="AN19" s="268"/>
      <c r="AO19" s="268"/>
      <c r="AP19" s="268"/>
      <c r="AQ19" s="268"/>
      <c r="AR19" s="268"/>
      <c r="AS19" s="279"/>
      <c r="AT19" s="267">
        <f t="shared" si="0"/>
        <v>0</v>
      </c>
      <c r="AU19" s="808">
        <f>+AT19/R19</f>
        <v>0</v>
      </c>
      <c r="AV19" s="804" t="s">
        <v>165</v>
      </c>
      <c r="AW19" s="280"/>
      <c r="AX19" s="280"/>
      <c r="AY19" s="279"/>
    </row>
    <row r="20" spans="1:51" s="271" customFormat="1" ht="78" customHeight="1" x14ac:dyDescent="0.25">
      <c r="A20" s="349"/>
      <c r="B20" s="199"/>
      <c r="C20" s="199"/>
      <c r="D20" s="199"/>
      <c r="E20" s="199">
        <v>8</v>
      </c>
      <c r="F20" s="199"/>
      <c r="G20" s="200"/>
      <c r="H20" s="200"/>
      <c r="I20" s="200" t="s">
        <v>182</v>
      </c>
      <c r="J20" s="276" t="s">
        <v>195</v>
      </c>
      <c r="K20" s="201" t="s">
        <v>160</v>
      </c>
      <c r="L20" s="199" t="s">
        <v>184</v>
      </c>
      <c r="M20" s="201" t="s">
        <v>196</v>
      </c>
      <c r="N20" s="201" t="s">
        <v>192</v>
      </c>
      <c r="O20" s="368"/>
      <c r="P20" s="368"/>
      <c r="Q20" s="821">
        <v>0</v>
      </c>
      <c r="R20" s="368">
        <v>50</v>
      </c>
      <c r="S20" s="368"/>
      <c r="T20" s="249" t="s">
        <v>193</v>
      </c>
      <c r="U20" s="312" t="s">
        <v>197</v>
      </c>
      <c r="V20" s="267">
        <v>0</v>
      </c>
      <c r="W20" s="268">
        <v>0</v>
      </c>
      <c r="X20" s="268">
        <v>0</v>
      </c>
      <c r="Y20" s="268">
        <v>0</v>
      </c>
      <c r="Z20" s="268">
        <v>0</v>
      </c>
      <c r="AA20" s="268">
        <v>25</v>
      </c>
      <c r="AB20" s="268">
        <v>0</v>
      </c>
      <c r="AC20" s="268">
        <v>0</v>
      </c>
      <c r="AD20" s="268">
        <v>0</v>
      </c>
      <c r="AE20" s="268">
        <v>0</v>
      </c>
      <c r="AF20" s="268">
        <v>0</v>
      </c>
      <c r="AG20" s="279">
        <v>25</v>
      </c>
      <c r="AH20" s="814"/>
      <c r="AI20" s="268"/>
      <c r="AJ20" s="268"/>
      <c r="AK20" s="268"/>
      <c r="AL20" s="268"/>
      <c r="AM20" s="268"/>
      <c r="AN20" s="268"/>
      <c r="AO20" s="268"/>
      <c r="AP20" s="268"/>
      <c r="AQ20" s="268"/>
      <c r="AR20" s="268"/>
      <c r="AS20" s="279"/>
      <c r="AT20" s="267">
        <f t="shared" si="0"/>
        <v>0</v>
      </c>
      <c r="AU20" s="808">
        <f>+AT20/R20</f>
        <v>0</v>
      </c>
      <c r="AV20" s="804" t="s">
        <v>165</v>
      </c>
      <c r="AW20" s="280"/>
      <c r="AX20" s="280"/>
      <c r="AY20" s="279"/>
    </row>
    <row r="21" spans="1:51" s="271" customFormat="1" ht="78" customHeight="1" thickBot="1" x14ac:dyDescent="0.3">
      <c r="A21" s="371"/>
      <c r="B21" s="369"/>
      <c r="C21" s="369"/>
      <c r="D21" s="369"/>
      <c r="E21" s="369"/>
      <c r="F21" s="369"/>
      <c r="G21" s="313" t="s">
        <v>166</v>
      </c>
      <c r="H21" s="313"/>
      <c r="I21" s="313" t="s">
        <v>198</v>
      </c>
      <c r="J21" s="314" t="s">
        <v>199</v>
      </c>
      <c r="K21" s="315" t="s">
        <v>168</v>
      </c>
      <c r="L21" s="369"/>
      <c r="M21" s="315" t="s">
        <v>169</v>
      </c>
      <c r="N21" s="315" t="s">
        <v>200</v>
      </c>
      <c r="O21" s="316"/>
      <c r="P21" s="316"/>
      <c r="Q21" s="317">
        <v>1</v>
      </c>
      <c r="R21" s="316">
        <v>1</v>
      </c>
      <c r="S21" s="316"/>
      <c r="T21" s="318" t="s">
        <v>201</v>
      </c>
      <c r="U21" s="319" t="s">
        <v>202</v>
      </c>
      <c r="V21" s="370">
        <v>0</v>
      </c>
      <c r="W21" s="284">
        <v>0</v>
      </c>
      <c r="X21" s="285">
        <v>0</v>
      </c>
      <c r="Y21" s="284">
        <v>0</v>
      </c>
      <c r="Z21" s="284">
        <v>0</v>
      </c>
      <c r="AA21" s="285">
        <v>0</v>
      </c>
      <c r="AB21" s="284">
        <v>100</v>
      </c>
      <c r="AC21" s="284">
        <v>0</v>
      </c>
      <c r="AD21" s="285">
        <v>0</v>
      </c>
      <c r="AE21" s="284">
        <v>0</v>
      </c>
      <c r="AF21" s="284">
        <v>0</v>
      </c>
      <c r="AG21" s="286">
        <v>0</v>
      </c>
      <c r="AH21" s="815"/>
      <c r="AI21" s="293"/>
      <c r="AJ21" s="293"/>
      <c r="AK21" s="293"/>
      <c r="AL21" s="293"/>
      <c r="AM21" s="293"/>
      <c r="AN21" s="293"/>
      <c r="AO21" s="293"/>
      <c r="AP21" s="293"/>
      <c r="AQ21" s="293"/>
      <c r="AR21" s="293"/>
      <c r="AS21" s="282"/>
      <c r="AT21" s="281">
        <f t="shared" si="0"/>
        <v>0</v>
      </c>
      <c r="AU21" s="810">
        <f>+AT21/R21</f>
        <v>0</v>
      </c>
      <c r="AV21" s="805" t="s">
        <v>165</v>
      </c>
      <c r="AW21" s="308"/>
      <c r="AX21" s="308"/>
      <c r="AY21" s="282"/>
    </row>
    <row r="22" spans="1:51" x14ac:dyDescent="0.25">
      <c r="A22" s="703" t="s">
        <v>92</v>
      </c>
      <c r="B22" s="704"/>
      <c r="C22" s="704"/>
      <c r="D22" s="704"/>
      <c r="E22" s="704"/>
      <c r="F22" s="704"/>
      <c r="G22" s="704"/>
      <c r="H22" s="704"/>
      <c r="I22" s="704"/>
      <c r="J22" s="704"/>
      <c r="K22" s="704"/>
      <c r="L22" s="704"/>
      <c r="M22" s="704"/>
      <c r="N22" s="704"/>
      <c r="O22" s="704"/>
      <c r="P22" s="704"/>
      <c r="Q22" s="704"/>
      <c r="R22" s="704"/>
      <c r="S22" s="704"/>
      <c r="T22" s="704"/>
      <c r="U22" s="704"/>
      <c r="V22" s="704"/>
      <c r="W22" s="704"/>
      <c r="X22" s="704"/>
      <c r="Y22" s="704"/>
      <c r="Z22" s="704"/>
      <c r="AA22" s="704"/>
      <c r="AB22" s="704"/>
      <c r="AC22" s="704"/>
      <c r="AD22" s="704"/>
      <c r="AE22" s="704"/>
      <c r="AF22" s="704"/>
      <c r="AG22" s="704"/>
      <c r="AH22" s="704"/>
      <c r="AI22" s="704"/>
      <c r="AJ22" s="704"/>
      <c r="AK22" s="704"/>
      <c r="AL22" s="704"/>
      <c r="AM22" s="704"/>
      <c r="AN22" s="704"/>
      <c r="AO22" s="704"/>
      <c r="AP22" s="704"/>
      <c r="AQ22" s="704"/>
      <c r="AR22" s="704"/>
      <c r="AS22" s="704"/>
      <c r="AT22" s="704"/>
      <c r="AU22" s="704"/>
      <c r="AV22" s="704"/>
      <c r="AW22" s="704"/>
      <c r="AX22" s="704"/>
      <c r="AY22" s="705"/>
    </row>
    <row r="23" spans="1:51" ht="78" customHeight="1" x14ac:dyDescent="0.25">
      <c r="A23" s="728" t="s">
        <v>203</v>
      </c>
      <c r="B23" s="728"/>
      <c r="C23" s="728"/>
      <c r="D23" s="727" t="s">
        <v>204</v>
      </c>
      <c r="E23" s="727"/>
      <c r="F23" s="727"/>
      <c r="G23" s="727"/>
      <c r="H23" s="727"/>
      <c r="I23" s="727"/>
      <c r="J23" s="729" t="s">
        <v>205</v>
      </c>
      <c r="K23" s="729"/>
      <c r="L23" s="729"/>
      <c r="M23" s="729"/>
      <c r="N23" s="729"/>
      <c r="O23" s="729"/>
      <c r="P23" s="727" t="s">
        <v>204</v>
      </c>
      <c r="Q23" s="727"/>
      <c r="R23" s="727"/>
      <c r="S23" s="727"/>
      <c r="T23" s="727"/>
      <c r="U23" s="727"/>
      <c r="V23" s="727" t="s">
        <v>204</v>
      </c>
      <c r="W23" s="727"/>
      <c r="X23" s="727"/>
      <c r="Y23" s="727"/>
      <c r="Z23" s="727"/>
      <c r="AA23" s="727"/>
      <c r="AB23" s="727"/>
      <c r="AC23" s="727"/>
      <c r="AD23" s="727" t="s">
        <v>204</v>
      </c>
      <c r="AE23" s="727"/>
      <c r="AF23" s="727"/>
      <c r="AG23" s="727"/>
      <c r="AH23" s="727"/>
      <c r="AI23" s="727"/>
      <c r="AJ23" s="727"/>
      <c r="AK23" s="727"/>
      <c r="AL23" s="727"/>
      <c r="AM23" s="727"/>
      <c r="AN23" s="727"/>
      <c r="AO23" s="727"/>
      <c r="AP23" s="729" t="s">
        <v>206</v>
      </c>
      <c r="AQ23" s="729"/>
      <c r="AR23" s="729"/>
      <c r="AS23" s="729"/>
      <c r="AT23" s="727" t="s">
        <v>207</v>
      </c>
      <c r="AU23" s="727"/>
      <c r="AV23" s="727"/>
      <c r="AW23" s="727"/>
      <c r="AX23" s="727"/>
      <c r="AY23" s="727"/>
    </row>
    <row r="24" spans="1:51" ht="36" customHeight="1" x14ac:dyDescent="0.25">
      <c r="A24" s="728"/>
      <c r="B24" s="728"/>
      <c r="C24" s="728"/>
      <c r="D24" s="727" t="s">
        <v>208</v>
      </c>
      <c r="E24" s="727"/>
      <c r="F24" s="727"/>
      <c r="G24" s="727"/>
      <c r="H24" s="727"/>
      <c r="I24" s="727"/>
      <c r="J24" s="729"/>
      <c r="K24" s="729"/>
      <c r="L24" s="729"/>
      <c r="M24" s="729"/>
      <c r="N24" s="729"/>
      <c r="O24" s="729"/>
      <c r="P24" s="727" t="s">
        <v>209</v>
      </c>
      <c r="Q24" s="727"/>
      <c r="R24" s="727"/>
      <c r="S24" s="727"/>
      <c r="T24" s="727"/>
      <c r="U24" s="727"/>
      <c r="V24" s="727" t="s">
        <v>210</v>
      </c>
      <c r="W24" s="727"/>
      <c r="X24" s="727"/>
      <c r="Y24" s="727"/>
      <c r="Z24" s="727"/>
      <c r="AA24" s="727"/>
      <c r="AB24" s="727"/>
      <c r="AC24" s="727"/>
      <c r="AD24" s="727" t="s">
        <v>211</v>
      </c>
      <c r="AE24" s="727"/>
      <c r="AF24" s="727"/>
      <c r="AG24" s="727"/>
      <c r="AH24" s="727"/>
      <c r="AI24" s="727"/>
      <c r="AJ24" s="727"/>
      <c r="AK24" s="727"/>
      <c r="AL24" s="727"/>
      <c r="AM24" s="727"/>
      <c r="AN24" s="727"/>
      <c r="AO24" s="727"/>
      <c r="AP24" s="729"/>
      <c r="AQ24" s="729"/>
      <c r="AR24" s="729"/>
      <c r="AS24" s="729"/>
      <c r="AT24" s="727" t="s">
        <v>211</v>
      </c>
      <c r="AU24" s="727"/>
      <c r="AV24" s="727"/>
      <c r="AW24" s="727"/>
      <c r="AX24" s="727"/>
      <c r="AY24" s="727"/>
    </row>
    <row r="25" spans="1:51" ht="45" customHeight="1" x14ac:dyDescent="0.25">
      <c r="A25" s="728"/>
      <c r="B25" s="728"/>
      <c r="C25" s="728"/>
      <c r="D25" s="727" t="s">
        <v>212</v>
      </c>
      <c r="E25" s="727"/>
      <c r="F25" s="727"/>
      <c r="G25" s="727"/>
      <c r="H25" s="727"/>
      <c r="I25" s="727"/>
      <c r="J25" s="729"/>
      <c r="K25" s="729"/>
      <c r="L25" s="729"/>
      <c r="M25" s="729"/>
      <c r="N25" s="729"/>
      <c r="O25" s="729"/>
      <c r="P25" s="727" t="s">
        <v>213</v>
      </c>
      <c r="Q25" s="727"/>
      <c r="R25" s="727"/>
      <c r="S25" s="727"/>
      <c r="T25" s="727"/>
      <c r="U25" s="727"/>
      <c r="V25" s="727" t="s">
        <v>214</v>
      </c>
      <c r="W25" s="727"/>
      <c r="X25" s="727"/>
      <c r="Y25" s="727"/>
      <c r="Z25" s="727"/>
      <c r="AA25" s="727"/>
      <c r="AB25" s="727"/>
      <c r="AC25" s="727"/>
      <c r="AD25" s="727" t="s">
        <v>215</v>
      </c>
      <c r="AE25" s="727"/>
      <c r="AF25" s="727"/>
      <c r="AG25" s="727"/>
      <c r="AH25" s="727"/>
      <c r="AI25" s="727"/>
      <c r="AJ25" s="727"/>
      <c r="AK25" s="727"/>
      <c r="AL25" s="727"/>
      <c r="AM25" s="727"/>
      <c r="AN25" s="727"/>
      <c r="AO25" s="727"/>
      <c r="AP25" s="729"/>
      <c r="AQ25" s="729"/>
      <c r="AR25" s="729"/>
      <c r="AS25" s="729"/>
      <c r="AT25" s="727" t="s">
        <v>216</v>
      </c>
      <c r="AU25" s="727"/>
      <c r="AV25" s="727"/>
      <c r="AW25" s="727"/>
      <c r="AX25" s="727"/>
      <c r="AY25" s="727"/>
    </row>
  </sheetData>
  <mergeCells count="57">
    <mergeCell ref="N11:N12"/>
    <mergeCell ref="AX1:AY1"/>
    <mergeCell ref="AX2:AY2"/>
    <mergeCell ref="AX3:AY3"/>
    <mergeCell ref="AX4:AY4"/>
    <mergeCell ref="A1:AW1"/>
    <mergeCell ref="A2:AW2"/>
    <mergeCell ref="A3:AW4"/>
    <mergeCell ref="F6:G8"/>
    <mergeCell ref="AT24:AY24"/>
    <mergeCell ref="AT23:AY23"/>
    <mergeCell ref="AX5:AX12"/>
    <mergeCell ref="AY5:AY12"/>
    <mergeCell ref="H7:I7"/>
    <mergeCell ref="H8:I8"/>
    <mergeCell ref="AW5:AW12"/>
    <mergeCell ref="AH5:AU10"/>
    <mergeCell ref="K6:AG8"/>
    <mergeCell ref="AV5:AV12"/>
    <mergeCell ref="A5:AG5"/>
    <mergeCell ref="A6:C8"/>
    <mergeCell ref="D6:E8"/>
    <mergeCell ref="AT11:AU11"/>
    <mergeCell ref="AH11:AS11"/>
    <mergeCell ref="I11:I12"/>
    <mergeCell ref="AT25:AY25"/>
    <mergeCell ref="D23:I23"/>
    <mergeCell ref="A23:C25"/>
    <mergeCell ref="J23:O25"/>
    <mergeCell ref="P24:U24"/>
    <mergeCell ref="P25:U25"/>
    <mergeCell ref="V23:AC23"/>
    <mergeCell ref="D24:I24"/>
    <mergeCell ref="D25:I25"/>
    <mergeCell ref="AD23:AO23"/>
    <mergeCell ref="AD24:AO24"/>
    <mergeCell ref="AD25:AO25"/>
    <mergeCell ref="P23:U23"/>
    <mergeCell ref="AP23:AS25"/>
    <mergeCell ref="V24:AC24"/>
    <mergeCell ref="V25:AC25"/>
    <mergeCell ref="A22:AY22"/>
    <mergeCell ref="H6:I6"/>
    <mergeCell ref="A10:C10"/>
    <mergeCell ref="D9:AG9"/>
    <mergeCell ref="D10:AG10"/>
    <mergeCell ref="L11:L12"/>
    <mergeCell ref="V11:AG11"/>
    <mergeCell ref="A9:C9"/>
    <mergeCell ref="A11:F11"/>
    <mergeCell ref="G11:H11"/>
    <mergeCell ref="M11:M12"/>
    <mergeCell ref="J11:J12"/>
    <mergeCell ref="K11:K12"/>
    <mergeCell ref="U11:U12"/>
    <mergeCell ref="O11:S11"/>
    <mergeCell ref="T11:T12"/>
  </mergeCells>
  <pageMargins left="0.7" right="0.7" top="0.75" bottom="0.75" header="0.3" footer="0.3"/>
  <pageSetup scale="21"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sheetPr>
  <dimension ref="A1:AA6"/>
  <sheetViews>
    <sheetView workbookViewId="0">
      <selection activeCell="R13" sqref="R13"/>
    </sheetView>
  </sheetViews>
  <sheetFormatPr baseColWidth="10" defaultColWidth="9.140625" defaultRowHeight="15" x14ac:dyDescent="0.25"/>
  <cols>
    <col min="1" max="256" width="11.42578125" customWidth="1"/>
  </cols>
  <sheetData>
    <row r="1" spans="1:27" s="321" customFormat="1" ht="29.25" thickBot="1" x14ac:dyDescent="0.3">
      <c r="A1" s="347" t="s">
        <v>217</v>
      </c>
      <c r="B1" s="347">
        <v>2020</v>
      </c>
      <c r="C1" s="347">
        <v>2021</v>
      </c>
      <c r="D1" s="347">
        <v>2022</v>
      </c>
      <c r="E1" s="347">
        <v>2023</v>
      </c>
      <c r="F1" s="347">
        <v>2024</v>
      </c>
      <c r="G1" s="347" t="s">
        <v>218</v>
      </c>
      <c r="H1" s="346"/>
      <c r="I1" s="345" t="s">
        <v>219</v>
      </c>
      <c r="J1" s="345" t="s">
        <v>220</v>
      </c>
      <c r="K1" s="345" t="s">
        <v>221</v>
      </c>
      <c r="L1" s="345" t="s">
        <v>222</v>
      </c>
      <c r="M1" s="345"/>
      <c r="O1" s="345" t="s">
        <v>223</v>
      </c>
      <c r="P1" s="345" t="s">
        <v>224</v>
      </c>
      <c r="Q1" s="345" t="s">
        <v>225</v>
      </c>
      <c r="R1" s="345" t="s">
        <v>226</v>
      </c>
      <c r="S1" s="345" t="s">
        <v>227</v>
      </c>
      <c r="T1" s="345" t="s">
        <v>228</v>
      </c>
      <c r="U1" s="345" t="s">
        <v>229</v>
      </c>
      <c r="V1" s="345" t="s">
        <v>230</v>
      </c>
      <c r="W1" s="345" t="s">
        <v>231</v>
      </c>
      <c r="X1" s="345" t="s">
        <v>232</v>
      </c>
      <c r="Y1" s="345" t="s">
        <v>233</v>
      </c>
      <c r="Z1" s="345" t="s">
        <v>234</v>
      </c>
    </row>
    <row r="2" spans="1:27" ht="15.75" thickBot="1" x14ac:dyDescent="0.3">
      <c r="A2" s="333" t="s">
        <v>235</v>
      </c>
      <c r="B2" s="338">
        <v>2000</v>
      </c>
      <c r="C2" s="337">
        <v>7000</v>
      </c>
      <c r="D2" s="336">
        <v>7000</v>
      </c>
      <c r="E2" s="335">
        <v>7000</v>
      </c>
      <c r="F2" s="334">
        <v>3100</v>
      </c>
      <c r="G2" s="333">
        <f>SUM(B2:F2)</f>
        <v>26100</v>
      </c>
      <c r="H2" s="119"/>
      <c r="I2" s="343">
        <f>'Meta 1'!D34+'Meta 1'!E34+'Meta 1'!F34</f>
        <v>1200</v>
      </c>
      <c r="J2" s="343">
        <f>'Meta 1'!G34+'Meta 1'!H34+'Meta 1'!I34</f>
        <v>2100</v>
      </c>
      <c r="K2" s="343">
        <f>'Meta 1'!J34+'Meta 1'!K34+'Meta 1'!L34</f>
        <v>2100</v>
      </c>
      <c r="L2" s="343">
        <f>'Meta 1'!M34+'Meta 1'!N34+'Meta 1'!O34</f>
        <v>1600</v>
      </c>
      <c r="M2" s="344">
        <f>SUM(I2:L2)</f>
        <v>7000</v>
      </c>
      <c r="O2" s="343">
        <f>'Meta 1'!D34</f>
        <v>0</v>
      </c>
      <c r="P2" s="343">
        <f>'Meta 1'!E34</f>
        <v>500</v>
      </c>
      <c r="Q2" s="343">
        <f>'Meta 1'!F34</f>
        <v>700</v>
      </c>
      <c r="R2" s="343">
        <f>'Meta 1'!G34</f>
        <v>700</v>
      </c>
      <c r="S2" s="343">
        <f>'Meta 1'!H34</f>
        <v>700</v>
      </c>
      <c r="T2" s="343">
        <f>'Meta 1'!I34</f>
        <v>700</v>
      </c>
      <c r="U2" s="343">
        <f>'Meta 1'!J34</f>
        <v>700</v>
      </c>
      <c r="V2" s="343">
        <f>'Meta 1'!K34</f>
        <v>700</v>
      </c>
      <c r="W2" s="343">
        <f>'Meta 1'!L34</f>
        <v>700</v>
      </c>
      <c r="X2" s="343">
        <f>'Meta 1'!M34</f>
        <v>700</v>
      </c>
      <c r="Y2" s="343">
        <f>'Meta 1'!N34</f>
        <v>700</v>
      </c>
      <c r="Z2" s="343">
        <f>'Meta 1'!O34</f>
        <v>200</v>
      </c>
      <c r="AA2" s="342">
        <f>SUM(O2:Z2)</f>
        <v>7000</v>
      </c>
    </row>
    <row r="3" spans="1:27" x14ac:dyDescent="0.25">
      <c r="A3" s="333" t="s">
        <v>236</v>
      </c>
      <c r="B3" s="338">
        <v>15</v>
      </c>
      <c r="C3" s="337">
        <v>31</v>
      </c>
      <c r="D3" s="336">
        <v>31</v>
      </c>
      <c r="E3" s="335">
        <v>23</v>
      </c>
      <c r="F3" s="334">
        <v>0</v>
      </c>
      <c r="G3" s="333">
        <f>SUM(B3:F3)</f>
        <v>100</v>
      </c>
      <c r="H3" s="119"/>
      <c r="I3" s="340">
        <f>'Meta 2'!D34+'Meta 2'!E34+'Meta 2'!F34</f>
        <v>0</v>
      </c>
      <c r="J3" s="340">
        <f>'Meta 2'!G34+'Meta 2'!H34+'Meta 2'!I34</f>
        <v>0</v>
      </c>
      <c r="K3" s="340">
        <f>'Meta 2'!J34+'Meta 2'!K34+'Meta 2'!L34</f>
        <v>0</v>
      </c>
      <c r="L3" s="340">
        <f>'Meta 2'!M34+'Meta 2'!N34+'Meta 2'!O34</f>
        <v>3</v>
      </c>
      <c r="M3" s="341">
        <f>SUM(I3:L3)</f>
        <v>3</v>
      </c>
      <c r="O3" s="340">
        <f>(('Meta 2'!D34)*100)/13</f>
        <v>0</v>
      </c>
      <c r="P3" s="340">
        <f>(('Meta 2'!E34)*100)/13</f>
        <v>0</v>
      </c>
      <c r="Q3" s="340">
        <f>(('Meta 2'!F34)*100)/13</f>
        <v>0</v>
      </c>
      <c r="R3" s="340">
        <f>(('Meta 2'!G34)*100)/13</f>
        <v>0</v>
      </c>
      <c r="S3" s="340">
        <f>(('Meta 2'!H34)*100)/13</f>
        <v>0</v>
      </c>
      <c r="T3" s="340">
        <f>(('Meta 2'!I34)*100)/13</f>
        <v>0</v>
      </c>
      <c r="U3" s="340">
        <f>(('Meta 2'!J34)*100)/13</f>
        <v>0</v>
      </c>
      <c r="V3" s="340">
        <f>(('Meta 2'!K34)*100)/13</f>
        <v>0</v>
      </c>
      <c r="W3" s="340">
        <f>(('Meta 2'!L34)*100)/13</f>
        <v>0</v>
      </c>
      <c r="X3" s="340">
        <f>(('Meta 2'!M34)*100)/13</f>
        <v>7.6923076923076925</v>
      </c>
      <c r="Y3" s="340">
        <f>(('Meta 2'!N34)*100)/13</f>
        <v>0</v>
      </c>
      <c r="Z3" s="340">
        <f>(('Meta 2'!O34)*100)/13</f>
        <v>15.384615384615385</v>
      </c>
      <c r="AA3" s="339">
        <f>SUM(O3:Z3)</f>
        <v>23.076923076923077</v>
      </c>
    </row>
    <row r="4" spans="1:27" ht="15.75" thickBot="1" x14ac:dyDescent="0.3">
      <c r="A4" s="323" t="s">
        <v>237</v>
      </c>
      <c r="B4" s="328">
        <v>20</v>
      </c>
      <c r="C4" s="327">
        <v>20</v>
      </c>
      <c r="D4" s="326">
        <v>20</v>
      </c>
      <c r="E4" s="325">
        <v>20</v>
      </c>
      <c r="F4" s="324">
        <v>20</v>
      </c>
      <c r="G4" s="323">
        <f>SUM(B4:F4)</f>
        <v>100</v>
      </c>
      <c r="H4" s="119"/>
      <c r="I4" s="340">
        <f>'Meta 3'!D34+'Meta 3'!E34+'Meta 3'!F34</f>
        <v>4.8000000000000008E-2</v>
      </c>
      <c r="J4" s="340">
        <f>'Meta 3'!G34+'Meta 3'!H34+'Meta 3'!I34</f>
        <v>7.2000000000000008E-2</v>
      </c>
      <c r="K4" s="340">
        <f>'Meta 3'!J34+'Meta 3'!K34+'Meta 3'!L34</f>
        <v>4.8000000000000001E-2</v>
      </c>
      <c r="L4" s="340">
        <f>'Meta 3'!M34+'Meta 3'!N34+'Meta 3'!O34</f>
        <v>3.2000000000000001E-2</v>
      </c>
      <c r="M4" s="332">
        <f>SUM(I4:L4)</f>
        <v>0.20000000000000004</v>
      </c>
      <c r="O4" s="340">
        <f>(('Meta 3'!D34)*20/0.2)</f>
        <v>0</v>
      </c>
      <c r="P4" s="340">
        <f>(('Meta 3'!E34)*20/0.2)</f>
        <v>2.4000000000000004</v>
      </c>
      <c r="Q4" s="340">
        <f>(('Meta 3'!F34)*20/0.2)</f>
        <v>2.4000000000000004</v>
      </c>
      <c r="R4" s="340">
        <f>(('Meta 3'!G34)*20/0.2)</f>
        <v>2.4000000000000004</v>
      </c>
      <c r="S4" s="340">
        <f>(('Meta 3'!H34)*20/0.2)</f>
        <v>2.4000000000000004</v>
      </c>
      <c r="T4" s="340">
        <f>(('Meta 3'!I34)*20/0.2)</f>
        <v>2.4000000000000004</v>
      </c>
      <c r="U4" s="340">
        <f>(('Meta 3'!J34)*20/0.2)</f>
        <v>1.5999999999999999</v>
      </c>
      <c r="V4" s="340">
        <f>(('Meta 3'!K34)*20/0.2)</f>
        <v>1.5999999999999999</v>
      </c>
      <c r="W4" s="340">
        <f>(('Meta 3'!L34)*20/0.2)</f>
        <v>1.5999999999999999</v>
      </c>
      <c r="X4" s="340">
        <f>(('Meta 3'!M34)*20/0.2)</f>
        <v>1.5999999999999999</v>
      </c>
      <c r="Y4" s="340">
        <f>(('Meta 3'!N34)*20/0.2)</f>
        <v>1.5999999999999999</v>
      </c>
      <c r="Z4" s="340">
        <f>(('Meta 3'!O34)*20/0.2)</f>
        <v>0</v>
      </c>
      <c r="AA4" s="339">
        <f>SUM(O4:Z4)</f>
        <v>20.000000000000004</v>
      </c>
    </row>
    <row r="5" spans="1:27" x14ac:dyDescent="0.25">
      <c r="A5" s="333" t="s">
        <v>238</v>
      </c>
      <c r="B5" s="338">
        <f>AVERAGE(B3:B4)</f>
        <v>17.5</v>
      </c>
      <c r="C5" s="337">
        <f>AVERAGE(C3:C4)</f>
        <v>25.5</v>
      </c>
      <c r="D5" s="336">
        <f>AVERAGE(D3:D4)</f>
        <v>25.5</v>
      </c>
      <c r="E5" s="335">
        <f>AVERAGE(E3:E4)</f>
        <v>21.5</v>
      </c>
      <c r="F5" s="334">
        <f>AVERAGE(F3:F4)</f>
        <v>10</v>
      </c>
      <c r="G5" s="333">
        <f>SUM(B5:F5)</f>
        <v>100</v>
      </c>
      <c r="H5" s="119"/>
      <c r="I5" s="330">
        <f>AVERAGE(I3,I4)</f>
        <v>2.4000000000000004E-2</v>
      </c>
      <c r="J5" s="330">
        <f>AVERAGE(J3,J4)</f>
        <v>3.6000000000000004E-2</v>
      </c>
      <c r="K5" s="330">
        <f>AVERAGE(K3,K4)</f>
        <v>2.4E-2</v>
      </c>
      <c r="L5" s="330">
        <f>AVERAGE(L3,L4)</f>
        <v>1.516</v>
      </c>
      <c r="M5" s="332">
        <f>AVERAGE(M3:M4)</f>
        <v>1.6</v>
      </c>
      <c r="N5" s="331"/>
      <c r="O5" s="330">
        <f>AVERAGE(O3:O4)</f>
        <v>0</v>
      </c>
      <c r="P5" s="330">
        <f t="shared" ref="P5:Y5" si="0">AVERAGE(P3:P4)</f>
        <v>1.2000000000000002</v>
      </c>
      <c r="Q5" s="330">
        <f t="shared" si="0"/>
        <v>1.2000000000000002</v>
      </c>
      <c r="R5" s="330">
        <f t="shared" si="0"/>
        <v>1.2000000000000002</v>
      </c>
      <c r="S5" s="330">
        <f t="shared" si="0"/>
        <v>1.2000000000000002</v>
      </c>
      <c r="T5" s="330">
        <f t="shared" si="0"/>
        <v>1.2000000000000002</v>
      </c>
      <c r="U5" s="330">
        <f t="shared" si="0"/>
        <v>0.79999999999999993</v>
      </c>
      <c r="V5" s="330">
        <f t="shared" si="0"/>
        <v>0.79999999999999993</v>
      </c>
      <c r="W5" s="330">
        <f t="shared" si="0"/>
        <v>0.79999999999999993</v>
      </c>
      <c r="X5" s="330">
        <f t="shared" si="0"/>
        <v>4.6461538461538465</v>
      </c>
      <c r="Y5" s="330">
        <f t="shared" si="0"/>
        <v>0.79999999999999993</v>
      </c>
      <c r="Z5" s="330">
        <f>AVERAGE(Z3:Z4)+0.462</f>
        <v>8.1543076923076931</v>
      </c>
      <c r="AA5" s="329">
        <f>SUM(O5:Z5)</f>
        <v>22.00046153846154</v>
      </c>
    </row>
    <row r="6" spans="1:27" ht="15.75" thickBot="1" x14ac:dyDescent="0.3">
      <c r="A6" s="323" t="s">
        <v>239</v>
      </c>
      <c r="B6" s="328">
        <v>18</v>
      </c>
      <c r="C6" s="327">
        <v>25</v>
      </c>
      <c r="D6" s="326">
        <v>25</v>
      </c>
      <c r="E6" s="325">
        <v>22</v>
      </c>
      <c r="F6" s="324">
        <v>10</v>
      </c>
      <c r="G6" s="323">
        <f>SUM(B6:F6)</f>
        <v>100</v>
      </c>
      <c r="H6" s="119"/>
      <c r="I6" s="119"/>
      <c r="J6" s="119"/>
      <c r="K6" s="119"/>
      <c r="L6" s="119"/>
      <c r="P6" s="322"/>
      <c r="AA6" s="348">
        <f>AA5-E6</f>
        <v>4.6153846153984546E-4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D6"/>
  <sheetViews>
    <sheetView workbookViewId="0">
      <selection activeCell="L17" sqref="L17"/>
    </sheetView>
  </sheetViews>
  <sheetFormatPr baseColWidth="10" defaultColWidth="11.42578125" defaultRowHeight="15" x14ac:dyDescent="0.25"/>
  <cols>
    <col min="1" max="1" width="57.7109375" style="50" customWidth="1"/>
    <col min="2" max="2" width="15.140625" style="50" customWidth="1"/>
    <col min="3" max="3" width="8.140625" style="50" bestFit="1" customWidth="1"/>
    <col min="4" max="4" width="13.5703125" style="157" customWidth="1"/>
    <col min="5" max="16384" width="11.42578125" style="50"/>
  </cols>
  <sheetData>
    <row r="1" spans="1:4" ht="15.75" thickBot="1" x14ac:dyDescent="0.3">
      <c r="A1" s="766" t="s">
        <v>240</v>
      </c>
      <c r="B1" s="767"/>
      <c r="D1" s="768" t="s">
        <v>241</v>
      </c>
    </row>
    <row r="2" spans="1:4" ht="15.75" thickBot="1" x14ac:dyDescent="0.3">
      <c r="A2" s="259" t="s">
        <v>242</v>
      </c>
      <c r="B2" s="260">
        <v>2023</v>
      </c>
      <c r="D2" s="768"/>
    </row>
    <row r="3" spans="1:4" ht="25.5" x14ac:dyDescent="0.25">
      <c r="A3" s="261" t="s">
        <v>243</v>
      </c>
      <c r="B3" s="262">
        <v>2665138934</v>
      </c>
      <c r="C3" s="265">
        <f>B3/B6</f>
        <v>0.60531140912281378</v>
      </c>
      <c r="D3" s="157">
        <v>60</v>
      </c>
    </row>
    <row r="4" spans="1:4" ht="38.25" x14ac:dyDescent="0.25">
      <c r="A4" s="263" t="s">
        <v>244</v>
      </c>
      <c r="B4" s="264">
        <v>242531900</v>
      </c>
      <c r="C4" s="265">
        <f>B4/B6</f>
        <v>5.5084305089452182E-2</v>
      </c>
      <c r="D4" s="157">
        <v>6</v>
      </c>
    </row>
    <row r="5" spans="1:4" ht="38.25" x14ac:dyDescent="0.25">
      <c r="A5" s="263" t="s">
        <v>245</v>
      </c>
      <c r="B5" s="264">
        <v>1495249166</v>
      </c>
      <c r="C5" s="265">
        <f>B5/B6</f>
        <v>0.33960382632013741</v>
      </c>
      <c r="D5" s="157">
        <v>34</v>
      </c>
    </row>
    <row r="6" spans="1:4" x14ac:dyDescent="0.25">
      <c r="B6" s="264">
        <f>SUM(B2:B5)</f>
        <v>4402922023</v>
      </c>
      <c r="C6" s="265">
        <f>SUM(C3:C5)</f>
        <v>0.99999954053240336</v>
      </c>
      <c r="D6" s="157">
        <f>SUM(D3:D5)</f>
        <v>100</v>
      </c>
    </row>
  </sheetData>
  <mergeCells count="2">
    <mergeCell ref="A1:B1"/>
    <mergeCell ref="D1:D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FCA3A-C945-4BE7-9B99-C5EAE5E0B887}">
  <sheetPr>
    <tabColor theme="5" tint="0.39997558519241921"/>
  </sheetPr>
  <dimension ref="A1:AT21"/>
  <sheetViews>
    <sheetView topLeftCell="AE1" workbookViewId="0">
      <selection activeCell="AL24" sqref="AL24"/>
    </sheetView>
  </sheetViews>
  <sheetFormatPr baseColWidth="10" defaultColWidth="11.42578125" defaultRowHeight="11.25" x14ac:dyDescent="0.25"/>
  <cols>
    <col min="1" max="44" width="11.42578125" style="402"/>
    <col min="45" max="45" width="3.28515625" style="402" customWidth="1"/>
    <col min="46" max="16384" width="11.42578125" style="402"/>
  </cols>
  <sheetData>
    <row r="1" spans="1:46" ht="22.5" x14ac:dyDescent="0.25">
      <c r="A1" s="400" t="s">
        <v>246</v>
      </c>
      <c r="B1" s="400" t="s">
        <v>247</v>
      </c>
      <c r="C1" s="400" t="s">
        <v>248</v>
      </c>
      <c r="D1" s="400" t="s">
        <v>249</v>
      </c>
      <c r="E1" s="400" t="s">
        <v>250</v>
      </c>
      <c r="F1" s="400" t="s">
        <v>251</v>
      </c>
      <c r="G1" s="401" t="s">
        <v>252</v>
      </c>
      <c r="H1" s="400" t="s">
        <v>253</v>
      </c>
      <c r="I1" s="400" t="s">
        <v>254</v>
      </c>
      <c r="J1" s="400" t="s">
        <v>248</v>
      </c>
      <c r="K1" s="400" t="s">
        <v>249</v>
      </c>
      <c r="L1" s="400" t="s">
        <v>255</v>
      </c>
      <c r="M1" s="400" t="s">
        <v>256</v>
      </c>
      <c r="N1" s="400" t="s">
        <v>217</v>
      </c>
      <c r="O1" s="401" t="s">
        <v>257</v>
      </c>
      <c r="P1" s="401" t="s">
        <v>258</v>
      </c>
      <c r="Q1" s="400" t="s">
        <v>259</v>
      </c>
      <c r="R1" s="400" t="s">
        <v>260</v>
      </c>
      <c r="S1" s="400" t="s">
        <v>261</v>
      </c>
      <c r="T1" s="400" t="s">
        <v>262</v>
      </c>
      <c r="U1" s="400" t="s">
        <v>263</v>
      </c>
      <c r="V1" s="400" t="s">
        <v>264</v>
      </c>
      <c r="W1" s="400" t="s">
        <v>265</v>
      </c>
      <c r="X1" s="400" t="s">
        <v>266</v>
      </c>
      <c r="Y1" s="400" t="s">
        <v>267</v>
      </c>
      <c r="Z1" s="401" t="s">
        <v>268</v>
      </c>
      <c r="AA1" s="400" t="s">
        <v>269</v>
      </c>
      <c r="AB1" s="400" t="s">
        <v>270</v>
      </c>
      <c r="AC1" s="401" t="s">
        <v>271</v>
      </c>
      <c r="AD1" s="401" t="s">
        <v>272</v>
      </c>
      <c r="AE1" s="400" t="s">
        <v>273</v>
      </c>
      <c r="AF1" s="400" t="s">
        <v>274</v>
      </c>
      <c r="AG1" s="400" t="s">
        <v>275</v>
      </c>
      <c r="AH1" s="400" t="s">
        <v>276</v>
      </c>
      <c r="AI1" s="400" t="s">
        <v>277</v>
      </c>
      <c r="AJ1" s="400" t="s">
        <v>278</v>
      </c>
      <c r="AK1" s="400" t="s">
        <v>279</v>
      </c>
      <c r="AL1" s="400" t="s">
        <v>280</v>
      </c>
      <c r="AM1" s="401" t="s">
        <v>281</v>
      </c>
      <c r="AN1" s="400" t="s">
        <v>282</v>
      </c>
      <c r="AO1" s="401" t="s">
        <v>283</v>
      </c>
      <c r="AP1" s="400" t="s">
        <v>284</v>
      </c>
      <c r="AQ1" s="400" t="s">
        <v>285</v>
      </c>
      <c r="AR1" s="401" t="s">
        <v>286</v>
      </c>
      <c r="AT1" s="402" t="s">
        <v>287</v>
      </c>
    </row>
    <row r="2" spans="1:46" x14ac:dyDescent="0.25">
      <c r="A2" s="402" t="s">
        <v>288</v>
      </c>
      <c r="B2" s="402" t="s">
        <v>289</v>
      </c>
      <c r="C2" s="403">
        <v>44927</v>
      </c>
      <c r="D2" s="403">
        <v>44957</v>
      </c>
      <c r="E2" s="402" t="s">
        <v>290</v>
      </c>
      <c r="F2" s="403">
        <v>44946</v>
      </c>
      <c r="G2" s="402" t="s">
        <v>291</v>
      </c>
      <c r="H2" s="402" t="s">
        <v>292</v>
      </c>
      <c r="I2" s="402" t="s">
        <v>293</v>
      </c>
      <c r="J2" s="403">
        <v>44946</v>
      </c>
      <c r="K2" s="403">
        <v>45291</v>
      </c>
      <c r="L2" s="402" t="s">
        <v>294</v>
      </c>
      <c r="M2" s="402" t="s">
        <v>295</v>
      </c>
      <c r="N2" s="402" t="s">
        <v>296</v>
      </c>
      <c r="O2" s="402" t="s">
        <v>297</v>
      </c>
      <c r="P2" s="402" t="s">
        <v>298</v>
      </c>
      <c r="Q2" s="402" t="s">
        <v>299</v>
      </c>
      <c r="R2" s="402" t="s">
        <v>300</v>
      </c>
      <c r="S2" s="402" t="s">
        <v>301</v>
      </c>
      <c r="T2" s="402" t="s">
        <v>302</v>
      </c>
      <c r="U2" s="402" t="s">
        <v>303</v>
      </c>
      <c r="V2" s="402" t="s">
        <v>304</v>
      </c>
      <c r="W2" s="402" t="s">
        <v>305</v>
      </c>
      <c r="X2" s="402" t="s">
        <v>306</v>
      </c>
      <c r="Y2" s="402" t="s">
        <v>307</v>
      </c>
      <c r="Z2" s="402" t="s">
        <v>308</v>
      </c>
      <c r="AA2" s="402" t="s">
        <v>309</v>
      </c>
      <c r="AB2" s="402" t="s">
        <v>310</v>
      </c>
      <c r="AC2" s="402" t="s">
        <v>311</v>
      </c>
      <c r="AD2" s="402" t="s">
        <v>312</v>
      </c>
      <c r="AE2" s="402" t="s">
        <v>313</v>
      </c>
      <c r="AF2" s="404">
        <v>80340000</v>
      </c>
      <c r="AG2" s="404">
        <v>0</v>
      </c>
      <c r="AH2" s="404">
        <v>0</v>
      </c>
      <c r="AI2" s="404">
        <v>80340000</v>
      </c>
      <c r="AJ2" s="404">
        <v>0</v>
      </c>
      <c r="AK2" s="404">
        <v>80340000</v>
      </c>
      <c r="AL2" s="402" t="s">
        <v>314</v>
      </c>
      <c r="AM2" s="402" t="s">
        <v>289</v>
      </c>
      <c r="AN2" s="402" t="s">
        <v>315</v>
      </c>
      <c r="AO2" s="402" t="s">
        <v>289</v>
      </c>
      <c r="AP2" s="403">
        <v>44946</v>
      </c>
      <c r="AQ2" s="404">
        <v>80340000</v>
      </c>
      <c r="AR2" s="404">
        <v>0</v>
      </c>
      <c r="AT2" s="402" t="s">
        <v>235</v>
      </c>
    </row>
    <row r="3" spans="1:46" x14ac:dyDescent="0.25">
      <c r="A3" s="402" t="s">
        <v>288</v>
      </c>
      <c r="B3" s="402" t="s">
        <v>289</v>
      </c>
      <c r="C3" s="403">
        <v>44927</v>
      </c>
      <c r="D3" s="403">
        <v>44957</v>
      </c>
      <c r="E3" s="402" t="s">
        <v>290</v>
      </c>
      <c r="F3" s="403">
        <v>44950</v>
      </c>
      <c r="G3" s="402" t="s">
        <v>291</v>
      </c>
      <c r="H3" s="402" t="s">
        <v>292</v>
      </c>
      <c r="I3" s="402" t="s">
        <v>316</v>
      </c>
      <c r="J3" s="403">
        <v>44950</v>
      </c>
      <c r="K3" s="403">
        <v>45291</v>
      </c>
      <c r="L3" s="402" t="s">
        <v>317</v>
      </c>
      <c r="M3" s="402" t="s">
        <v>295</v>
      </c>
      <c r="N3" s="402" t="s">
        <v>296</v>
      </c>
      <c r="O3" s="402" t="s">
        <v>318</v>
      </c>
      <c r="P3" s="402" t="s">
        <v>319</v>
      </c>
      <c r="Q3" s="402" t="s">
        <v>320</v>
      </c>
      <c r="R3" s="402" t="s">
        <v>300</v>
      </c>
      <c r="S3" s="402" t="s">
        <v>301</v>
      </c>
      <c r="T3" s="402" t="s">
        <v>302</v>
      </c>
      <c r="U3" s="402" t="s">
        <v>303</v>
      </c>
      <c r="V3" s="402" t="s">
        <v>304</v>
      </c>
      <c r="W3" s="402" t="s">
        <v>305</v>
      </c>
      <c r="X3" s="402" t="s">
        <v>306</v>
      </c>
      <c r="Y3" s="402" t="s">
        <v>307</v>
      </c>
      <c r="Z3" s="402" t="s">
        <v>308</v>
      </c>
      <c r="AA3" s="402" t="s">
        <v>309</v>
      </c>
      <c r="AB3" s="402" t="s">
        <v>321</v>
      </c>
      <c r="AC3" s="402" t="s">
        <v>311</v>
      </c>
      <c r="AD3" s="402" t="s">
        <v>322</v>
      </c>
      <c r="AE3" s="402" t="s">
        <v>323</v>
      </c>
      <c r="AF3" s="404">
        <v>72772000</v>
      </c>
      <c r="AG3" s="404">
        <v>0</v>
      </c>
      <c r="AH3" s="404">
        <v>0</v>
      </c>
      <c r="AI3" s="404">
        <v>72772000</v>
      </c>
      <c r="AJ3" s="404">
        <v>0</v>
      </c>
      <c r="AK3" s="404">
        <v>72772000</v>
      </c>
      <c r="AL3" s="402" t="s">
        <v>324</v>
      </c>
      <c r="AM3" s="402" t="s">
        <v>289</v>
      </c>
      <c r="AN3" s="402" t="s">
        <v>325</v>
      </c>
      <c r="AO3" s="402" t="s">
        <v>289</v>
      </c>
      <c r="AP3" s="403">
        <v>44950</v>
      </c>
      <c r="AQ3" s="404">
        <v>72772000</v>
      </c>
      <c r="AR3" s="404">
        <v>0</v>
      </c>
      <c r="AT3" s="402" t="s">
        <v>235</v>
      </c>
    </row>
    <row r="4" spans="1:46" x14ac:dyDescent="0.25">
      <c r="A4" s="402" t="s">
        <v>288</v>
      </c>
      <c r="B4" s="402" t="s">
        <v>289</v>
      </c>
      <c r="C4" s="403">
        <v>44927</v>
      </c>
      <c r="D4" s="403">
        <v>44957</v>
      </c>
      <c r="E4" s="402" t="s">
        <v>290</v>
      </c>
      <c r="F4" s="403">
        <v>44950</v>
      </c>
      <c r="G4" s="402" t="s">
        <v>291</v>
      </c>
      <c r="H4" s="402" t="s">
        <v>292</v>
      </c>
      <c r="I4" s="402" t="s">
        <v>326</v>
      </c>
      <c r="J4" s="403">
        <v>44950</v>
      </c>
      <c r="K4" s="403">
        <v>45291</v>
      </c>
      <c r="L4" s="402" t="s">
        <v>317</v>
      </c>
      <c r="M4" s="402" t="s">
        <v>295</v>
      </c>
      <c r="N4" s="402" t="s">
        <v>296</v>
      </c>
      <c r="O4" s="402" t="s">
        <v>327</v>
      </c>
      <c r="P4" s="402" t="s">
        <v>328</v>
      </c>
      <c r="Q4" s="402" t="s">
        <v>329</v>
      </c>
      <c r="R4" s="402" t="s">
        <v>300</v>
      </c>
      <c r="S4" s="402" t="s">
        <v>301</v>
      </c>
      <c r="T4" s="402" t="s">
        <v>302</v>
      </c>
      <c r="U4" s="402" t="s">
        <v>303</v>
      </c>
      <c r="V4" s="402" t="s">
        <v>304</v>
      </c>
      <c r="W4" s="402" t="s">
        <v>305</v>
      </c>
      <c r="X4" s="402" t="s">
        <v>330</v>
      </c>
      <c r="Y4" s="402" t="s">
        <v>307</v>
      </c>
      <c r="Z4" s="402" t="s">
        <v>308</v>
      </c>
      <c r="AA4" s="402" t="s">
        <v>309</v>
      </c>
      <c r="AB4" s="402" t="s">
        <v>331</v>
      </c>
      <c r="AC4" s="402" t="s">
        <v>311</v>
      </c>
      <c r="AD4" s="402" t="s">
        <v>332</v>
      </c>
      <c r="AE4" s="402" t="s">
        <v>333</v>
      </c>
      <c r="AF4" s="404">
        <v>91200000</v>
      </c>
      <c r="AG4" s="404">
        <v>0</v>
      </c>
      <c r="AH4" s="404">
        <v>0</v>
      </c>
      <c r="AI4" s="404">
        <v>91200000</v>
      </c>
      <c r="AJ4" s="404">
        <v>0</v>
      </c>
      <c r="AK4" s="404">
        <v>91200000</v>
      </c>
      <c r="AL4" s="402" t="s">
        <v>334</v>
      </c>
      <c r="AM4" s="402" t="s">
        <v>289</v>
      </c>
      <c r="AN4" s="402" t="s">
        <v>335</v>
      </c>
      <c r="AO4" s="402" t="s">
        <v>289</v>
      </c>
      <c r="AP4" s="403">
        <v>44950</v>
      </c>
      <c r="AQ4" s="404">
        <v>92000000</v>
      </c>
      <c r="AR4" s="404">
        <v>800000</v>
      </c>
      <c r="AT4" s="402" t="s">
        <v>237</v>
      </c>
    </row>
    <row r="5" spans="1:46" x14ac:dyDescent="0.25">
      <c r="A5" s="402" t="s">
        <v>288</v>
      </c>
      <c r="B5" s="402" t="s">
        <v>289</v>
      </c>
      <c r="C5" s="403">
        <v>44927</v>
      </c>
      <c r="D5" s="403">
        <v>44957</v>
      </c>
      <c r="E5" s="402" t="s">
        <v>290</v>
      </c>
      <c r="F5" s="403">
        <v>44950</v>
      </c>
      <c r="G5" s="402" t="s">
        <v>291</v>
      </c>
      <c r="H5" s="402" t="s">
        <v>292</v>
      </c>
      <c r="I5" s="402" t="s">
        <v>336</v>
      </c>
      <c r="J5" s="403">
        <v>44950</v>
      </c>
      <c r="K5" s="403">
        <v>45291</v>
      </c>
      <c r="L5" s="402" t="s">
        <v>317</v>
      </c>
      <c r="M5" s="402" t="s">
        <v>295</v>
      </c>
      <c r="N5" s="402" t="s">
        <v>296</v>
      </c>
      <c r="O5" s="402" t="s">
        <v>337</v>
      </c>
      <c r="P5" s="402" t="s">
        <v>338</v>
      </c>
      <c r="Q5" s="402" t="s">
        <v>339</v>
      </c>
      <c r="R5" s="402" t="s">
        <v>300</v>
      </c>
      <c r="S5" s="402" t="s">
        <v>301</v>
      </c>
      <c r="T5" s="402" t="s">
        <v>302</v>
      </c>
      <c r="U5" s="402" t="s">
        <v>303</v>
      </c>
      <c r="V5" s="402" t="s">
        <v>304</v>
      </c>
      <c r="W5" s="402" t="s">
        <v>305</v>
      </c>
      <c r="X5" s="402" t="s">
        <v>330</v>
      </c>
      <c r="Y5" s="402" t="s">
        <v>307</v>
      </c>
      <c r="Z5" s="402" t="s">
        <v>308</v>
      </c>
      <c r="AA5" s="402" t="s">
        <v>309</v>
      </c>
      <c r="AB5" s="402" t="s">
        <v>340</v>
      </c>
      <c r="AC5" s="402" t="s">
        <v>311</v>
      </c>
      <c r="AD5" s="402" t="s">
        <v>341</v>
      </c>
      <c r="AE5" s="402" t="s">
        <v>342</v>
      </c>
      <c r="AF5" s="404">
        <v>92818000</v>
      </c>
      <c r="AG5" s="404">
        <v>0</v>
      </c>
      <c r="AH5" s="404">
        <v>0</v>
      </c>
      <c r="AI5" s="404">
        <v>92818000</v>
      </c>
      <c r="AJ5" s="404">
        <v>0</v>
      </c>
      <c r="AK5" s="404">
        <v>92818000</v>
      </c>
      <c r="AL5" s="402" t="s">
        <v>343</v>
      </c>
      <c r="AM5" s="402" t="s">
        <v>289</v>
      </c>
      <c r="AN5" s="402" t="s">
        <v>344</v>
      </c>
      <c r="AO5" s="402" t="s">
        <v>289</v>
      </c>
      <c r="AP5" s="403">
        <v>44950</v>
      </c>
      <c r="AQ5" s="404">
        <v>92818000</v>
      </c>
      <c r="AR5" s="404">
        <v>0</v>
      </c>
      <c r="AT5" s="402" t="s">
        <v>237</v>
      </c>
    </row>
    <row r="6" spans="1:46" x14ac:dyDescent="0.25">
      <c r="A6" s="402" t="s">
        <v>288</v>
      </c>
      <c r="B6" s="402" t="s">
        <v>289</v>
      </c>
      <c r="C6" s="403">
        <v>44927</v>
      </c>
      <c r="D6" s="403">
        <v>44957</v>
      </c>
      <c r="E6" s="402" t="s">
        <v>290</v>
      </c>
      <c r="F6" s="403">
        <v>44952</v>
      </c>
      <c r="G6" s="402" t="s">
        <v>291</v>
      </c>
      <c r="H6" s="402" t="s">
        <v>292</v>
      </c>
      <c r="I6" s="402" t="s">
        <v>345</v>
      </c>
      <c r="J6" s="403">
        <v>44952</v>
      </c>
      <c r="K6" s="403">
        <v>45291</v>
      </c>
      <c r="L6" s="402" t="s">
        <v>346</v>
      </c>
      <c r="M6" s="402" t="s">
        <v>295</v>
      </c>
      <c r="N6" s="402" t="s">
        <v>296</v>
      </c>
      <c r="O6" s="402" t="s">
        <v>347</v>
      </c>
      <c r="P6" s="402" t="s">
        <v>348</v>
      </c>
      <c r="Q6" s="402" t="s">
        <v>349</v>
      </c>
      <c r="R6" s="402" t="s">
        <v>300</v>
      </c>
      <c r="S6" s="402" t="s">
        <v>301</v>
      </c>
      <c r="T6" s="402" t="s">
        <v>302</v>
      </c>
      <c r="U6" s="402" t="s">
        <v>303</v>
      </c>
      <c r="V6" s="402" t="s">
        <v>350</v>
      </c>
      <c r="W6" s="402" t="s">
        <v>351</v>
      </c>
      <c r="X6" s="402" t="s">
        <v>306</v>
      </c>
      <c r="Y6" s="402" t="s">
        <v>307</v>
      </c>
      <c r="Z6" s="402" t="s">
        <v>308</v>
      </c>
      <c r="AA6" s="402" t="s">
        <v>309</v>
      </c>
      <c r="AB6" s="402" t="s">
        <v>352</v>
      </c>
      <c r="AC6" s="402" t="s">
        <v>311</v>
      </c>
      <c r="AD6" s="402" t="s">
        <v>353</v>
      </c>
      <c r="AE6" s="402" t="s">
        <v>354</v>
      </c>
      <c r="AF6" s="404">
        <v>41457500</v>
      </c>
      <c r="AG6" s="404">
        <v>0</v>
      </c>
      <c r="AH6" s="404">
        <v>0</v>
      </c>
      <c r="AI6" s="404">
        <v>41457500</v>
      </c>
      <c r="AJ6" s="404">
        <v>0</v>
      </c>
      <c r="AK6" s="404">
        <v>41457500</v>
      </c>
      <c r="AL6" s="402" t="s">
        <v>355</v>
      </c>
      <c r="AM6" s="402" t="s">
        <v>289</v>
      </c>
      <c r="AN6" s="402" t="s">
        <v>356</v>
      </c>
      <c r="AO6" s="402" t="s">
        <v>289</v>
      </c>
      <c r="AP6" s="403">
        <v>44952</v>
      </c>
      <c r="AQ6" s="404">
        <v>41457500</v>
      </c>
      <c r="AR6" s="404">
        <v>0</v>
      </c>
      <c r="AT6" s="402" t="s">
        <v>235</v>
      </c>
    </row>
    <row r="7" spans="1:46" x14ac:dyDescent="0.25">
      <c r="A7" s="402" t="s">
        <v>288</v>
      </c>
      <c r="B7" s="402" t="s">
        <v>289</v>
      </c>
      <c r="C7" s="403">
        <v>44927</v>
      </c>
      <c r="D7" s="403">
        <v>44957</v>
      </c>
      <c r="E7" s="402" t="s">
        <v>290</v>
      </c>
      <c r="F7" s="403">
        <v>44952</v>
      </c>
      <c r="G7" s="402" t="s">
        <v>291</v>
      </c>
      <c r="H7" s="402" t="s">
        <v>292</v>
      </c>
      <c r="I7" s="402" t="s">
        <v>357</v>
      </c>
      <c r="J7" s="403">
        <v>44952</v>
      </c>
      <c r="K7" s="403">
        <v>45291</v>
      </c>
      <c r="L7" s="402" t="s">
        <v>346</v>
      </c>
      <c r="M7" s="402" t="s">
        <v>295</v>
      </c>
      <c r="N7" s="402" t="s">
        <v>296</v>
      </c>
      <c r="O7" s="402" t="s">
        <v>358</v>
      </c>
      <c r="P7" s="402" t="s">
        <v>359</v>
      </c>
      <c r="Q7" s="402" t="s">
        <v>360</v>
      </c>
      <c r="R7" s="402" t="s">
        <v>300</v>
      </c>
      <c r="S7" s="402" t="s">
        <v>301</v>
      </c>
      <c r="T7" s="402" t="s">
        <v>302</v>
      </c>
      <c r="U7" s="402" t="s">
        <v>303</v>
      </c>
      <c r="V7" s="402" t="s">
        <v>361</v>
      </c>
      <c r="W7" s="402" t="s">
        <v>362</v>
      </c>
      <c r="X7" s="402" t="s">
        <v>306</v>
      </c>
      <c r="Y7" s="402" t="s">
        <v>307</v>
      </c>
      <c r="Z7" s="402" t="s">
        <v>308</v>
      </c>
      <c r="AA7" s="402" t="s">
        <v>309</v>
      </c>
      <c r="AB7" s="402" t="s">
        <v>363</v>
      </c>
      <c r="AC7" s="402" t="s">
        <v>311</v>
      </c>
      <c r="AD7" s="402" t="s">
        <v>364</v>
      </c>
      <c r="AE7" s="402" t="s">
        <v>365</v>
      </c>
      <c r="AF7" s="404">
        <v>72772000</v>
      </c>
      <c r="AG7" s="404">
        <v>0</v>
      </c>
      <c r="AH7" s="404">
        <v>0</v>
      </c>
      <c r="AI7" s="404">
        <v>72772000</v>
      </c>
      <c r="AJ7" s="404">
        <v>0</v>
      </c>
      <c r="AK7" s="404">
        <v>72772000</v>
      </c>
      <c r="AL7" s="402" t="s">
        <v>366</v>
      </c>
      <c r="AM7" s="402" t="s">
        <v>289</v>
      </c>
      <c r="AN7" s="402" t="s">
        <v>367</v>
      </c>
      <c r="AO7" s="402" t="s">
        <v>289</v>
      </c>
      <c r="AP7" s="403">
        <v>44952</v>
      </c>
      <c r="AQ7" s="404">
        <v>72772000</v>
      </c>
      <c r="AR7" s="404">
        <v>0</v>
      </c>
      <c r="AT7" s="402" t="s">
        <v>235</v>
      </c>
    </row>
    <row r="8" spans="1:46" x14ac:dyDescent="0.25">
      <c r="A8" s="402" t="s">
        <v>288</v>
      </c>
      <c r="B8" s="402" t="s">
        <v>289</v>
      </c>
      <c r="C8" s="403">
        <v>44927</v>
      </c>
      <c r="D8" s="403">
        <v>44957</v>
      </c>
      <c r="E8" s="402" t="s">
        <v>290</v>
      </c>
      <c r="F8" s="403">
        <v>44952</v>
      </c>
      <c r="G8" s="402" t="s">
        <v>291</v>
      </c>
      <c r="H8" s="402" t="s">
        <v>292</v>
      </c>
      <c r="I8" s="402" t="s">
        <v>368</v>
      </c>
      <c r="J8" s="403">
        <v>44952</v>
      </c>
      <c r="K8" s="403">
        <v>45291</v>
      </c>
      <c r="L8" s="402" t="s">
        <v>346</v>
      </c>
      <c r="M8" s="402" t="s">
        <v>295</v>
      </c>
      <c r="N8" s="402" t="s">
        <v>296</v>
      </c>
      <c r="O8" s="402" t="s">
        <v>369</v>
      </c>
      <c r="P8" s="402" t="s">
        <v>370</v>
      </c>
      <c r="Q8" s="402" t="s">
        <v>371</v>
      </c>
      <c r="R8" s="402" t="s">
        <v>300</v>
      </c>
      <c r="S8" s="402" t="s">
        <v>301</v>
      </c>
      <c r="T8" s="402" t="s">
        <v>302</v>
      </c>
      <c r="U8" s="402" t="s">
        <v>303</v>
      </c>
      <c r="V8" s="402" t="s">
        <v>304</v>
      </c>
      <c r="W8" s="402" t="s">
        <v>305</v>
      </c>
      <c r="X8" s="402" t="s">
        <v>330</v>
      </c>
      <c r="Y8" s="402" t="s">
        <v>307</v>
      </c>
      <c r="Z8" s="402" t="s">
        <v>308</v>
      </c>
      <c r="AA8" s="402" t="s">
        <v>309</v>
      </c>
      <c r="AB8" s="402" t="s">
        <v>372</v>
      </c>
      <c r="AC8" s="402" t="s">
        <v>311</v>
      </c>
      <c r="AD8" s="402" t="s">
        <v>373</v>
      </c>
      <c r="AE8" s="402" t="s">
        <v>374</v>
      </c>
      <c r="AF8" s="404">
        <v>64581000</v>
      </c>
      <c r="AG8" s="404">
        <v>0</v>
      </c>
      <c r="AH8" s="404">
        <v>0</v>
      </c>
      <c r="AI8" s="404">
        <v>64581000</v>
      </c>
      <c r="AJ8" s="404">
        <v>0</v>
      </c>
      <c r="AK8" s="404">
        <v>64581000</v>
      </c>
      <c r="AL8" s="402" t="s">
        <v>375</v>
      </c>
      <c r="AM8" s="402" t="s">
        <v>289</v>
      </c>
      <c r="AN8" s="402" t="s">
        <v>376</v>
      </c>
      <c r="AO8" s="402" t="s">
        <v>289</v>
      </c>
      <c r="AP8" s="403">
        <v>44952</v>
      </c>
      <c r="AQ8" s="404">
        <v>65147500</v>
      </c>
      <c r="AR8" s="404">
        <v>566500</v>
      </c>
      <c r="AT8" s="402" t="s">
        <v>237</v>
      </c>
    </row>
    <row r="9" spans="1:46" x14ac:dyDescent="0.25">
      <c r="A9" s="402" t="s">
        <v>288</v>
      </c>
      <c r="B9" s="402" t="s">
        <v>289</v>
      </c>
      <c r="C9" s="403">
        <v>44927</v>
      </c>
      <c r="D9" s="403">
        <v>44957</v>
      </c>
      <c r="E9" s="402" t="s">
        <v>290</v>
      </c>
      <c r="F9" s="403">
        <v>44952</v>
      </c>
      <c r="G9" s="402" t="s">
        <v>291</v>
      </c>
      <c r="H9" s="402" t="s">
        <v>292</v>
      </c>
      <c r="I9" s="402" t="s">
        <v>377</v>
      </c>
      <c r="J9" s="403">
        <v>44952</v>
      </c>
      <c r="K9" s="403">
        <v>45291</v>
      </c>
      <c r="L9" s="402" t="s">
        <v>346</v>
      </c>
      <c r="M9" s="402" t="s">
        <v>295</v>
      </c>
      <c r="N9" s="402" t="s">
        <v>296</v>
      </c>
      <c r="O9" s="402" t="s">
        <v>378</v>
      </c>
      <c r="P9" s="402" t="s">
        <v>379</v>
      </c>
      <c r="Q9" s="402" t="s">
        <v>380</v>
      </c>
      <c r="R9" s="402" t="s">
        <v>300</v>
      </c>
      <c r="S9" s="402" t="s">
        <v>301</v>
      </c>
      <c r="T9" s="402" t="s">
        <v>302</v>
      </c>
      <c r="U9" s="402" t="s">
        <v>303</v>
      </c>
      <c r="V9" s="402" t="s">
        <v>304</v>
      </c>
      <c r="W9" s="402" t="s">
        <v>305</v>
      </c>
      <c r="X9" s="402" t="s">
        <v>330</v>
      </c>
      <c r="Y9" s="402" t="s">
        <v>307</v>
      </c>
      <c r="Z9" s="402" t="s">
        <v>308</v>
      </c>
      <c r="AA9" s="402" t="s">
        <v>309</v>
      </c>
      <c r="AB9" s="402" t="s">
        <v>381</v>
      </c>
      <c r="AC9" s="402" t="s">
        <v>311</v>
      </c>
      <c r="AD9" s="402" t="s">
        <v>382</v>
      </c>
      <c r="AE9" s="402" t="s">
        <v>383</v>
      </c>
      <c r="AF9" s="404">
        <v>64581000</v>
      </c>
      <c r="AG9" s="404">
        <v>0</v>
      </c>
      <c r="AH9" s="404">
        <v>0</v>
      </c>
      <c r="AI9" s="404">
        <v>64581000</v>
      </c>
      <c r="AJ9" s="404">
        <v>0</v>
      </c>
      <c r="AK9" s="404">
        <v>64581000</v>
      </c>
      <c r="AL9" s="402" t="s">
        <v>384</v>
      </c>
      <c r="AM9" s="402" t="s">
        <v>289</v>
      </c>
      <c r="AN9" s="402" t="s">
        <v>385</v>
      </c>
      <c r="AO9" s="402" t="s">
        <v>289</v>
      </c>
      <c r="AP9" s="403">
        <v>44952</v>
      </c>
      <c r="AQ9" s="404">
        <v>65147500</v>
      </c>
      <c r="AR9" s="404">
        <v>566500</v>
      </c>
      <c r="AT9" s="402" t="s">
        <v>237</v>
      </c>
    </row>
    <row r="10" spans="1:46" x14ac:dyDescent="0.25">
      <c r="A10" s="402" t="s">
        <v>288</v>
      </c>
      <c r="B10" s="402" t="s">
        <v>289</v>
      </c>
      <c r="C10" s="403">
        <v>44927</v>
      </c>
      <c r="D10" s="403">
        <v>44957</v>
      </c>
      <c r="E10" s="402" t="s">
        <v>290</v>
      </c>
      <c r="F10" s="403">
        <v>44953</v>
      </c>
      <c r="G10" s="402" t="s">
        <v>291</v>
      </c>
      <c r="H10" s="402" t="s">
        <v>292</v>
      </c>
      <c r="I10" s="402" t="s">
        <v>386</v>
      </c>
      <c r="J10" s="403">
        <v>44953</v>
      </c>
      <c r="K10" s="403">
        <v>45291</v>
      </c>
      <c r="L10" s="402" t="s">
        <v>387</v>
      </c>
      <c r="M10" s="402" t="s">
        <v>295</v>
      </c>
      <c r="N10" s="402" t="s">
        <v>296</v>
      </c>
      <c r="O10" s="402" t="s">
        <v>388</v>
      </c>
      <c r="P10" s="402" t="s">
        <v>389</v>
      </c>
      <c r="Q10" s="402" t="s">
        <v>390</v>
      </c>
      <c r="R10" s="402" t="s">
        <v>300</v>
      </c>
      <c r="S10" s="402" t="s">
        <v>301</v>
      </c>
      <c r="T10" s="402" t="s">
        <v>302</v>
      </c>
      <c r="U10" s="402" t="s">
        <v>303</v>
      </c>
      <c r="V10" s="402" t="s">
        <v>350</v>
      </c>
      <c r="W10" s="402" t="s">
        <v>351</v>
      </c>
      <c r="X10" s="402" t="s">
        <v>306</v>
      </c>
      <c r="Y10" s="402" t="s">
        <v>307</v>
      </c>
      <c r="Z10" s="402" t="s">
        <v>308</v>
      </c>
      <c r="AA10" s="402" t="s">
        <v>309</v>
      </c>
      <c r="AB10" s="402" t="s">
        <v>391</v>
      </c>
      <c r="AC10" s="402" t="s">
        <v>311</v>
      </c>
      <c r="AD10" s="402" t="s">
        <v>392</v>
      </c>
      <c r="AE10" s="402" t="s">
        <v>393</v>
      </c>
      <c r="AF10" s="404">
        <v>41457500</v>
      </c>
      <c r="AG10" s="404">
        <v>0</v>
      </c>
      <c r="AH10" s="404">
        <v>0</v>
      </c>
      <c r="AI10" s="404">
        <v>41457500</v>
      </c>
      <c r="AJ10" s="404">
        <v>0</v>
      </c>
      <c r="AK10" s="404">
        <v>41457500</v>
      </c>
      <c r="AL10" s="402" t="s">
        <v>394</v>
      </c>
      <c r="AM10" s="402" t="s">
        <v>289</v>
      </c>
      <c r="AN10" s="402" t="s">
        <v>395</v>
      </c>
      <c r="AO10" s="402" t="s">
        <v>289</v>
      </c>
      <c r="AP10" s="403">
        <v>44953</v>
      </c>
      <c r="AQ10" s="404">
        <v>41457500</v>
      </c>
      <c r="AR10" s="404">
        <v>0</v>
      </c>
      <c r="AT10" s="402" t="s">
        <v>235</v>
      </c>
    </row>
    <row r="11" spans="1:46" x14ac:dyDescent="0.25">
      <c r="A11" s="402" t="s">
        <v>288</v>
      </c>
      <c r="B11" s="402" t="s">
        <v>289</v>
      </c>
      <c r="C11" s="403">
        <v>44927</v>
      </c>
      <c r="D11" s="403">
        <v>44957</v>
      </c>
      <c r="E11" s="402" t="s">
        <v>290</v>
      </c>
      <c r="F11" s="403">
        <v>44953</v>
      </c>
      <c r="G11" s="402" t="s">
        <v>291</v>
      </c>
      <c r="H11" s="402" t="s">
        <v>292</v>
      </c>
      <c r="I11" s="402" t="s">
        <v>396</v>
      </c>
      <c r="J11" s="403">
        <v>44953</v>
      </c>
      <c r="K11" s="403">
        <v>45291</v>
      </c>
      <c r="L11" s="402" t="s">
        <v>387</v>
      </c>
      <c r="M11" s="402" t="s">
        <v>295</v>
      </c>
      <c r="N11" s="402" t="s">
        <v>296</v>
      </c>
      <c r="O11" s="402" t="s">
        <v>397</v>
      </c>
      <c r="P11" s="402" t="s">
        <v>398</v>
      </c>
      <c r="Q11" s="402" t="s">
        <v>399</v>
      </c>
      <c r="R11" s="402" t="s">
        <v>300</v>
      </c>
      <c r="S11" s="402" t="s">
        <v>301</v>
      </c>
      <c r="T11" s="402" t="s">
        <v>302</v>
      </c>
      <c r="U11" s="402" t="s">
        <v>303</v>
      </c>
      <c r="V11" s="402" t="s">
        <v>350</v>
      </c>
      <c r="W11" s="402" t="s">
        <v>351</v>
      </c>
      <c r="X11" s="402" t="s">
        <v>306</v>
      </c>
      <c r="Y11" s="402" t="s">
        <v>307</v>
      </c>
      <c r="Z11" s="402" t="s">
        <v>308</v>
      </c>
      <c r="AA11" s="402" t="s">
        <v>309</v>
      </c>
      <c r="AB11" s="402" t="s">
        <v>400</v>
      </c>
      <c r="AC11" s="402" t="s">
        <v>311</v>
      </c>
      <c r="AD11" s="402" t="s">
        <v>401</v>
      </c>
      <c r="AE11" s="402" t="s">
        <v>402</v>
      </c>
      <c r="AF11" s="404">
        <v>41457500</v>
      </c>
      <c r="AG11" s="404">
        <v>0</v>
      </c>
      <c r="AH11" s="404">
        <v>0</v>
      </c>
      <c r="AI11" s="404">
        <v>41457500</v>
      </c>
      <c r="AJ11" s="404">
        <v>0</v>
      </c>
      <c r="AK11" s="404">
        <v>41457500</v>
      </c>
      <c r="AL11" s="402" t="s">
        <v>403</v>
      </c>
      <c r="AM11" s="402" t="s">
        <v>289</v>
      </c>
      <c r="AN11" s="402" t="s">
        <v>404</v>
      </c>
      <c r="AO11" s="402" t="s">
        <v>289</v>
      </c>
      <c r="AP11" s="403">
        <v>44953</v>
      </c>
      <c r="AQ11" s="404">
        <v>41457500</v>
      </c>
      <c r="AR11" s="404">
        <v>0</v>
      </c>
      <c r="AT11" s="402" t="s">
        <v>235</v>
      </c>
    </row>
    <row r="12" spans="1:46" x14ac:dyDescent="0.25">
      <c r="A12" s="402" t="s">
        <v>288</v>
      </c>
      <c r="B12" s="402" t="s">
        <v>289</v>
      </c>
      <c r="C12" s="403">
        <v>44927</v>
      </c>
      <c r="D12" s="403">
        <v>44957</v>
      </c>
      <c r="E12" s="402" t="s">
        <v>290</v>
      </c>
      <c r="F12" s="403">
        <v>44956</v>
      </c>
      <c r="G12" s="402" t="s">
        <v>405</v>
      </c>
      <c r="H12" s="402" t="s">
        <v>406</v>
      </c>
      <c r="I12" s="402" t="s">
        <v>407</v>
      </c>
      <c r="J12" s="403">
        <v>44956</v>
      </c>
      <c r="K12" s="403">
        <v>45291</v>
      </c>
      <c r="L12" s="402" t="s">
        <v>408</v>
      </c>
      <c r="M12" s="402" t="s">
        <v>295</v>
      </c>
      <c r="N12" s="402" t="s">
        <v>296</v>
      </c>
      <c r="O12" s="402" t="s">
        <v>409</v>
      </c>
      <c r="P12" s="402" t="s">
        <v>410</v>
      </c>
      <c r="Q12" s="402" t="s">
        <v>411</v>
      </c>
      <c r="R12" s="402" t="s">
        <v>300</v>
      </c>
      <c r="S12" s="402" t="s">
        <v>301</v>
      </c>
      <c r="T12" s="402" t="s">
        <v>302</v>
      </c>
      <c r="U12" s="402" t="s">
        <v>303</v>
      </c>
      <c r="V12" s="402" t="s">
        <v>350</v>
      </c>
      <c r="W12" s="402" t="s">
        <v>351</v>
      </c>
      <c r="X12" s="402" t="s">
        <v>306</v>
      </c>
      <c r="Y12" s="402" t="s">
        <v>307</v>
      </c>
      <c r="Z12" s="402" t="s">
        <v>308</v>
      </c>
      <c r="AA12" s="402" t="s">
        <v>309</v>
      </c>
      <c r="AB12" s="402" t="s">
        <v>412</v>
      </c>
      <c r="AC12" s="402" t="s">
        <v>311</v>
      </c>
      <c r="AD12" s="402" t="s">
        <v>413</v>
      </c>
      <c r="AE12" s="402" t="s">
        <v>414</v>
      </c>
      <c r="AF12" s="404">
        <v>41457500</v>
      </c>
      <c r="AG12" s="404">
        <v>0</v>
      </c>
      <c r="AH12" s="404">
        <v>0</v>
      </c>
      <c r="AI12" s="404">
        <v>41457500</v>
      </c>
      <c r="AJ12" s="404">
        <v>0</v>
      </c>
      <c r="AK12" s="404">
        <v>41457500</v>
      </c>
      <c r="AL12" s="402" t="s">
        <v>415</v>
      </c>
      <c r="AM12" s="402" t="s">
        <v>289</v>
      </c>
      <c r="AN12" s="402" t="s">
        <v>416</v>
      </c>
      <c r="AO12" s="402" t="s">
        <v>289</v>
      </c>
      <c r="AP12" s="403">
        <v>44956</v>
      </c>
      <c r="AQ12" s="404">
        <v>41457500</v>
      </c>
      <c r="AR12" s="404">
        <v>0</v>
      </c>
      <c r="AT12" s="402" t="s">
        <v>235</v>
      </c>
    </row>
    <row r="13" spans="1:46" x14ac:dyDescent="0.25">
      <c r="A13" s="402" t="s">
        <v>288</v>
      </c>
      <c r="B13" s="402" t="s">
        <v>289</v>
      </c>
      <c r="C13" s="403">
        <v>44927</v>
      </c>
      <c r="D13" s="403">
        <v>44957</v>
      </c>
      <c r="E13" s="402" t="s">
        <v>290</v>
      </c>
      <c r="F13" s="403">
        <v>44956</v>
      </c>
      <c r="G13" s="402" t="s">
        <v>291</v>
      </c>
      <c r="H13" s="402" t="s">
        <v>292</v>
      </c>
      <c r="I13" s="402" t="s">
        <v>417</v>
      </c>
      <c r="J13" s="403">
        <v>44956</v>
      </c>
      <c r="K13" s="403">
        <v>45291</v>
      </c>
      <c r="L13" s="402" t="s">
        <v>408</v>
      </c>
      <c r="M13" s="402" t="s">
        <v>295</v>
      </c>
      <c r="N13" s="402" t="s">
        <v>296</v>
      </c>
      <c r="O13" s="402" t="s">
        <v>418</v>
      </c>
      <c r="P13" s="402" t="s">
        <v>419</v>
      </c>
      <c r="Q13" s="402" t="s">
        <v>420</v>
      </c>
      <c r="R13" s="402" t="s">
        <v>300</v>
      </c>
      <c r="S13" s="402" t="s">
        <v>301</v>
      </c>
      <c r="T13" s="402" t="s">
        <v>302</v>
      </c>
      <c r="U13" s="402" t="s">
        <v>303</v>
      </c>
      <c r="V13" s="402" t="s">
        <v>350</v>
      </c>
      <c r="W13" s="402" t="s">
        <v>351</v>
      </c>
      <c r="X13" s="402" t="s">
        <v>306</v>
      </c>
      <c r="Y13" s="402" t="s">
        <v>307</v>
      </c>
      <c r="Z13" s="402" t="s">
        <v>308</v>
      </c>
      <c r="AA13" s="402" t="s">
        <v>309</v>
      </c>
      <c r="AB13" s="402" t="s">
        <v>421</v>
      </c>
      <c r="AC13" s="402" t="s">
        <v>311</v>
      </c>
      <c r="AD13" s="402" t="s">
        <v>422</v>
      </c>
      <c r="AE13" s="402" t="s">
        <v>423</v>
      </c>
      <c r="AF13" s="404">
        <v>41457500</v>
      </c>
      <c r="AG13" s="404">
        <v>0</v>
      </c>
      <c r="AH13" s="404">
        <v>0</v>
      </c>
      <c r="AI13" s="404">
        <v>41457500</v>
      </c>
      <c r="AJ13" s="404">
        <v>0</v>
      </c>
      <c r="AK13" s="404">
        <v>41457500</v>
      </c>
      <c r="AL13" s="402" t="s">
        <v>424</v>
      </c>
      <c r="AM13" s="402" t="s">
        <v>289</v>
      </c>
      <c r="AN13" s="402" t="s">
        <v>425</v>
      </c>
      <c r="AO13" s="402" t="s">
        <v>289</v>
      </c>
      <c r="AP13" s="403">
        <v>44956</v>
      </c>
      <c r="AQ13" s="404">
        <v>41457500</v>
      </c>
      <c r="AR13" s="404">
        <v>0</v>
      </c>
      <c r="AT13" s="402" t="s">
        <v>235</v>
      </c>
    </row>
    <row r="14" spans="1:46" x14ac:dyDescent="0.25">
      <c r="A14" s="402" t="s">
        <v>288</v>
      </c>
      <c r="B14" s="402" t="s">
        <v>289</v>
      </c>
      <c r="C14" s="403">
        <v>44927</v>
      </c>
      <c r="D14" s="403">
        <v>44957</v>
      </c>
      <c r="E14" s="402" t="s">
        <v>290</v>
      </c>
      <c r="F14" s="403">
        <v>44957</v>
      </c>
      <c r="G14" s="402" t="s">
        <v>405</v>
      </c>
      <c r="H14" s="402" t="s">
        <v>406</v>
      </c>
      <c r="I14" s="402" t="s">
        <v>426</v>
      </c>
      <c r="J14" s="403">
        <v>44957</v>
      </c>
      <c r="K14" s="403">
        <v>45291</v>
      </c>
      <c r="L14" s="402" t="s">
        <v>357</v>
      </c>
      <c r="M14" s="402" t="s">
        <v>295</v>
      </c>
      <c r="N14" s="402" t="s">
        <v>296</v>
      </c>
      <c r="O14" s="402" t="s">
        <v>427</v>
      </c>
      <c r="P14" s="402" t="s">
        <v>428</v>
      </c>
      <c r="Q14" s="402" t="s">
        <v>429</v>
      </c>
      <c r="R14" s="402" t="s">
        <v>300</v>
      </c>
      <c r="S14" s="402" t="s">
        <v>301</v>
      </c>
      <c r="T14" s="402" t="s">
        <v>302</v>
      </c>
      <c r="U14" s="402" t="s">
        <v>303</v>
      </c>
      <c r="V14" s="402" t="s">
        <v>350</v>
      </c>
      <c r="W14" s="402" t="s">
        <v>351</v>
      </c>
      <c r="X14" s="402" t="s">
        <v>306</v>
      </c>
      <c r="Y14" s="402" t="s">
        <v>307</v>
      </c>
      <c r="Z14" s="402" t="s">
        <v>308</v>
      </c>
      <c r="AA14" s="402" t="s">
        <v>309</v>
      </c>
      <c r="AB14" s="402" t="s">
        <v>430</v>
      </c>
      <c r="AC14" s="402" t="s">
        <v>311</v>
      </c>
      <c r="AD14" s="402" t="s">
        <v>431</v>
      </c>
      <c r="AE14" s="402" t="s">
        <v>432</v>
      </c>
      <c r="AF14" s="404">
        <v>41457500</v>
      </c>
      <c r="AG14" s="404">
        <v>0</v>
      </c>
      <c r="AH14" s="404">
        <v>0</v>
      </c>
      <c r="AI14" s="404">
        <v>41457500</v>
      </c>
      <c r="AJ14" s="404">
        <v>0</v>
      </c>
      <c r="AK14" s="404">
        <v>41457500</v>
      </c>
      <c r="AL14" s="402" t="s">
        <v>433</v>
      </c>
      <c r="AM14" s="402" t="s">
        <v>289</v>
      </c>
      <c r="AN14" s="402" t="s">
        <v>434</v>
      </c>
      <c r="AO14" s="402" t="s">
        <v>289</v>
      </c>
      <c r="AP14" s="403">
        <v>44957</v>
      </c>
      <c r="AQ14" s="404">
        <v>41457500</v>
      </c>
      <c r="AR14" s="404">
        <v>0</v>
      </c>
      <c r="AT14" s="402" t="s">
        <v>235</v>
      </c>
    </row>
    <row r="15" spans="1:46" x14ac:dyDescent="0.25">
      <c r="A15" s="402" t="s">
        <v>288</v>
      </c>
      <c r="B15" s="402" t="s">
        <v>289</v>
      </c>
      <c r="C15" s="403">
        <v>44927</v>
      </c>
      <c r="D15" s="403">
        <v>44957</v>
      </c>
      <c r="E15" s="402" t="s">
        <v>290</v>
      </c>
      <c r="F15" s="403">
        <v>44957</v>
      </c>
      <c r="G15" s="402" t="s">
        <v>291</v>
      </c>
      <c r="H15" s="402" t="s">
        <v>292</v>
      </c>
      <c r="I15" s="402" t="s">
        <v>347</v>
      </c>
      <c r="J15" s="403">
        <v>44957</v>
      </c>
      <c r="K15" s="403">
        <v>45291</v>
      </c>
      <c r="L15" s="402" t="s">
        <v>357</v>
      </c>
      <c r="M15" s="402" t="s">
        <v>295</v>
      </c>
      <c r="N15" s="402" t="s">
        <v>296</v>
      </c>
      <c r="O15" s="402" t="s">
        <v>426</v>
      </c>
      <c r="P15" s="402" t="s">
        <v>435</v>
      </c>
      <c r="Q15" s="402" t="s">
        <v>436</v>
      </c>
      <c r="R15" s="402" t="s">
        <v>300</v>
      </c>
      <c r="S15" s="402" t="s">
        <v>301</v>
      </c>
      <c r="T15" s="402" t="s">
        <v>302</v>
      </c>
      <c r="U15" s="402" t="s">
        <v>303</v>
      </c>
      <c r="V15" s="402" t="s">
        <v>350</v>
      </c>
      <c r="W15" s="402" t="s">
        <v>351</v>
      </c>
      <c r="X15" s="402" t="s">
        <v>306</v>
      </c>
      <c r="Y15" s="402" t="s">
        <v>307</v>
      </c>
      <c r="Z15" s="402" t="s">
        <v>308</v>
      </c>
      <c r="AA15" s="402" t="s">
        <v>309</v>
      </c>
      <c r="AB15" s="402" t="s">
        <v>437</v>
      </c>
      <c r="AC15" s="402" t="s">
        <v>311</v>
      </c>
      <c r="AD15" s="402" t="s">
        <v>438</v>
      </c>
      <c r="AE15" s="402" t="s">
        <v>439</v>
      </c>
      <c r="AF15" s="404">
        <v>41457500</v>
      </c>
      <c r="AG15" s="404">
        <v>0</v>
      </c>
      <c r="AH15" s="404">
        <v>0</v>
      </c>
      <c r="AI15" s="404">
        <v>41457500</v>
      </c>
      <c r="AJ15" s="404">
        <v>0</v>
      </c>
      <c r="AK15" s="404">
        <v>41457500</v>
      </c>
      <c r="AL15" s="402" t="s">
        <v>440</v>
      </c>
      <c r="AM15" s="402" t="s">
        <v>289</v>
      </c>
      <c r="AN15" s="402" t="s">
        <v>441</v>
      </c>
      <c r="AO15" s="402" t="s">
        <v>289</v>
      </c>
      <c r="AP15" s="403">
        <v>44957</v>
      </c>
      <c r="AQ15" s="404">
        <v>41457500</v>
      </c>
      <c r="AR15" s="404">
        <v>0</v>
      </c>
      <c r="AT15" s="402" t="s">
        <v>235</v>
      </c>
    </row>
    <row r="16" spans="1:46" x14ac:dyDescent="0.25">
      <c r="A16" s="402" t="s">
        <v>288</v>
      </c>
      <c r="B16" s="402" t="s">
        <v>289</v>
      </c>
      <c r="C16" s="403">
        <v>44927</v>
      </c>
      <c r="D16" s="403">
        <v>44957</v>
      </c>
      <c r="E16" s="402" t="s">
        <v>290</v>
      </c>
      <c r="F16" s="403">
        <v>44957</v>
      </c>
      <c r="G16" s="402" t="s">
        <v>405</v>
      </c>
      <c r="H16" s="402" t="s">
        <v>406</v>
      </c>
      <c r="I16" s="402" t="s">
        <v>442</v>
      </c>
      <c r="J16" s="403">
        <v>44958</v>
      </c>
      <c r="K16" s="403">
        <v>45291</v>
      </c>
      <c r="L16" s="402" t="s">
        <v>443</v>
      </c>
      <c r="M16" s="402" t="s">
        <v>295</v>
      </c>
      <c r="N16" s="402" t="s">
        <v>296</v>
      </c>
      <c r="O16" s="402" t="s">
        <v>444</v>
      </c>
      <c r="P16" s="402" t="s">
        <v>445</v>
      </c>
      <c r="Q16" s="402" t="s">
        <v>446</v>
      </c>
      <c r="R16" s="402" t="s">
        <v>300</v>
      </c>
      <c r="S16" s="402" t="s">
        <v>301</v>
      </c>
      <c r="T16" s="402" t="s">
        <v>302</v>
      </c>
      <c r="U16" s="402" t="s">
        <v>303</v>
      </c>
      <c r="V16" s="402" t="s">
        <v>350</v>
      </c>
      <c r="W16" s="402" t="s">
        <v>351</v>
      </c>
      <c r="X16" s="402" t="s">
        <v>306</v>
      </c>
      <c r="Y16" s="402" t="s">
        <v>307</v>
      </c>
      <c r="Z16" s="402" t="s">
        <v>308</v>
      </c>
      <c r="AA16" s="402" t="s">
        <v>309</v>
      </c>
      <c r="AB16" s="402" t="s">
        <v>447</v>
      </c>
      <c r="AC16" s="402" t="s">
        <v>311</v>
      </c>
      <c r="AD16" s="402" t="s">
        <v>448</v>
      </c>
      <c r="AE16" s="402" t="s">
        <v>449</v>
      </c>
      <c r="AF16" s="404">
        <v>41457500</v>
      </c>
      <c r="AG16" s="404">
        <v>0</v>
      </c>
      <c r="AH16" s="404">
        <v>0</v>
      </c>
      <c r="AI16" s="404">
        <v>41457500</v>
      </c>
      <c r="AJ16" s="404">
        <v>0</v>
      </c>
      <c r="AK16" s="404">
        <v>41457500</v>
      </c>
      <c r="AL16" s="402" t="s">
        <v>450</v>
      </c>
      <c r="AM16" s="402" t="s">
        <v>289</v>
      </c>
      <c r="AN16" s="402" t="s">
        <v>451</v>
      </c>
      <c r="AO16" s="402" t="s">
        <v>289</v>
      </c>
      <c r="AP16" s="403">
        <v>44957</v>
      </c>
      <c r="AQ16" s="404">
        <v>41457500</v>
      </c>
      <c r="AR16" s="404">
        <v>0</v>
      </c>
      <c r="AT16" s="402" t="s">
        <v>235</v>
      </c>
    </row>
    <row r="17" spans="1:46" x14ac:dyDescent="0.25">
      <c r="A17" s="402" t="s">
        <v>288</v>
      </c>
      <c r="B17" s="402" t="s">
        <v>289</v>
      </c>
      <c r="C17" s="403">
        <v>44927</v>
      </c>
      <c r="D17" s="403">
        <v>44957</v>
      </c>
      <c r="E17" s="402" t="s">
        <v>290</v>
      </c>
      <c r="F17" s="403">
        <v>44957</v>
      </c>
      <c r="G17" s="402" t="s">
        <v>291</v>
      </c>
      <c r="H17" s="402" t="s">
        <v>292</v>
      </c>
      <c r="I17" s="402" t="s">
        <v>452</v>
      </c>
      <c r="J17" s="403">
        <v>44958</v>
      </c>
      <c r="K17" s="403">
        <v>45291</v>
      </c>
      <c r="L17" s="402" t="s">
        <v>443</v>
      </c>
      <c r="M17" s="402" t="s">
        <v>295</v>
      </c>
      <c r="N17" s="402" t="s">
        <v>296</v>
      </c>
      <c r="O17" s="402" t="s">
        <v>453</v>
      </c>
      <c r="P17" s="402" t="s">
        <v>454</v>
      </c>
      <c r="Q17" s="402" t="s">
        <v>455</v>
      </c>
      <c r="R17" s="402" t="s">
        <v>300</v>
      </c>
      <c r="S17" s="402" t="s">
        <v>301</v>
      </c>
      <c r="T17" s="402" t="s">
        <v>302</v>
      </c>
      <c r="U17" s="402" t="s">
        <v>303</v>
      </c>
      <c r="V17" s="402" t="s">
        <v>350</v>
      </c>
      <c r="W17" s="402" t="s">
        <v>351</v>
      </c>
      <c r="X17" s="402" t="s">
        <v>306</v>
      </c>
      <c r="Y17" s="402" t="s">
        <v>307</v>
      </c>
      <c r="Z17" s="402" t="s">
        <v>308</v>
      </c>
      <c r="AA17" s="402" t="s">
        <v>309</v>
      </c>
      <c r="AB17" s="402" t="s">
        <v>456</v>
      </c>
      <c r="AC17" s="402" t="s">
        <v>311</v>
      </c>
      <c r="AD17" s="402" t="s">
        <v>457</v>
      </c>
      <c r="AE17" s="402" t="s">
        <v>458</v>
      </c>
      <c r="AF17" s="404">
        <v>41457500</v>
      </c>
      <c r="AG17" s="404">
        <v>0</v>
      </c>
      <c r="AH17" s="404">
        <v>0</v>
      </c>
      <c r="AI17" s="404">
        <v>41457500</v>
      </c>
      <c r="AJ17" s="404">
        <v>0</v>
      </c>
      <c r="AK17" s="404">
        <v>41457500</v>
      </c>
      <c r="AL17" s="402" t="s">
        <v>459</v>
      </c>
      <c r="AM17" s="402" t="s">
        <v>289</v>
      </c>
      <c r="AN17" s="402" t="s">
        <v>460</v>
      </c>
      <c r="AO17" s="402" t="s">
        <v>289</v>
      </c>
      <c r="AP17" s="403">
        <v>44957</v>
      </c>
      <c r="AQ17" s="404">
        <v>41457500</v>
      </c>
      <c r="AR17" s="404">
        <v>0</v>
      </c>
      <c r="AT17" s="402" t="s">
        <v>235</v>
      </c>
    </row>
    <row r="18" spans="1:46" x14ac:dyDescent="0.25">
      <c r="A18" s="402" t="s">
        <v>288</v>
      </c>
      <c r="B18" s="402" t="s">
        <v>289</v>
      </c>
      <c r="C18" s="403">
        <v>44927</v>
      </c>
      <c r="D18" s="403">
        <v>44957</v>
      </c>
      <c r="E18" s="402" t="s">
        <v>290</v>
      </c>
      <c r="F18" s="403">
        <v>44957</v>
      </c>
      <c r="G18" s="402" t="s">
        <v>291</v>
      </c>
      <c r="H18" s="402" t="s">
        <v>292</v>
      </c>
      <c r="I18" s="402" t="s">
        <v>461</v>
      </c>
      <c r="J18" s="403">
        <v>44958</v>
      </c>
      <c r="K18" s="403">
        <v>45291</v>
      </c>
      <c r="L18" s="402" t="s">
        <v>443</v>
      </c>
      <c r="M18" s="402" t="s">
        <v>295</v>
      </c>
      <c r="N18" s="402" t="s">
        <v>296</v>
      </c>
      <c r="O18" s="402" t="s">
        <v>462</v>
      </c>
      <c r="P18" s="402" t="s">
        <v>463</v>
      </c>
      <c r="Q18" s="402" t="s">
        <v>464</v>
      </c>
      <c r="R18" s="402" t="s">
        <v>300</v>
      </c>
      <c r="S18" s="402" t="s">
        <v>301</v>
      </c>
      <c r="T18" s="402" t="s">
        <v>302</v>
      </c>
      <c r="U18" s="402" t="s">
        <v>303</v>
      </c>
      <c r="V18" s="402" t="s">
        <v>304</v>
      </c>
      <c r="W18" s="402" t="s">
        <v>305</v>
      </c>
      <c r="X18" s="402" t="s">
        <v>330</v>
      </c>
      <c r="Y18" s="402" t="s">
        <v>307</v>
      </c>
      <c r="Z18" s="402" t="s">
        <v>308</v>
      </c>
      <c r="AA18" s="402" t="s">
        <v>309</v>
      </c>
      <c r="AB18" s="402" t="s">
        <v>465</v>
      </c>
      <c r="AC18" s="402" t="s">
        <v>311</v>
      </c>
      <c r="AD18" s="402" t="s">
        <v>466</v>
      </c>
      <c r="AE18" s="402" t="s">
        <v>467</v>
      </c>
      <c r="AF18" s="404">
        <v>88000000</v>
      </c>
      <c r="AG18" s="404">
        <v>0</v>
      </c>
      <c r="AH18" s="404">
        <v>0</v>
      </c>
      <c r="AI18" s="404">
        <v>88000000</v>
      </c>
      <c r="AJ18" s="404">
        <v>0</v>
      </c>
      <c r="AK18" s="404">
        <v>88000000</v>
      </c>
      <c r="AL18" s="402" t="s">
        <v>468</v>
      </c>
      <c r="AM18" s="402" t="s">
        <v>289</v>
      </c>
      <c r="AN18" s="402" t="s">
        <v>469</v>
      </c>
      <c r="AO18" s="402" t="s">
        <v>289</v>
      </c>
      <c r="AP18" s="403">
        <v>44957</v>
      </c>
      <c r="AQ18" s="404">
        <v>88000000</v>
      </c>
      <c r="AR18" s="404">
        <v>0</v>
      </c>
      <c r="AT18" s="402" t="s">
        <v>237</v>
      </c>
    </row>
    <row r="20" spans="1:46" x14ac:dyDescent="0.25">
      <c r="AE20" s="402" t="s">
        <v>235</v>
      </c>
      <c r="AF20" s="405">
        <f t="shared" ref="AF20:AH20" si="0">AF2+AF3+AF6+AF7+AF10+AF11+AF12+AF13+AF14+AF15+AF16+AF17</f>
        <v>599001500</v>
      </c>
      <c r="AG20" s="405">
        <f t="shared" si="0"/>
        <v>0</v>
      </c>
      <c r="AH20" s="405">
        <f t="shared" si="0"/>
        <v>0</v>
      </c>
      <c r="AI20" s="405">
        <f>AI2+AI3+AI6+AI7+AI10+AI11+AI12+AI13+AI14+AI15+AI16+AI17</f>
        <v>599001500</v>
      </c>
      <c r="AJ20" s="405">
        <f t="shared" ref="AJ20:AK20" si="1">AJ2+AJ3+AJ6+AJ7+AJ10+AJ11+AJ12+AJ13+AJ14+AJ15+AJ16+AJ17</f>
        <v>0</v>
      </c>
      <c r="AK20" s="405">
        <f t="shared" si="1"/>
        <v>599001500</v>
      </c>
    </row>
    <row r="21" spans="1:46" x14ac:dyDescent="0.25">
      <c r="AE21" s="402" t="s">
        <v>237</v>
      </c>
      <c r="AF21" s="405">
        <f t="shared" ref="AF21:AH21" si="2">AF4+AF5+AF8+AF9+AF18</f>
        <v>401180000</v>
      </c>
      <c r="AG21" s="405">
        <f t="shared" si="2"/>
        <v>0</v>
      </c>
      <c r="AH21" s="405">
        <f t="shared" si="2"/>
        <v>0</v>
      </c>
      <c r="AI21" s="405">
        <f>AI4+AI5+AI8+AI9+AI18</f>
        <v>401180000</v>
      </c>
      <c r="AJ21" s="405">
        <f t="shared" ref="AJ21:AK21" si="3">AJ4+AJ5+AJ8+AJ9+AJ18</f>
        <v>0</v>
      </c>
      <c r="AK21" s="405">
        <f t="shared" si="3"/>
        <v>401180000</v>
      </c>
    </row>
  </sheetData>
  <autoFilter ref="A1:AT1" xr:uid="{6DC500CE-BC09-4FA0-B81D-B31CEECD281C}"/>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A1:CI43"/>
  <sheetViews>
    <sheetView topLeftCell="BF1" workbookViewId="0">
      <selection activeCell="BR13" sqref="BR13"/>
    </sheetView>
  </sheetViews>
  <sheetFormatPr baseColWidth="10" defaultColWidth="11.42578125" defaultRowHeight="11.25" x14ac:dyDescent="0.25"/>
  <cols>
    <col min="1" max="9" width="11.42578125" style="381"/>
    <col min="10" max="31" width="11.42578125" style="381" customWidth="1"/>
    <col min="32" max="32" width="11.42578125" style="381"/>
    <col min="33" max="40" width="11.42578125" style="381" customWidth="1"/>
    <col min="41" max="41" width="13.42578125" style="381" customWidth="1"/>
    <col min="42" max="42" width="11.42578125" style="381"/>
    <col min="43" max="49" width="11.42578125" style="381" customWidth="1"/>
    <col min="50" max="52" width="11.42578125" style="381"/>
    <col min="53" max="53" width="3.5703125" style="381" bestFit="1" customWidth="1"/>
    <col min="54" max="54" width="8.7109375" style="381" bestFit="1" customWidth="1"/>
    <col min="55" max="55" width="9.140625" style="381" bestFit="1" customWidth="1"/>
    <col min="56" max="56" width="8.7109375" style="381" bestFit="1" customWidth="1"/>
    <col min="57" max="57" width="10.85546875" style="381" customWidth="1"/>
    <col min="58" max="58" width="3.42578125" style="381" bestFit="1" customWidth="1"/>
    <col min="59" max="59" width="2.85546875" style="381" bestFit="1" customWidth="1"/>
    <col min="60" max="60" width="3.85546875" style="381" bestFit="1" customWidth="1"/>
    <col min="61" max="61" width="3.7109375" style="381" bestFit="1" customWidth="1"/>
    <col min="62" max="62" width="3.42578125" style="381" bestFit="1" customWidth="1"/>
    <col min="63" max="63" width="3.7109375" style="381" bestFit="1" customWidth="1"/>
    <col min="64" max="64" width="3.140625" style="381" bestFit="1" customWidth="1"/>
    <col min="65" max="65" width="3.140625" style="381" customWidth="1"/>
    <col min="66" max="74" width="11.42578125" style="381"/>
    <col min="75" max="75" width="4" style="381" customWidth="1"/>
    <col min="76" max="16384" width="11.42578125" style="381"/>
  </cols>
  <sheetData>
    <row r="1" spans="1:87" s="408" customFormat="1" ht="45" customHeight="1" x14ac:dyDescent="0.25">
      <c r="A1" s="407" t="s">
        <v>246</v>
      </c>
      <c r="B1" s="407" t="s">
        <v>247</v>
      </c>
      <c r="C1" s="407" t="s">
        <v>248</v>
      </c>
      <c r="D1" s="407" t="s">
        <v>249</v>
      </c>
      <c r="E1" s="407" t="s">
        <v>250</v>
      </c>
      <c r="F1" s="407" t="s">
        <v>251</v>
      </c>
      <c r="G1" s="407" t="s">
        <v>252</v>
      </c>
      <c r="H1" s="407" t="s">
        <v>253</v>
      </c>
      <c r="I1" s="407" t="s">
        <v>254</v>
      </c>
      <c r="J1" s="407" t="s">
        <v>248</v>
      </c>
      <c r="K1" s="407" t="s">
        <v>249</v>
      </c>
      <c r="L1" s="407" t="s">
        <v>255</v>
      </c>
      <c r="M1" s="407" t="s">
        <v>256</v>
      </c>
      <c r="N1" s="407" t="s">
        <v>217</v>
      </c>
      <c r="O1" s="407" t="s">
        <v>257</v>
      </c>
      <c r="P1" s="407" t="s">
        <v>258</v>
      </c>
      <c r="Q1" s="407" t="s">
        <v>259</v>
      </c>
      <c r="R1" s="407" t="s">
        <v>260</v>
      </c>
      <c r="S1" s="407" t="s">
        <v>261</v>
      </c>
      <c r="T1" s="407" t="s">
        <v>262</v>
      </c>
      <c r="U1" s="407" t="s">
        <v>263</v>
      </c>
      <c r="V1" s="407" t="s">
        <v>264</v>
      </c>
      <c r="W1" s="407" t="s">
        <v>265</v>
      </c>
      <c r="X1" s="407" t="s">
        <v>266</v>
      </c>
      <c r="Y1" s="407" t="s">
        <v>470</v>
      </c>
      <c r="Z1" s="407" t="s">
        <v>267</v>
      </c>
      <c r="AA1" s="407" t="s">
        <v>268</v>
      </c>
      <c r="AB1" s="407" t="s">
        <v>269</v>
      </c>
      <c r="AC1" s="407" t="s">
        <v>270</v>
      </c>
      <c r="AD1" s="407" t="s">
        <v>271</v>
      </c>
      <c r="AE1" s="407" t="s">
        <v>272</v>
      </c>
      <c r="AF1" s="407" t="s">
        <v>273</v>
      </c>
      <c r="AG1" s="407" t="s">
        <v>471</v>
      </c>
      <c r="AH1" s="407" t="s">
        <v>472</v>
      </c>
      <c r="AI1" s="407" t="s">
        <v>473</v>
      </c>
      <c r="AJ1" s="407" t="s">
        <v>474</v>
      </c>
      <c r="AK1" s="407" t="s">
        <v>274</v>
      </c>
      <c r="AL1" s="407" t="s">
        <v>275</v>
      </c>
      <c r="AM1" s="407" t="s">
        <v>276</v>
      </c>
      <c r="AN1" s="407" t="s">
        <v>277</v>
      </c>
      <c r="AO1" s="407" t="s">
        <v>278</v>
      </c>
      <c r="AP1" s="407" t="s">
        <v>279</v>
      </c>
      <c r="AQ1" s="407" t="s">
        <v>280</v>
      </c>
      <c r="AR1" s="407" t="s">
        <v>281</v>
      </c>
      <c r="AS1" s="407" t="s">
        <v>282</v>
      </c>
      <c r="AT1" s="407" t="s">
        <v>283</v>
      </c>
      <c r="AU1" s="407" t="s">
        <v>284</v>
      </c>
      <c r="AV1" s="407" t="s">
        <v>285</v>
      </c>
      <c r="AW1" s="407" t="s">
        <v>286</v>
      </c>
      <c r="AY1" s="407" t="s">
        <v>287</v>
      </c>
      <c r="BA1" s="409" t="s">
        <v>475</v>
      </c>
      <c r="BB1" s="409" t="s">
        <v>476</v>
      </c>
      <c r="BC1" s="409" t="s">
        <v>477</v>
      </c>
      <c r="BD1" s="409" t="s">
        <v>478</v>
      </c>
      <c r="BE1" s="409" t="s">
        <v>479</v>
      </c>
      <c r="BF1" s="409" t="s">
        <v>480</v>
      </c>
      <c r="BG1" s="409" t="s">
        <v>481</v>
      </c>
      <c r="BH1" s="409" t="s">
        <v>482</v>
      </c>
      <c r="BI1" s="409" t="s">
        <v>483</v>
      </c>
      <c r="BJ1" s="409" t="s">
        <v>484</v>
      </c>
      <c r="BK1" s="409" t="s">
        <v>485</v>
      </c>
      <c r="BL1" s="409" t="s">
        <v>486</v>
      </c>
      <c r="BN1" s="406" t="s">
        <v>253</v>
      </c>
      <c r="BO1" s="406" t="s">
        <v>273</v>
      </c>
      <c r="BP1" s="406" t="s">
        <v>274</v>
      </c>
      <c r="BQ1" s="406" t="s">
        <v>275</v>
      </c>
      <c r="BR1" s="406" t="s">
        <v>276</v>
      </c>
      <c r="BS1" s="406" t="s">
        <v>487</v>
      </c>
      <c r="BT1" s="406" t="s">
        <v>488</v>
      </c>
      <c r="BU1" s="406" t="s">
        <v>489</v>
      </c>
      <c r="BV1" s="410" t="s">
        <v>287</v>
      </c>
      <c r="BX1" s="408" t="s">
        <v>490</v>
      </c>
      <c r="BY1" s="408" t="s">
        <v>491</v>
      </c>
      <c r="BZ1" s="408" t="s">
        <v>492</v>
      </c>
      <c r="CA1" s="408" t="s">
        <v>493</v>
      </c>
      <c r="CB1" s="408" t="s">
        <v>494</v>
      </c>
      <c r="CC1" s="408" t="s">
        <v>495</v>
      </c>
      <c r="CD1" s="408" t="s">
        <v>496</v>
      </c>
      <c r="CE1" s="408" t="s">
        <v>497</v>
      </c>
      <c r="CF1" s="408" t="s">
        <v>498</v>
      </c>
      <c r="CG1" s="408" t="s">
        <v>499</v>
      </c>
      <c r="CH1" s="408" t="s">
        <v>500</v>
      </c>
      <c r="CI1" s="408" t="s">
        <v>501</v>
      </c>
    </row>
    <row r="2" spans="1:87" s="236" customFormat="1" ht="12" customHeight="1" x14ac:dyDescent="0.25">
      <c r="A2" s="236" t="s">
        <v>502</v>
      </c>
      <c r="B2" s="236" t="s">
        <v>289</v>
      </c>
      <c r="C2" s="237">
        <v>44562</v>
      </c>
      <c r="D2" s="237">
        <v>44926</v>
      </c>
      <c r="E2" s="236" t="s">
        <v>290</v>
      </c>
      <c r="F2" s="237">
        <v>44573</v>
      </c>
      <c r="G2" s="236" t="s">
        <v>291</v>
      </c>
      <c r="H2" s="236" t="s">
        <v>292</v>
      </c>
      <c r="I2" s="236" t="s">
        <v>503</v>
      </c>
      <c r="J2" s="237">
        <v>44574</v>
      </c>
      <c r="K2" s="237">
        <v>44908</v>
      </c>
      <c r="L2" s="236" t="s">
        <v>357</v>
      </c>
      <c r="M2" s="236" t="s">
        <v>295</v>
      </c>
      <c r="N2" s="236" t="s">
        <v>296</v>
      </c>
      <c r="O2" s="236" t="s">
        <v>504</v>
      </c>
      <c r="P2" s="236" t="s">
        <v>505</v>
      </c>
      <c r="Q2" s="236" t="s">
        <v>506</v>
      </c>
      <c r="R2" s="236" t="s">
        <v>300</v>
      </c>
      <c r="S2" s="236" t="s">
        <v>301</v>
      </c>
      <c r="T2" s="236" t="s">
        <v>302</v>
      </c>
      <c r="U2" s="236" t="s">
        <v>303</v>
      </c>
      <c r="V2" s="236" t="s">
        <v>350</v>
      </c>
      <c r="W2" s="236" t="s">
        <v>351</v>
      </c>
      <c r="X2" s="236" t="s">
        <v>330</v>
      </c>
      <c r="Y2" s="236" t="s">
        <v>507</v>
      </c>
      <c r="Z2" s="236" t="s">
        <v>307</v>
      </c>
      <c r="AA2" s="236" t="s">
        <v>308</v>
      </c>
      <c r="AB2" s="236" t="s">
        <v>309</v>
      </c>
      <c r="AC2" s="236" t="s">
        <v>508</v>
      </c>
      <c r="AD2" s="236" t="s">
        <v>311</v>
      </c>
      <c r="AE2" s="236" t="s">
        <v>509</v>
      </c>
      <c r="AF2" s="236" t="s">
        <v>510</v>
      </c>
      <c r="AG2" s="236" t="s">
        <v>511</v>
      </c>
      <c r="AH2" s="236" t="s">
        <v>512</v>
      </c>
      <c r="AI2" s="236" t="s">
        <v>513</v>
      </c>
      <c r="AJ2" s="236" t="s">
        <v>514</v>
      </c>
      <c r="AK2" s="238">
        <v>56650000</v>
      </c>
      <c r="AL2" s="238">
        <v>0</v>
      </c>
      <c r="AM2" s="238">
        <v>0</v>
      </c>
      <c r="AN2" s="238">
        <v>56650000</v>
      </c>
      <c r="AO2" s="238">
        <v>54418333</v>
      </c>
      <c r="AP2" s="238">
        <v>2231667</v>
      </c>
      <c r="AQ2" s="236" t="s">
        <v>515</v>
      </c>
      <c r="AR2" s="236" t="s">
        <v>289</v>
      </c>
      <c r="AS2" s="236" t="s">
        <v>516</v>
      </c>
      <c r="AT2" s="236" t="s">
        <v>289</v>
      </c>
      <c r="AU2" s="237">
        <v>44573</v>
      </c>
      <c r="AV2" s="238">
        <v>56650000</v>
      </c>
      <c r="AW2" s="238">
        <v>0</v>
      </c>
      <c r="AX2" s="236" t="s">
        <v>507</v>
      </c>
      <c r="AY2" s="236" t="s">
        <v>237</v>
      </c>
      <c r="BA2" s="238">
        <v>0</v>
      </c>
      <c r="BB2" s="238">
        <f>AP2</f>
        <v>2231667</v>
      </c>
      <c r="BC2" s="238"/>
      <c r="BD2" s="238"/>
      <c r="BE2" s="238"/>
      <c r="BF2" s="238"/>
      <c r="BG2" s="238"/>
      <c r="BH2" s="238"/>
      <c r="BN2" s="389" t="s">
        <v>503</v>
      </c>
      <c r="BO2" s="389" t="s">
        <v>510</v>
      </c>
      <c r="BP2" s="390">
        <v>2231667</v>
      </c>
      <c r="BQ2" s="390">
        <v>0</v>
      </c>
      <c r="BR2" s="390">
        <v>0</v>
      </c>
      <c r="BS2" s="390">
        <v>2231667</v>
      </c>
      <c r="BT2" s="390">
        <v>0</v>
      </c>
      <c r="BU2" s="390">
        <v>2231667</v>
      </c>
      <c r="BV2" s="389" t="s">
        <v>237</v>
      </c>
      <c r="BX2" s="390">
        <f>BT2</f>
        <v>0</v>
      </c>
    </row>
    <row r="3" spans="1:87" s="236" customFormat="1" ht="12" customHeight="1" x14ac:dyDescent="0.25">
      <c r="A3" s="236" t="s">
        <v>502</v>
      </c>
      <c r="B3" s="236" t="s">
        <v>289</v>
      </c>
      <c r="C3" s="237">
        <v>44562</v>
      </c>
      <c r="D3" s="237">
        <v>44926</v>
      </c>
      <c r="E3" s="236" t="s">
        <v>290</v>
      </c>
      <c r="F3" s="237">
        <v>44578</v>
      </c>
      <c r="G3" s="236" t="s">
        <v>291</v>
      </c>
      <c r="H3" s="236" t="s">
        <v>292</v>
      </c>
      <c r="I3" s="236" t="s">
        <v>517</v>
      </c>
      <c r="J3" s="237">
        <v>44579</v>
      </c>
      <c r="K3" s="237">
        <v>44913</v>
      </c>
      <c r="L3" s="236" t="s">
        <v>357</v>
      </c>
      <c r="M3" s="236" t="s">
        <v>295</v>
      </c>
      <c r="N3" s="236" t="s">
        <v>296</v>
      </c>
      <c r="O3" s="236" t="s">
        <v>518</v>
      </c>
      <c r="P3" s="236" t="s">
        <v>519</v>
      </c>
      <c r="Q3" s="236" t="s">
        <v>520</v>
      </c>
      <c r="R3" s="236" t="s">
        <v>300</v>
      </c>
      <c r="S3" s="236" t="s">
        <v>301</v>
      </c>
      <c r="T3" s="236" t="s">
        <v>302</v>
      </c>
      <c r="U3" s="236" t="s">
        <v>303</v>
      </c>
      <c r="V3" s="236" t="s">
        <v>350</v>
      </c>
      <c r="W3" s="236" t="s">
        <v>351</v>
      </c>
      <c r="X3" s="236" t="s">
        <v>330</v>
      </c>
      <c r="Y3" s="236" t="s">
        <v>507</v>
      </c>
      <c r="Z3" s="236" t="s">
        <v>307</v>
      </c>
      <c r="AA3" s="236" t="s">
        <v>308</v>
      </c>
      <c r="AB3" s="236" t="s">
        <v>309</v>
      </c>
      <c r="AC3" s="236" t="s">
        <v>521</v>
      </c>
      <c r="AD3" s="236" t="s">
        <v>311</v>
      </c>
      <c r="AE3" s="236" t="s">
        <v>522</v>
      </c>
      <c r="AF3" s="236" t="s">
        <v>523</v>
      </c>
      <c r="AG3" s="236" t="s">
        <v>511</v>
      </c>
      <c r="AH3" s="236" t="s">
        <v>512</v>
      </c>
      <c r="AI3" s="236" t="s">
        <v>513</v>
      </c>
      <c r="AJ3" s="236" t="s">
        <v>514</v>
      </c>
      <c r="AK3" s="238">
        <v>56650000</v>
      </c>
      <c r="AL3" s="238">
        <v>0</v>
      </c>
      <c r="AM3" s="238">
        <v>0</v>
      </c>
      <c r="AN3" s="238">
        <v>56650000</v>
      </c>
      <c r="AO3" s="238">
        <v>36050000</v>
      </c>
      <c r="AP3" s="238">
        <v>20600000</v>
      </c>
      <c r="AQ3" s="236" t="s">
        <v>524</v>
      </c>
      <c r="AR3" s="236" t="s">
        <v>289</v>
      </c>
      <c r="AS3" s="236" t="s">
        <v>525</v>
      </c>
      <c r="AT3" s="236" t="s">
        <v>289</v>
      </c>
      <c r="AU3" s="237">
        <v>44578</v>
      </c>
      <c r="AV3" s="238">
        <v>56650000</v>
      </c>
      <c r="AW3" s="238">
        <v>0</v>
      </c>
      <c r="AX3" s="236" t="s">
        <v>507</v>
      </c>
      <c r="AY3" s="236" t="s">
        <v>237</v>
      </c>
      <c r="BA3" s="238">
        <v>0</v>
      </c>
      <c r="BB3" s="238"/>
      <c r="BC3" s="238"/>
      <c r="BD3" s="238"/>
      <c r="BE3" s="238">
        <f>AP3</f>
        <v>20600000</v>
      </c>
      <c r="BF3" s="238"/>
      <c r="BG3" s="238"/>
      <c r="BH3" s="238"/>
      <c r="BN3" s="389" t="s">
        <v>517</v>
      </c>
      <c r="BO3" s="389" t="s">
        <v>523</v>
      </c>
      <c r="BP3" s="390">
        <v>20600000</v>
      </c>
      <c r="BQ3" s="390">
        <v>0</v>
      </c>
      <c r="BR3" s="390">
        <v>0</v>
      </c>
      <c r="BS3" s="390">
        <v>20600000</v>
      </c>
      <c r="BT3" s="390">
        <v>0</v>
      </c>
      <c r="BU3" s="390">
        <v>20600000</v>
      </c>
      <c r="BV3" s="389" t="s">
        <v>237</v>
      </c>
      <c r="BX3" s="390">
        <f t="shared" ref="BX3:BX21" si="0">BT3</f>
        <v>0</v>
      </c>
    </row>
    <row r="4" spans="1:87" s="236" customFormat="1" ht="12" customHeight="1" x14ac:dyDescent="0.25">
      <c r="A4" s="236" t="s">
        <v>502</v>
      </c>
      <c r="B4" s="236" t="s">
        <v>289</v>
      </c>
      <c r="C4" s="237">
        <v>44562</v>
      </c>
      <c r="D4" s="237">
        <v>44926</v>
      </c>
      <c r="E4" s="236" t="s">
        <v>290</v>
      </c>
      <c r="F4" s="237">
        <v>44587</v>
      </c>
      <c r="G4" s="236" t="s">
        <v>291</v>
      </c>
      <c r="H4" s="236" t="s">
        <v>292</v>
      </c>
      <c r="I4" s="236" t="s">
        <v>526</v>
      </c>
      <c r="J4" s="237">
        <v>44588</v>
      </c>
      <c r="K4" s="237">
        <v>44922</v>
      </c>
      <c r="L4" s="236" t="s">
        <v>357</v>
      </c>
      <c r="M4" s="236" t="s">
        <v>295</v>
      </c>
      <c r="N4" s="236" t="s">
        <v>296</v>
      </c>
      <c r="O4" s="236" t="s">
        <v>527</v>
      </c>
      <c r="P4" s="236" t="s">
        <v>528</v>
      </c>
      <c r="Q4" s="236" t="s">
        <v>529</v>
      </c>
      <c r="R4" s="236" t="s">
        <v>300</v>
      </c>
      <c r="S4" s="236" t="s">
        <v>301</v>
      </c>
      <c r="T4" s="236" t="s">
        <v>302</v>
      </c>
      <c r="U4" s="236" t="s">
        <v>303</v>
      </c>
      <c r="V4" s="236" t="s">
        <v>350</v>
      </c>
      <c r="W4" s="236" t="s">
        <v>351</v>
      </c>
      <c r="X4" s="236" t="s">
        <v>306</v>
      </c>
      <c r="Y4" s="236" t="s">
        <v>507</v>
      </c>
      <c r="Z4" s="236" t="s">
        <v>307</v>
      </c>
      <c r="AA4" s="236" t="s">
        <v>308</v>
      </c>
      <c r="AB4" s="236" t="s">
        <v>309</v>
      </c>
      <c r="AC4" s="236" t="s">
        <v>530</v>
      </c>
      <c r="AD4" s="236" t="s">
        <v>311</v>
      </c>
      <c r="AE4" s="236" t="s">
        <v>531</v>
      </c>
      <c r="AF4" s="236" t="s">
        <v>532</v>
      </c>
      <c r="AG4" s="236" t="s">
        <v>511</v>
      </c>
      <c r="AH4" s="236" t="s">
        <v>512</v>
      </c>
      <c r="AI4" s="236" t="s">
        <v>513</v>
      </c>
      <c r="AJ4" s="236" t="s">
        <v>514</v>
      </c>
      <c r="AK4" s="238">
        <v>39655000</v>
      </c>
      <c r="AL4" s="238">
        <v>0</v>
      </c>
      <c r="AM4" s="238">
        <v>0</v>
      </c>
      <c r="AN4" s="238">
        <v>39655000</v>
      </c>
      <c r="AO4" s="238">
        <v>37612166</v>
      </c>
      <c r="AP4" s="238">
        <v>2042834</v>
      </c>
      <c r="AQ4" s="236" t="s">
        <v>533</v>
      </c>
      <c r="AR4" s="236" t="s">
        <v>289</v>
      </c>
      <c r="AS4" s="236" t="s">
        <v>534</v>
      </c>
      <c r="AT4" s="236" t="s">
        <v>289</v>
      </c>
      <c r="AU4" s="237">
        <v>44587</v>
      </c>
      <c r="AV4" s="238">
        <v>39655000</v>
      </c>
      <c r="AW4" s="238">
        <v>0</v>
      </c>
      <c r="AX4" s="236" t="s">
        <v>507</v>
      </c>
      <c r="AY4" s="236" t="s">
        <v>235</v>
      </c>
      <c r="BA4" s="238">
        <v>0</v>
      </c>
      <c r="BB4" s="238"/>
      <c r="BC4" s="238"/>
      <c r="BD4" s="238"/>
      <c r="BE4" s="238">
        <v>2042834</v>
      </c>
      <c r="BF4" s="238"/>
      <c r="BG4" s="238"/>
      <c r="BH4" s="238"/>
      <c r="BN4" s="385" t="s">
        <v>526</v>
      </c>
      <c r="BO4" s="385" t="s">
        <v>532</v>
      </c>
      <c r="BP4" s="386">
        <v>2042834</v>
      </c>
      <c r="BQ4" s="386">
        <v>0</v>
      </c>
      <c r="BR4" s="386">
        <v>0</v>
      </c>
      <c r="BS4" s="386">
        <v>2042834</v>
      </c>
      <c r="BT4" s="386">
        <v>0</v>
      </c>
      <c r="BU4" s="386">
        <v>2042834</v>
      </c>
      <c r="BV4" s="385" t="s">
        <v>235</v>
      </c>
      <c r="BX4" s="386">
        <f t="shared" si="0"/>
        <v>0</v>
      </c>
    </row>
    <row r="5" spans="1:87" s="236" customFormat="1" ht="12" customHeight="1" x14ac:dyDescent="0.25">
      <c r="A5" s="236" t="s">
        <v>502</v>
      </c>
      <c r="B5" s="236" t="s">
        <v>535</v>
      </c>
      <c r="C5" s="237">
        <v>44562</v>
      </c>
      <c r="D5" s="237">
        <v>44926</v>
      </c>
      <c r="E5" s="236" t="s">
        <v>290</v>
      </c>
      <c r="F5" s="237">
        <v>44622</v>
      </c>
      <c r="G5" s="236" t="s">
        <v>536</v>
      </c>
      <c r="H5" s="236" t="s">
        <v>537</v>
      </c>
      <c r="I5" s="236" t="s">
        <v>538</v>
      </c>
      <c r="J5" s="237">
        <v>44621</v>
      </c>
      <c r="K5" s="237">
        <v>44926</v>
      </c>
      <c r="L5" s="236" t="s">
        <v>539</v>
      </c>
      <c r="M5" s="236" t="s">
        <v>295</v>
      </c>
      <c r="N5" s="236" t="s">
        <v>296</v>
      </c>
      <c r="O5" s="236" t="s">
        <v>540</v>
      </c>
      <c r="P5" s="236" t="s">
        <v>541</v>
      </c>
      <c r="Q5" s="236" t="s">
        <v>542</v>
      </c>
      <c r="R5" s="236" t="s">
        <v>300</v>
      </c>
      <c r="S5" s="236" t="s">
        <v>301</v>
      </c>
      <c r="T5" s="236" t="s">
        <v>543</v>
      </c>
      <c r="U5" s="236" t="s">
        <v>544</v>
      </c>
      <c r="V5" s="236" t="s">
        <v>545</v>
      </c>
      <c r="W5" s="236" t="s">
        <v>546</v>
      </c>
      <c r="X5" s="236" t="s">
        <v>306</v>
      </c>
      <c r="Y5" s="236" t="s">
        <v>507</v>
      </c>
      <c r="Z5" s="236" t="s">
        <v>307</v>
      </c>
      <c r="AA5" s="236" t="s">
        <v>547</v>
      </c>
      <c r="AB5" s="236" t="s">
        <v>548</v>
      </c>
      <c r="AC5" s="236" t="s">
        <v>549</v>
      </c>
      <c r="AD5" s="236" t="s">
        <v>550</v>
      </c>
      <c r="AE5" s="236" t="s">
        <v>551</v>
      </c>
      <c r="AF5" s="236" t="s">
        <v>552</v>
      </c>
      <c r="AG5" s="236" t="s">
        <v>511</v>
      </c>
      <c r="AH5" s="236" t="s">
        <v>512</v>
      </c>
      <c r="AI5" s="236" t="s">
        <v>513</v>
      </c>
      <c r="AJ5" s="236" t="s">
        <v>514</v>
      </c>
      <c r="AK5" s="238">
        <v>50000000</v>
      </c>
      <c r="AL5" s="238">
        <v>0</v>
      </c>
      <c r="AM5" s="238">
        <v>0</v>
      </c>
      <c r="AN5" s="238">
        <v>50000000</v>
      </c>
      <c r="AO5" s="238">
        <v>42425000</v>
      </c>
      <c r="AP5" s="238">
        <v>7575000</v>
      </c>
      <c r="AQ5" s="236" t="s">
        <v>553</v>
      </c>
      <c r="AR5" s="236" t="s">
        <v>289</v>
      </c>
      <c r="AS5" s="236" t="s">
        <v>554</v>
      </c>
      <c r="AT5" s="236" t="s">
        <v>289</v>
      </c>
      <c r="AU5" s="237">
        <v>44622</v>
      </c>
      <c r="AV5" s="238">
        <v>150000000</v>
      </c>
      <c r="AW5" s="238">
        <v>0</v>
      </c>
      <c r="AX5" s="236" t="s">
        <v>507</v>
      </c>
      <c r="AY5" s="236" t="s">
        <v>235</v>
      </c>
      <c r="BA5" s="238">
        <v>0</v>
      </c>
      <c r="BB5" s="238"/>
      <c r="BC5" s="238"/>
      <c r="BD5" s="238">
        <v>7575000</v>
      </c>
      <c r="BE5" s="238"/>
      <c r="BF5" s="238"/>
      <c r="BG5" s="238"/>
      <c r="BH5" s="238"/>
      <c r="BN5" s="385" t="s">
        <v>538</v>
      </c>
      <c r="BO5" s="385" t="s">
        <v>552</v>
      </c>
      <c r="BP5" s="386">
        <v>14925000</v>
      </c>
      <c r="BQ5" s="386">
        <v>0</v>
      </c>
      <c r="BR5" s="386">
        <v>0</v>
      </c>
      <c r="BS5" s="386">
        <v>14925000</v>
      </c>
      <c r="BT5" s="386">
        <v>0</v>
      </c>
      <c r="BU5" s="386">
        <v>14925000</v>
      </c>
      <c r="BV5" s="385" t="s">
        <v>235</v>
      </c>
      <c r="BX5" s="386">
        <f t="shared" si="0"/>
        <v>0</v>
      </c>
    </row>
    <row r="6" spans="1:87" s="236" customFormat="1" ht="12" customHeight="1" x14ac:dyDescent="0.25">
      <c r="A6" s="236" t="s">
        <v>502</v>
      </c>
      <c r="B6" s="236" t="s">
        <v>535</v>
      </c>
      <c r="C6" s="237">
        <v>44562</v>
      </c>
      <c r="D6" s="237">
        <v>44926</v>
      </c>
      <c r="E6" s="236" t="s">
        <v>290</v>
      </c>
      <c r="F6" s="237">
        <v>44622</v>
      </c>
      <c r="G6" s="236" t="s">
        <v>536</v>
      </c>
      <c r="H6" s="236" t="s">
        <v>537</v>
      </c>
      <c r="I6" s="236" t="s">
        <v>538</v>
      </c>
      <c r="J6" s="237">
        <v>44621</v>
      </c>
      <c r="K6" s="237">
        <v>44926</v>
      </c>
      <c r="L6" s="236" t="s">
        <v>539</v>
      </c>
      <c r="M6" s="236" t="s">
        <v>295</v>
      </c>
      <c r="N6" s="236" t="s">
        <v>296</v>
      </c>
      <c r="O6" s="236" t="s">
        <v>540</v>
      </c>
      <c r="P6" s="236" t="s">
        <v>541</v>
      </c>
      <c r="Q6" s="236" t="s">
        <v>542</v>
      </c>
      <c r="R6" s="236" t="s">
        <v>300</v>
      </c>
      <c r="S6" s="236" t="s">
        <v>301</v>
      </c>
      <c r="T6" s="236" t="s">
        <v>543</v>
      </c>
      <c r="U6" s="236" t="s">
        <v>544</v>
      </c>
      <c r="V6" s="236" t="s">
        <v>545</v>
      </c>
      <c r="W6" s="236" t="s">
        <v>546</v>
      </c>
      <c r="X6" s="236" t="s">
        <v>330</v>
      </c>
      <c r="Y6" s="236" t="s">
        <v>507</v>
      </c>
      <c r="Z6" s="236" t="s">
        <v>307</v>
      </c>
      <c r="AA6" s="236" t="s">
        <v>547</v>
      </c>
      <c r="AB6" s="236" t="s">
        <v>548</v>
      </c>
      <c r="AC6" s="236" t="s">
        <v>549</v>
      </c>
      <c r="AD6" s="236" t="s">
        <v>550</v>
      </c>
      <c r="AE6" s="236" t="s">
        <v>551</v>
      </c>
      <c r="AF6" s="236" t="s">
        <v>552</v>
      </c>
      <c r="AG6" s="236" t="s">
        <v>511</v>
      </c>
      <c r="AH6" s="236" t="s">
        <v>512</v>
      </c>
      <c r="AI6" s="236" t="s">
        <v>513</v>
      </c>
      <c r="AJ6" s="236" t="s">
        <v>514</v>
      </c>
      <c r="AK6" s="238">
        <v>100000000</v>
      </c>
      <c r="AL6" s="238">
        <v>0</v>
      </c>
      <c r="AM6" s="238">
        <v>0</v>
      </c>
      <c r="AN6" s="238">
        <v>100000000</v>
      </c>
      <c r="AO6" s="238">
        <v>85075000</v>
      </c>
      <c r="AP6" s="238">
        <v>14925000</v>
      </c>
      <c r="AQ6" s="236" t="s">
        <v>553</v>
      </c>
      <c r="AR6" s="236" t="s">
        <v>555</v>
      </c>
      <c r="AS6" s="236" t="s">
        <v>554</v>
      </c>
      <c r="AT6" s="236" t="s">
        <v>555</v>
      </c>
      <c r="AU6" s="237">
        <v>44622</v>
      </c>
      <c r="AV6" s="238">
        <v>150000000</v>
      </c>
      <c r="AW6" s="238">
        <v>0</v>
      </c>
      <c r="AX6" s="236" t="s">
        <v>507</v>
      </c>
      <c r="AY6" s="236" t="s">
        <v>237</v>
      </c>
      <c r="BA6" s="238">
        <v>0</v>
      </c>
      <c r="BB6" s="238"/>
      <c r="BC6" s="238"/>
      <c r="BD6" s="238">
        <f>AP6</f>
        <v>14925000</v>
      </c>
      <c r="BE6" s="238"/>
      <c r="BF6" s="238"/>
      <c r="BG6" s="238"/>
      <c r="BH6" s="238"/>
      <c r="BN6" s="389" t="s">
        <v>538</v>
      </c>
      <c r="BO6" s="389" t="s">
        <v>552</v>
      </c>
      <c r="BP6" s="390">
        <v>7575000</v>
      </c>
      <c r="BQ6" s="390">
        <v>0</v>
      </c>
      <c r="BR6" s="390">
        <v>0</v>
      </c>
      <c r="BS6" s="390">
        <v>7575000</v>
      </c>
      <c r="BT6" s="390">
        <v>0</v>
      </c>
      <c r="BU6" s="390">
        <v>7575000</v>
      </c>
      <c r="BV6" s="389" t="s">
        <v>237</v>
      </c>
      <c r="BX6" s="390">
        <f t="shared" si="0"/>
        <v>0</v>
      </c>
    </row>
    <row r="7" spans="1:87" s="236" customFormat="1" ht="12" customHeight="1" x14ac:dyDescent="0.25">
      <c r="A7" s="236" t="s">
        <v>502</v>
      </c>
      <c r="B7" s="236" t="s">
        <v>540</v>
      </c>
      <c r="C7" s="237">
        <v>44562</v>
      </c>
      <c r="D7" s="237">
        <v>44926</v>
      </c>
      <c r="E7" s="236" t="s">
        <v>290</v>
      </c>
      <c r="F7" s="237">
        <v>44740</v>
      </c>
      <c r="G7" s="236" t="s">
        <v>556</v>
      </c>
      <c r="H7" s="236" t="s">
        <v>557</v>
      </c>
      <c r="I7" s="236" t="s">
        <v>558</v>
      </c>
      <c r="J7" s="237">
        <v>44740</v>
      </c>
      <c r="K7" s="237">
        <v>44926</v>
      </c>
      <c r="L7" s="236" t="s">
        <v>559</v>
      </c>
      <c r="M7" s="236" t="s">
        <v>295</v>
      </c>
      <c r="N7" s="236" t="s">
        <v>296</v>
      </c>
      <c r="O7" s="236" t="s">
        <v>560</v>
      </c>
      <c r="P7" s="236" t="s">
        <v>561</v>
      </c>
      <c r="Q7" s="236" t="s">
        <v>562</v>
      </c>
      <c r="R7" s="236" t="s">
        <v>300</v>
      </c>
      <c r="S7" s="236" t="s">
        <v>301</v>
      </c>
      <c r="T7" s="236" t="s">
        <v>302</v>
      </c>
      <c r="U7" s="236" t="s">
        <v>303</v>
      </c>
      <c r="V7" s="236" t="s">
        <v>563</v>
      </c>
      <c r="W7" s="236" t="s">
        <v>564</v>
      </c>
      <c r="X7" s="236" t="s">
        <v>306</v>
      </c>
      <c r="Y7" s="236" t="s">
        <v>507</v>
      </c>
      <c r="Z7" s="236" t="s">
        <v>307</v>
      </c>
      <c r="AA7" s="236" t="s">
        <v>565</v>
      </c>
      <c r="AB7" s="236" t="s">
        <v>566</v>
      </c>
      <c r="AC7" s="236" t="s">
        <v>567</v>
      </c>
      <c r="AD7" s="236" t="s">
        <v>550</v>
      </c>
      <c r="AE7" s="236" t="s">
        <v>568</v>
      </c>
      <c r="AF7" s="236" t="s">
        <v>569</v>
      </c>
      <c r="AG7" s="236" t="s">
        <v>511</v>
      </c>
      <c r="AH7" s="236" t="s">
        <v>512</v>
      </c>
      <c r="AI7" s="236" t="s">
        <v>513</v>
      </c>
      <c r="AJ7" s="236" t="s">
        <v>514</v>
      </c>
      <c r="AK7" s="238">
        <v>49880000</v>
      </c>
      <c r="AL7" s="238">
        <v>0</v>
      </c>
      <c r="AM7" s="238">
        <v>0</v>
      </c>
      <c r="AN7" s="238">
        <v>49880000</v>
      </c>
      <c r="AO7" s="238">
        <v>42418675</v>
      </c>
      <c r="AP7" s="238">
        <v>7461325</v>
      </c>
      <c r="AQ7" s="236" t="s">
        <v>570</v>
      </c>
      <c r="AR7" s="236" t="s">
        <v>289</v>
      </c>
      <c r="AS7" s="236" t="s">
        <v>571</v>
      </c>
      <c r="AT7" s="236" t="s">
        <v>289</v>
      </c>
      <c r="AU7" s="237">
        <v>44740</v>
      </c>
      <c r="AV7" s="238">
        <v>58000000</v>
      </c>
      <c r="AW7" s="238">
        <v>0</v>
      </c>
      <c r="AX7" s="236" t="s">
        <v>507</v>
      </c>
      <c r="AY7" s="236" t="s">
        <v>235</v>
      </c>
      <c r="BA7" s="238">
        <v>0</v>
      </c>
      <c r="BB7" s="238"/>
      <c r="BC7" s="238">
        <v>7461325</v>
      </c>
      <c r="BD7" s="238"/>
      <c r="BE7" s="238"/>
      <c r="BF7" s="238"/>
      <c r="BG7" s="238"/>
      <c r="BH7" s="238"/>
      <c r="BN7" s="385" t="s">
        <v>558</v>
      </c>
      <c r="BO7" s="385" t="s">
        <v>569</v>
      </c>
      <c r="BP7" s="386">
        <v>7461325</v>
      </c>
      <c r="BQ7" s="386">
        <v>0</v>
      </c>
      <c r="BR7" s="386">
        <v>0</v>
      </c>
      <c r="BS7" s="386">
        <v>7461325</v>
      </c>
      <c r="BT7" s="386">
        <v>7461325</v>
      </c>
      <c r="BU7" s="386">
        <v>0</v>
      </c>
      <c r="BV7" s="385" t="s">
        <v>235</v>
      </c>
      <c r="BX7" s="386">
        <f t="shared" si="0"/>
        <v>7461325</v>
      </c>
    </row>
    <row r="8" spans="1:87" s="236" customFormat="1" ht="12" customHeight="1" x14ac:dyDescent="0.25">
      <c r="A8" s="236" t="s">
        <v>502</v>
      </c>
      <c r="B8" s="236" t="s">
        <v>540</v>
      </c>
      <c r="C8" s="237">
        <v>44562</v>
      </c>
      <c r="D8" s="237">
        <v>44926</v>
      </c>
      <c r="E8" s="236" t="s">
        <v>290</v>
      </c>
      <c r="F8" s="237">
        <v>44740</v>
      </c>
      <c r="G8" s="236" t="s">
        <v>556</v>
      </c>
      <c r="H8" s="236" t="s">
        <v>557</v>
      </c>
      <c r="I8" s="236" t="s">
        <v>558</v>
      </c>
      <c r="J8" s="237">
        <v>44740</v>
      </c>
      <c r="K8" s="237">
        <v>44926</v>
      </c>
      <c r="L8" s="236" t="s">
        <v>559</v>
      </c>
      <c r="M8" s="236" t="s">
        <v>295</v>
      </c>
      <c r="N8" s="236" t="s">
        <v>296</v>
      </c>
      <c r="O8" s="236" t="s">
        <v>560</v>
      </c>
      <c r="P8" s="236" t="s">
        <v>561</v>
      </c>
      <c r="Q8" s="236" t="s">
        <v>562</v>
      </c>
      <c r="R8" s="236" t="s">
        <v>300</v>
      </c>
      <c r="S8" s="236" t="s">
        <v>301</v>
      </c>
      <c r="T8" s="236" t="s">
        <v>302</v>
      </c>
      <c r="U8" s="236" t="s">
        <v>303</v>
      </c>
      <c r="V8" s="236" t="s">
        <v>563</v>
      </c>
      <c r="W8" s="236" t="s">
        <v>564</v>
      </c>
      <c r="X8" s="236" t="s">
        <v>330</v>
      </c>
      <c r="Y8" s="236" t="s">
        <v>507</v>
      </c>
      <c r="Z8" s="236" t="s">
        <v>307</v>
      </c>
      <c r="AA8" s="236" t="s">
        <v>565</v>
      </c>
      <c r="AB8" s="236" t="s">
        <v>566</v>
      </c>
      <c r="AC8" s="236" t="s">
        <v>567</v>
      </c>
      <c r="AD8" s="236" t="s">
        <v>550</v>
      </c>
      <c r="AE8" s="236" t="s">
        <v>568</v>
      </c>
      <c r="AF8" s="236" t="s">
        <v>569</v>
      </c>
      <c r="AG8" s="236" t="s">
        <v>511</v>
      </c>
      <c r="AH8" s="236" t="s">
        <v>512</v>
      </c>
      <c r="AI8" s="236" t="s">
        <v>513</v>
      </c>
      <c r="AJ8" s="236" t="s">
        <v>514</v>
      </c>
      <c r="AK8" s="238">
        <v>8120000</v>
      </c>
      <c r="AL8" s="238">
        <v>0</v>
      </c>
      <c r="AM8" s="238">
        <v>0</v>
      </c>
      <c r="AN8" s="238">
        <v>8120000</v>
      </c>
      <c r="AO8" s="238">
        <v>0</v>
      </c>
      <c r="AP8" s="238">
        <v>8120000</v>
      </c>
      <c r="AQ8" s="236" t="s">
        <v>570</v>
      </c>
      <c r="AR8" s="236" t="s">
        <v>555</v>
      </c>
      <c r="AS8" s="236" t="s">
        <v>571</v>
      </c>
      <c r="AT8" s="236" t="s">
        <v>555</v>
      </c>
      <c r="AU8" s="237">
        <v>44740</v>
      </c>
      <c r="AV8" s="238">
        <v>58000000</v>
      </c>
      <c r="AW8" s="238">
        <v>0</v>
      </c>
      <c r="AX8" s="236" t="s">
        <v>507</v>
      </c>
      <c r="AY8" s="236" t="s">
        <v>237</v>
      </c>
      <c r="AZ8" s="381"/>
      <c r="BA8" s="238">
        <v>0</v>
      </c>
      <c r="BB8" s="238"/>
      <c r="BC8" s="238">
        <f>AP8</f>
        <v>8120000</v>
      </c>
      <c r="BD8" s="238"/>
      <c r="BE8" s="238"/>
      <c r="BF8" s="238"/>
      <c r="BG8" s="238"/>
      <c r="BH8" s="238"/>
      <c r="BI8" s="381"/>
      <c r="BJ8" s="381"/>
      <c r="BK8" s="381"/>
      <c r="BL8" s="381"/>
      <c r="BM8" s="381"/>
      <c r="BN8" s="389" t="s">
        <v>558</v>
      </c>
      <c r="BO8" s="389" t="s">
        <v>569</v>
      </c>
      <c r="BP8" s="390">
        <v>8120000</v>
      </c>
      <c r="BQ8" s="390">
        <v>0</v>
      </c>
      <c r="BR8" s="390">
        <v>0</v>
      </c>
      <c r="BS8" s="390">
        <v>8120000</v>
      </c>
      <c r="BT8" s="390">
        <v>5143824</v>
      </c>
      <c r="BU8" s="390">
        <v>2976176</v>
      </c>
      <c r="BV8" s="389" t="s">
        <v>237</v>
      </c>
      <c r="BX8" s="390">
        <f t="shared" si="0"/>
        <v>5143824</v>
      </c>
    </row>
    <row r="9" spans="1:87" ht="12" customHeight="1" x14ac:dyDescent="0.25">
      <c r="A9" s="236" t="s">
        <v>502</v>
      </c>
      <c r="B9" s="236" t="s">
        <v>572</v>
      </c>
      <c r="C9" s="237">
        <v>44562</v>
      </c>
      <c r="D9" s="237">
        <v>44926</v>
      </c>
      <c r="E9" s="236" t="s">
        <v>290</v>
      </c>
      <c r="F9" s="237">
        <v>44805</v>
      </c>
      <c r="G9" s="236" t="s">
        <v>573</v>
      </c>
      <c r="H9" s="236" t="s">
        <v>574</v>
      </c>
      <c r="I9" s="236" t="s">
        <v>575</v>
      </c>
      <c r="J9" s="237">
        <v>44805</v>
      </c>
      <c r="K9" s="237">
        <v>44926</v>
      </c>
      <c r="L9" s="236" t="s">
        <v>576</v>
      </c>
      <c r="M9" s="236" t="s">
        <v>295</v>
      </c>
      <c r="N9" s="236" t="s">
        <v>296</v>
      </c>
      <c r="O9" s="236" t="s">
        <v>577</v>
      </c>
      <c r="P9" s="236" t="s">
        <v>578</v>
      </c>
      <c r="Q9" s="236" t="s">
        <v>579</v>
      </c>
      <c r="R9" s="236" t="s">
        <v>300</v>
      </c>
      <c r="S9" s="236" t="s">
        <v>301</v>
      </c>
      <c r="T9" s="236" t="s">
        <v>302</v>
      </c>
      <c r="U9" s="236" t="s">
        <v>303</v>
      </c>
      <c r="V9" s="236" t="s">
        <v>580</v>
      </c>
      <c r="W9" s="236" t="s">
        <v>581</v>
      </c>
      <c r="X9" s="236" t="s">
        <v>306</v>
      </c>
      <c r="Y9" s="236" t="s">
        <v>507</v>
      </c>
      <c r="Z9" s="236" t="s">
        <v>307</v>
      </c>
      <c r="AA9" s="236" t="s">
        <v>308</v>
      </c>
      <c r="AB9" s="236" t="s">
        <v>309</v>
      </c>
      <c r="AC9" s="236" t="s">
        <v>582</v>
      </c>
      <c r="AD9" s="236" t="s">
        <v>550</v>
      </c>
      <c r="AE9" s="236" t="s">
        <v>583</v>
      </c>
      <c r="AF9" s="236" t="s">
        <v>584</v>
      </c>
      <c r="AG9" s="236" t="s">
        <v>511</v>
      </c>
      <c r="AH9" s="236" t="s">
        <v>512</v>
      </c>
      <c r="AI9" s="236" t="s">
        <v>513</v>
      </c>
      <c r="AJ9" s="236" t="s">
        <v>514</v>
      </c>
      <c r="AK9" s="238">
        <v>175663624</v>
      </c>
      <c r="AL9" s="238">
        <v>0</v>
      </c>
      <c r="AM9" s="238">
        <v>0</v>
      </c>
      <c r="AN9" s="238">
        <v>175663624</v>
      </c>
      <c r="AO9" s="238">
        <v>0</v>
      </c>
      <c r="AP9" s="238">
        <v>175663624</v>
      </c>
      <c r="AQ9" s="236" t="s">
        <v>585</v>
      </c>
      <c r="AR9" s="236" t="s">
        <v>289</v>
      </c>
      <c r="AS9" s="236" t="s">
        <v>586</v>
      </c>
      <c r="AT9" s="236" t="s">
        <v>289</v>
      </c>
      <c r="AU9" s="237">
        <v>44805</v>
      </c>
      <c r="AV9" s="238">
        <v>175663624</v>
      </c>
      <c r="AW9" s="238">
        <v>0</v>
      </c>
      <c r="AX9" s="236" t="s">
        <v>507</v>
      </c>
      <c r="AY9" s="236" t="s">
        <v>235</v>
      </c>
      <c r="BA9" s="238">
        <v>0</v>
      </c>
      <c r="BB9" s="238"/>
      <c r="BC9" s="238"/>
      <c r="BD9" s="238"/>
      <c r="BE9" s="238">
        <v>175663624</v>
      </c>
      <c r="BF9" s="238"/>
      <c r="BG9" s="238"/>
      <c r="BH9" s="238"/>
      <c r="BN9" s="385" t="s">
        <v>575</v>
      </c>
      <c r="BO9" s="385" t="s">
        <v>584</v>
      </c>
      <c r="BP9" s="386">
        <v>786884</v>
      </c>
      <c r="BQ9" s="386">
        <v>0</v>
      </c>
      <c r="BR9" s="386">
        <v>0</v>
      </c>
      <c r="BS9" s="386">
        <v>786884</v>
      </c>
      <c r="BT9" s="386">
        <v>786884</v>
      </c>
      <c r="BU9" s="386">
        <v>0</v>
      </c>
      <c r="BV9" s="385" t="s">
        <v>235</v>
      </c>
      <c r="BW9" s="236"/>
      <c r="BX9" s="386">
        <f t="shared" si="0"/>
        <v>786884</v>
      </c>
    </row>
    <row r="10" spans="1:87" ht="12" customHeight="1" x14ac:dyDescent="0.25">
      <c r="A10" s="236" t="s">
        <v>502</v>
      </c>
      <c r="B10" s="236" t="s">
        <v>572</v>
      </c>
      <c r="C10" s="237">
        <v>44562</v>
      </c>
      <c r="D10" s="237">
        <v>44926</v>
      </c>
      <c r="E10" s="236" t="s">
        <v>290</v>
      </c>
      <c r="F10" s="237">
        <v>44805</v>
      </c>
      <c r="G10" s="236" t="s">
        <v>573</v>
      </c>
      <c r="H10" s="236" t="s">
        <v>574</v>
      </c>
      <c r="I10" s="236" t="s">
        <v>575</v>
      </c>
      <c r="J10" s="237">
        <v>44805</v>
      </c>
      <c r="K10" s="237">
        <v>44926</v>
      </c>
      <c r="L10" s="236" t="s">
        <v>576</v>
      </c>
      <c r="M10" s="236" t="s">
        <v>295</v>
      </c>
      <c r="N10" s="236" t="s">
        <v>296</v>
      </c>
      <c r="O10" s="236" t="s">
        <v>577</v>
      </c>
      <c r="P10" s="236" t="s">
        <v>578</v>
      </c>
      <c r="Q10" s="236" t="s">
        <v>579</v>
      </c>
      <c r="R10" s="236" t="s">
        <v>300</v>
      </c>
      <c r="S10" s="236" t="s">
        <v>301</v>
      </c>
      <c r="T10" s="236" t="s">
        <v>302</v>
      </c>
      <c r="U10" s="236" t="s">
        <v>303</v>
      </c>
      <c r="V10" s="236" t="s">
        <v>587</v>
      </c>
      <c r="W10" s="236" t="s">
        <v>588</v>
      </c>
      <c r="X10" s="236" t="s">
        <v>306</v>
      </c>
      <c r="Y10" s="236" t="s">
        <v>507</v>
      </c>
      <c r="Z10" s="236" t="s">
        <v>307</v>
      </c>
      <c r="AA10" s="236" t="s">
        <v>308</v>
      </c>
      <c r="AB10" s="236" t="s">
        <v>309</v>
      </c>
      <c r="AC10" s="236" t="s">
        <v>582</v>
      </c>
      <c r="AD10" s="236" t="s">
        <v>550</v>
      </c>
      <c r="AE10" s="236" t="s">
        <v>583</v>
      </c>
      <c r="AF10" s="236" t="s">
        <v>584</v>
      </c>
      <c r="AG10" s="236" t="s">
        <v>511</v>
      </c>
      <c r="AH10" s="236" t="s">
        <v>512</v>
      </c>
      <c r="AI10" s="236" t="s">
        <v>513</v>
      </c>
      <c r="AJ10" s="236" t="s">
        <v>514</v>
      </c>
      <c r="AK10" s="238">
        <v>217250961</v>
      </c>
      <c r="AL10" s="238">
        <v>0</v>
      </c>
      <c r="AM10" s="238">
        <v>0</v>
      </c>
      <c r="AN10" s="238">
        <v>217250961</v>
      </c>
      <c r="AO10" s="238">
        <v>62200164</v>
      </c>
      <c r="AP10" s="238">
        <v>155050797</v>
      </c>
      <c r="AQ10" s="236" t="s">
        <v>585</v>
      </c>
      <c r="AR10" s="236" t="s">
        <v>555</v>
      </c>
      <c r="AS10" s="236" t="s">
        <v>586</v>
      </c>
      <c r="AT10" s="236" t="s">
        <v>555</v>
      </c>
      <c r="AU10" s="237">
        <v>44805</v>
      </c>
      <c r="AV10" s="238">
        <v>217250961</v>
      </c>
      <c r="AW10" s="238">
        <v>0</v>
      </c>
      <c r="AX10" s="236" t="s">
        <v>507</v>
      </c>
      <c r="AY10" s="236" t="s">
        <v>235</v>
      </c>
      <c r="BA10" s="238">
        <v>0</v>
      </c>
      <c r="BB10" s="238"/>
      <c r="BC10" s="238"/>
      <c r="BD10" s="238"/>
      <c r="BE10" s="238">
        <v>155050797</v>
      </c>
      <c r="BF10" s="238"/>
      <c r="BG10" s="238"/>
      <c r="BH10" s="238"/>
      <c r="BN10" s="385" t="s">
        <v>575</v>
      </c>
      <c r="BO10" s="385" t="s">
        <v>584</v>
      </c>
      <c r="BP10" s="386">
        <v>155050797</v>
      </c>
      <c r="BQ10" s="386">
        <v>0</v>
      </c>
      <c r="BR10" s="386">
        <v>0</v>
      </c>
      <c r="BS10" s="386">
        <v>155050797</v>
      </c>
      <c r="BT10" s="386">
        <v>30501890</v>
      </c>
      <c r="BU10" s="386">
        <v>124548907</v>
      </c>
      <c r="BV10" s="385" t="s">
        <v>235</v>
      </c>
      <c r="BW10" s="236"/>
      <c r="BX10" s="386">
        <f t="shared" si="0"/>
        <v>30501890</v>
      </c>
    </row>
    <row r="11" spans="1:87" ht="12" customHeight="1" x14ac:dyDescent="0.25">
      <c r="A11" s="236" t="s">
        <v>502</v>
      </c>
      <c r="B11" s="236" t="s">
        <v>572</v>
      </c>
      <c r="C11" s="237">
        <v>44562</v>
      </c>
      <c r="D11" s="237">
        <v>44926</v>
      </c>
      <c r="E11" s="236" t="s">
        <v>290</v>
      </c>
      <c r="F11" s="237">
        <v>44805</v>
      </c>
      <c r="G11" s="236" t="s">
        <v>573</v>
      </c>
      <c r="H11" s="236" t="s">
        <v>574</v>
      </c>
      <c r="I11" s="236" t="s">
        <v>575</v>
      </c>
      <c r="J11" s="237">
        <v>44805</v>
      </c>
      <c r="K11" s="237">
        <v>44926</v>
      </c>
      <c r="L11" s="236" t="s">
        <v>576</v>
      </c>
      <c r="M11" s="236" t="s">
        <v>295</v>
      </c>
      <c r="N11" s="236" t="s">
        <v>296</v>
      </c>
      <c r="O11" s="236" t="s">
        <v>577</v>
      </c>
      <c r="P11" s="236" t="s">
        <v>578</v>
      </c>
      <c r="Q11" s="236" t="s">
        <v>579</v>
      </c>
      <c r="R11" s="236" t="s">
        <v>300</v>
      </c>
      <c r="S11" s="236" t="s">
        <v>301</v>
      </c>
      <c r="T11" s="236" t="s">
        <v>302</v>
      </c>
      <c r="U11" s="236" t="s">
        <v>303</v>
      </c>
      <c r="V11" s="236" t="s">
        <v>589</v>
      </c>
      <c r="W11" s="236" t="s">
        <v>590</v>
      </c>
      <c r="X11" s="236" t="s">
        <v>330</v>
      </c>
      <c r="Y11" s="236" t="s">
        <v>507</v>
      </c>
      <c r="Z11" s="236" t="s">
        <v>307</v>
      </c>
      <c r="AA11" s="236" t="s">
        <v>308</v>
      </c>
      <c r="AB11" s="236" t="s">
        <v>309</v>
      </c>
      <c r="AC11" s="236" t="s">
        <v>582</v>
      </c>
      <c r="AD11" s="236" t="s">
        <v>550</v>
      </c>
      <c r="AE11" s="236" t="s">
        <v>583</v>
      </c>
      <c r="AF11" s="236" t="s">
        <v>584</v>
      </c>
      <c r="AG11" s="236" t="s">
        <v>511</v>
      </c>
      <c r="AH11" s="236" t="s">
        <v>512</v>
      </c>
      <c r="AI11" s="236" t="s">
        <v>513</v>
      </c>
      <c r="AJ11" s="236" t="s">
        <v>514</v>
      </c>
      <c r="AK11" s="238">
        <v>3182084</v>
      </c>
      <c r="AL11" s="238">
        <v>0</v>
      </c>
      <c r="AM11" s="238">
        <v>0</v>
      </c>
      <c r="AN11" s="238">
        <v>3182084</v>
      </c>
      <c r="AO11" s="238">
        <v>2395200</v>
      </c>
      <c r="AP11" s="238">
        <v>786884</v>
      </c>
      <c r="AQ11" s="236" t="s">
        <v>585</v>
      </c>
      <c r="AR11" s="236" t="s">
        <v>535</v>
      </c>
      <c r="AS11" s="236" t="s">
        <v>586</v>
      </c>
      <c r="AT11" s="236" t="s">
        <v>535</v>
      </c>
      <c r="AU11" s="237">
        <v>44805</v>
      </c>
      <c r="AV11" s="238">
        <v>7185600</v>
      </c>
      <c r="AW11" s="238">
        <v>0</v>
      </c>
      <c r="AX11" s="236" t="s">
        <v>507</v>
      </c>
      <c r="AY11" s="236" t="s">
        <v>237</v>
      </c>
      <c r="BA11" s="238">
        <v>0</v>
      </c>
      <c r="BB11" s="238">
        <f>AP11/3</f>
        <v>262294.66666666669</v>
      </c>
      <c r="BC11" s="238">
        <f>AP11/3</f>
        <v>262294.66666666669</v>
      </c>
      <c r="BD11" s="238">
        <f>AP11/3</f>
        <v>262294.66666666669</v>
      </c>
      <c r="BE11" s="238"/>
      <c r="BF11" s="238"/>
      <c r="BG11" s="238"/>
      <c r="BH11" s="238"/>
      <c r="BN11" s="389" t="s">
        <v>575</v>
      </c>
      <c r="BO11" s="389" t="s">
        <v>584</v>
      </c>
      <c r="BP11" s="390">
        <v>2805916</v>
      </c>
      <c r="BQ11" s="390">
        <v>0</v>
      </c>
      <c r="BR11" s="390">
        <v>0</v>
      </c>
      <c r="BS11" s="390">
        <v>2805916</v>
      </c>
      <c r="BT11" s="390">
        <v>410716</v>
      </c>
      <c r="BU11" s="390">
        <v>2395200</v>
      </c>
      <c r="BV11" s="389" t="s">
        <v>237</v>
      </c>
      <c r="BX11" s="390">
        <f t="shared" si="0"/>
        <v>410716</v>
      </c>
    </row>
    <row r="12" spans="1:87" ht="12" customHeight="1" x14ac:dyDescent="0.25">
      <c r="A12" s="236" t="s">
        <v>502</v>
      </c>
      <c r="B12" s="236" t="s">
        <v>572</v>
      </c>
      <c r="C12" s="237">
        <v>44562</v>
      </c>
      <c r="D12" s="237">
        <v>44926</v>
      </c>
      <c r="E12" s="236" t="s">
        <v>290</v>
      </c>
      <c r="F12" s="237">
        <v>44805</v>
      </c>
      <c r="G12" s="236" t="s">
        <v>573</v>
      </c>
      <c r="H12" s="236" t="s">
        <v>574</v>
      </c>
      <c r="I12" s="236" t="s">
        <v>575</v>
      </c>
      <c r="J12" s="237">
        <v>44805</v>
      </c>
      <c r="K12" s="237">
        <v>44926</v>
      </c>
      <c r="L12" s="236" t="s">
        <v>576</v>
      </c>
      <c r="M12" s="236" t="s">
        <v>295</v>
      </c>
      <c r="N12" s="236" t="s">
        <v>296</v>
      </c>
      <c r="O12" s="236" t="s">
        <v>577</v>
      </c>
      <c r="P12" s="236" t="s">
        <v>578</v>
      </c>
      <c r="Q12" s="236" t="s">
        <v>579</v>
      </c>
      <c r="R12" s="236" t="s">
        <v>300</v>
      </c>
      <c r="S12" s="236" t="s">
        <v>301</v>
      </c>
      <c r="T12" s="236" t="s">
        <v>302</v>
      </c>
      <c r="U12" s="236" t="s">
        <v>303</v>
      </c>
      <c r="V12" s="236" t="s">
        <v>589</v>
      </c>
      <c r="W12" s="236" t="s">
        <v>590</v>
      </c>
      <c r="X12" s="236" t="s">
        <v>306</v>
      </c>
      <c r="Y12" s="236" t="s">
        <v>507</v>
      </c>
      <c r="Z12" s="236" t="s">
        <v>307</v>
      </c>
      <c r="AA12" s="236" t="s">
        <v>308</v>
      </c>
      <c r="AB12" s="236" t="s">
        <v>309</v>
      </c>
      <c r="AC12" s="236" t="s">
        <v>582</v>
      </c>
      <c r="AD12" s="236" t="s">
        <v>550</v>
      </c>
      <c r="AE12" s="236" t="s">
        <v>583</v>
      </c>
      <c r="AF12" s="236" t="s">
        <v>584</v>
      </c>
      <c r="AG12" s="236" t="s">
        <v>511</v>
      </c>
      <c r="AH12" s="236" t="s">
        <v>512</v>
      </c>
      <c r="AI12" s="236" t="s">
        <v>513</v>
      </c>
      <c r="AJ12" s="236" t="s">
        <v>514</v>
      </c>
      <c r="AK12" s="238">
        <v>4003516</v>
      </c>
      <c r="AL12" s="238">
        <v>0</v>
      </c>
      <c r="AM12" s="238">
        <v>0</v>
      </c>
      <c r="AN12" s="238">
        <v>4003516</v>
      </c>
      <c r="AO12" s="238">
        <v>1197600</v>
      </c>
      <c r="AP12" s="238">
        <v>2805916</v>
      </c>
      <c r="AQ12" s="236" t="s">
        <v>585</v>
      </c>
      <c r="AR12" s="236" t="s">
        <v>591</v>
      </c>
      <c r="AS12" s="236" t="s">
        <v>586</v>
      </c>
      <c r="AT12" s="236" t="s">
        <v>591</v>
      </c>
      <c r="AU12" s="237">
        <v>44805</v>
      </c>
      <c r="AV12" s="238">
        <v>7185600</v>
      </c>
      <c r="AW12" s="238">
        <v>0</v>
      </c>
      <c r="AX12" s="236" t="s">
        <v>507</v>
      </c>
      <c r="AY12" s="236" t="s">
        <v>235</v>
      </c>
      <c r="BA12" s="238">
        <v>0</v>
      </c>
      <c r="BB12" s="238"/>
      <c r="BC12" s="238"/>
      <c r="BD12" s="238"/>
      <c r="BE12" s="238">
        <v>2805916</v>
      </c>
      <c r="BF12" s="238"/>
      <c r="BG12" s="238"/>
      <c r="BH12" s="238"/>
      <c r="BN12" s="385" t="s">
        <v>575</v>
      </c>
      <c r="BO12" s="385" t="s">
        <v>584</v>
      </c>
      <c r="BP12" s="386">
        <v>23800000</v>
      </c>
      <c r="BQ12" s="386">
        <v>0</v>
      </c>
      <c r="BR12" s="386">
        <v>0</v>
      </c>
      <c r="BS12" s="386">
        <v>23800000</v>
      </c>
      <c r="BT12" s="386">
        <v>0</v>
      </c>
      <c r="BU12" s="386">
        <v>23800000</v>
      </c>
      <c r="BV12" s="385" t="s">
        <v>235</v>
      </c>
      <c r="BW12" s="236"/>
      <c r="BX12" s="386">
        <f t="shared" si="0"/>
        <v>0</v>
      </c>
    </row>
    <row r="13" spans="1:87" ht="12" customHeight="1" x14ac:dyDescent="0.25">
      <c r="A13" s="236" t="s">
        <v>502</v>
      </c>
      <c r="B13" s="236" t="s">
        <v>572</v>
      </c>
      <c r="C13" s="237">
        <v>44562</v>
      </c>
      <c r="D13" s="237">
        <v>44926</v>
      </c>
      <c r="E13" s="236" t="s">
        <v>290</v>
      </c>
      <c r="F13" s="237">
        <v>44805</v>
      </c>
      <c r="G13" s="236" t="s">
        <v>573</v>
      </c>
      <c r="H13" s="236" t="s">
        <v>574</v>
      </c>
      <c r="I13" s="236" t="s">
        <v>575</v>
      </c>
      <c r="J13" s="237">
        <v>44805</v>
      </c>
      <c r="K13" s="237">
        <v>44926</v>
      </c>
      <c r="L13" s="236" t="s">
        <v>576</v>
      </c>
      <c r="M13" s="236" t="s">
        <v>295</v>
      </c>
      <c r="N13" s="236" t="s">
        <v>296</v>
      </c>
      <c r="O13" s="236" t="s">
        <v>577</v>
      </c>
      <c r="P13" s="236" t="s">
        <v>578</v>
      </c>
      <c r="Q13" s="236" t="s">
        <v>579</v>
      </c>
      <c r="R13" s="236" t="s">
        <v>300</v>
      </c>
      <c r="S13" s="236" t="s">
        <v>301</v>
      </c>
      <c r="T13" s="236" t="s">
        <v>302</v>
      </c>
      <c r="U13" s="236" t="s">
        <v>303</v>
      </c>
      <c r="V13" s="236" t="s">
        <v>592</v>
      </c>
      <c r="W13" s="236" t="s">
        <v>593</v>
      </c>
      <c r="X13" s="236" t="s">
        <v>306</v>
      </c>
      <c r="Y13" s="236" t="s">
        <v>507</v>
      </c>
      <c r="Z13" s="236" t="s">
        <v>307</v>
      </c>
      <c r="AA13" s="236" t="s">
        <v>308</v>
      </c>
      <c r="AB13" s="236" t="s">
        <v>309</v>
      </c>
      <c r="AC13" s="236" t="s">
        <v>582</v>
      </c>
      <c r="AD13" s="236" t="s">
        <v>550</v>
      </c>
      <c r="AE13" s="236" t="s">
        <v>583</v>
      </c>
      <c r="AF13" s="236" t="s">
        <v>584</v>
      </c>
      <c r="AG13" s="236" t="s">
        <v>511</v>
      </c>
      <c r="AH13" s="236" t="s">
        <v>512</v>
      </c>
      <c r="AI13" s="236" t="s">
        <v>513</v>
      </c>
      <c r="AJ13" s="236" t="s">
        <v>514</v>
      </c>
      <c r="AK13" s="238">
        <v>23800000</v>
      </c>
      <c r="AL13" s="238">
        <v>0</v>
      </c>
      <c r="AM13" s="238">
        <v>0</v>
      </c>
      <c r="AN13" s="238">
        <v>23800000</v>
      </c>
      <c r="AO13" s="238">
        <v>0</v>
      </c>
      <c r="AP13" s="238">
        <v>23800000</v>
      </c>
      <c r="AQ13" s="236" t="s">
        <v>585</v>
      </c>
      <c r="AR13" s="236" t="s">
        <v>594</v>
      </c>
      <c r="AS13" s="236" t="s">
        <v>586</v>
      </c>
      <c r="AT13" s="236" t="s">
        <v>594</v>
      </c>
      <c r="AU13" s="237">
        <v>44805</v>
      </c>
      <c r="AV13" s="238">
        <v>23800000</v>
      </c>
      <c r="AW13" s="238">
        <v>0</v>
      </c>
      <c r="AX13" s="236" t="s">
        <v>507</v>
      </c>
      <c r="AY13" s="236" t="s">
        <v>235</v>
      </c>
      <c r="BA13" s="238">
        <v>0</v>
      </c>
      <c r="BB13" s="238"/>
      <c r="BC13" s="238"/>
      <c r="BD13" s="238"/>
      <c r="BE13" s="238">
        <v>23800000</v>
      </c>
      <c r="BF13" s="238"/>
      <c r="BG13" s="238"/>
      <c r="BH13" s="238"/>
      <c r="BN13" s="385" t="s">
        <v>575</v>
      </c>
      <c r="BO13" s="385" t="s">
        <v>584</v>
      </c>
      <c r="BP13" s="386">
        <v>175663624</v>
      </c>
      <c r="BQ13" s="386">
        <v>0</v>
      </c>
      <c r="BR13" s="386">
        <v>0</v>
      </c>
      <c r="BS13" s="386">
        <v>175663624</v>
      </c>
      <c r="BT13" s="386">
        <v>0</v>
      </c>
      <c r="BU13" s="386">
        <v>175663624</v>
      </c>
      <c r="BV13" s="385" t="s">
        <v>235</v>
      </c>
      <c r="BW13" s="236"/>
      <c r="BX13" s="386">
        <f t="shared" si="0"/>
        <v>0</v>
      </c>
    </row>
    <row r="14" spans="1:87" ht="12" customHeight="1" x14ac:dyDescent="0.25">
      <c r="A14" s="236" t="s">
        <v>502</v>
      </c>
      <c r="B14" s="236" t="s">
        <v>572</v>
      </c>
      <c r="C14" s="237">
        <v>44562</v>
      </c>
      <c r="D14" s="237">
        <v>44926</v>
      </c>
      <c r="E14" s="236" t="s">
        <v>290</v>
      </c>
      <c r="F14" s="237">
        <v>44806</v>
      </c>
      <c r="G14" s="236" t="s">
        <v>595</v>
      </c>
      <c r="H14" s="236" t="s">
        <v>596</v>
      </c>
      <c r="I14" s="236" t="s">
        <v>597</v>
      </c>
      <c r="J14" s="237">
        <v>44806</v>
      </c>
      <c r="K14" s="237">
        <v>44926</v>
      </c>
      <c r="L14" s="236" t="s">
        <v>598</v>
      </c>
      <c r="M14" s="236" t="s">
        <v>295</v>
      </c>
      <c r="N14" s="236" t="s">
        <v>296</v>
      </c>
      <c r="O14" s="236" t="s">
        <v>599</v>
      </c>
      <c r="P14" s="236" t="s">
        <v>600</v>
      </c>
      <c r="Q14" s="236" t="s">
        <v>601</v>
      </c>
      <c r="R14" s="236" t="s">
        <v>300</v>
      </c>
      <c r="S14" s="236" t="s">
        <v>301</v>
      </c>
      <c r="T14" s="236" t="s">
        <v>302</v>
      </c>
      <c r="U14" s="236" t="s">
        <v>303</v>
      </c>
      <c r="V14" s="236" t="s">
        <v>350</v>
      </c>
      <c r="W14" s="236" t="s">
        <v>351</v>
      </c>
      <c r="X14" s="236" t="s">
        <v>330</v>
      </c>
      <c r="Y14" s="236" t="s">
        <v>507</v>
      </c>
      <c r="Z14" s="236" t="s">
        <v>307</v>
      </c>
      <c r="AA14" s="236" t="s">
        <v>308</v>
      </c>
      <c r="AB14" s="236" t="s">
        <v>309</v>
      </c>
      <c r="AC14" s="236" t="s">
        <v>602</v>
      </c>
      <c r="AD14" s="236" t="s">
        <v>550</v>
      </c>
      <c r="AE14" s="236" t="s">
        <v>603</v>
      </c>
      <c r="AF14" s="236" t="s">
        <v>604</v>
      </c>
      <c r="AG14" s="236" t="s">
        <v>511</v>
      </c>
      <c r="AH14" s="236" t="s">
        <v>512</v>
      </c>
      <c r="AI14" s="236" t="s">
        <v>513</v>
      </c>
      <c r="AJ14" s="236" t="s">
        <v>514</v>
      </c>
      <c r="AK14" s="238">
        <v>280463582</v>
      </c>
      <c r="AL14" s="238">
        <v>0</v>
      </c>
      <c r="AM14" s="238">
        <v>0</v>
      </c>
      <c r="AN14" s="238">
        <v>280463582</v>
      </c>
      <c r="AO14" s="238">
        <v>238394045</v>
      </c>
      <c r="AP14" s="238">
        <v>42069537</v>
      </c>
      <c r="AQ14" s="236" t="s">
        <v>605</v>
      </c>
      <c r="AR14" s="236" t="s">
        <v>289</v>
      </c>
      <c r="AS14" s="236" t="s">
        <v>606</v>
      </c>
      <c r="AT14" s="236" t="s">
        <v>289</v>
      </c>
      <c r="AU14" s="237">
        <v>44806</v>
      </c>
      <c r="AV14" s="238">
        <v>280463582</v>
      </c>
      <c r="AW14" s="238">
        <v>0</v>
      </c>
      <c r="AX14" s="236" t="s">
        <v>507</v>
      </c>
      <c r="AY14" s="236" t="s">
        <v>236</v>
      </c>
      <c r="BA14" s="238">
        <v>0</v>
      </c>
      <c r="BB14" s="238">
        <f>AP14</f>
        <v>42069537</v>
      </c>
      <c r="BC14" s="238"/>
      <c r="BD14" s="238"/>
      <c r="BE14" s="238"/>
      <c r="BF14" s="238"/>
      <c r="BG14" s="238"/>
      <c r="BH14" s="238"/>
      <c r="BI14" s="238"/>
      <c r="BJ14" s="238"/>
      <c r="BK14" s="238"/>
      <c r="BL14" s="238"/>
      <c r="BM14" s="238"/>
      <c r="BN14" s="387" t="s">
        <v>597</v>
      </c>
      <c r="BO14" s="387" t="s">
        <v>604</v>
      </c>
      <c r="BP14" s="388">
        <v>42069537</v>
      </c>
      <c r="BQ14" s="388">
        <v>0</v>
      </c>
      <c r="BR14" s="388">
        <v>0</v>
      </c>
      <c r="BS14" s="388">
        <v>42069537</v>
      </c>
      <c r="BT14" s="388">
        <v>42069537</v>
      </c>
      <c r="BU14" s="388">
        <v>0</v>
      </c>
      <c r="BV14" s="387" t="s">
        <v>236</v>
      </c>
      <c r="BX14" s="388">
        <f t="shared" si="0"/>
        <v>42069537</v>
      </c>
    </row>
    <row r="15" spans="1:87" ht="12" customHeight="1" x14ac:dyDescent="0.25">
      <c r="A15" s="236" t="s">
        <v>502</v>
      </c>
      <c r="B15" s="236" t="s">
        <v>308</v>
      </c>
      <c r="C15" s="237">
        <v>44562</v>
      </c>
      <c r="D15" s="237">
        <v>44926</v>
      </c>
      <c r="E15" s="236" t="s">
        <v>290</v>
      </c>
      <c r="F15" s="237">
        <v>44841</v>
      </c>
      <c r="G15" s="236" t="s">
        <v>607</v>
      </c>
      <c r="H15" s="236" t="s">
        <v>608</v>
      </c>
      <c r="I15" s="236" t="s">
        <v>609</v>
      </c>
      <c r="J15" s="237">
        <v>44840</v>
      </c>
      <c r="K15" s="237">
        <v>44910</v>
      </c>
      <c r="L15" s="236" t="s">
        <v>610</v>
      </c>
      <c r="M15" s="236" t="s">
        <v>295</v>
      </c>
      <c r="N15" s="236" t="s">
        <v>296</v>
      </c>
      <c r="O15" s="236" t="s">
        <v>611</v>
      </c>
      <c r="P15" s="236" t="s">
        <v>612</v>
      </c>
      <c r="Q15" s="236" t="s">
        <v>613</v>
      </c>
      <c r="R15" s="236" t="s">
        <v>300</v>
      </c>
      <c r="S15" s="236" t="s">
        <v>301</v>
      </c>
      <c r="T15" s="236" t="s">
        <v>302</v>
      </c>
      <c r="U15" s="236" t="s">
        <v>303</v>
      </c>
      <c r="V15" s="236" t="s">
        <v>614</v>
      </c>
      <c r="W15" s="236" t="s">
        <v>615</v>
      </c>
      <c r="X15" s="236" t="s">
        <v>306</v>
      </c>
      <c r="Y15" s="236" t="s">
        <v>507</v>
      </c>
      <c r="Z15" s="236" t="s">
        <v>307</v>
      </c>
      <c r="AA15" s="236" t="s">
        <v>616</v>
      </c>
      <c r="AB15" s="236" t="s">
        <v>617</v>
      </c>
      <c r="AC15" s="236" t="s">
        <v>618</v>
      </c>
      <c r="AD15" s="236" t="s">
        <v>550</v>
      </c>
      <c r="AE15" s="236" t="s">
        <v>619</v>
      </c>
      <c r="AF15" s="236" t="s">
        <v>620</v>
      </c>
      <c r="AG15" s="236" t="s">
        <v>511</v>
      </c>
      <c r="AH15" s="236" t="s">
        <v>512</v>
      </c>
      <c r="AI15" s="236" t="s">
        <v>513</v>
      </c>
      <c r="AJ15" s="236" t="s">
        <v>514</v>
      </c>
      <c r="AK15" s="238">
        <v>10550000</v>
      </c>
      <c r="AL15" s="238">
        <v>0</v>
      </c>
      <c r="AM15" s="238">
        <v>0</v>
      </c>
      <c r="AN15" s="238">
        <v>10550000</v>
      </c>
      <c r="AO15" s="238">
        <v>5323297</v>
      </c>
      <c r="AP15" s="238">
        <v>5226703</v>
      </c>
      <c r="AQ15" s="236" t="s">
        <v>621</v>
      </c>
      <c r="AR15" s="236" t="s">
        <v>289</v>
      </c>
      <c r="AS15" s="236" t="s">
        <v>622</v>
      </c>
      <c r="AT15" s="236" t="s">
        <v>289</v>
      </c>
      <c r="AU15" s="237">
        <v>44841</v>
      </c>
      <c r="AV15" s="238">
        <v>10550000</v>
      </c>
      <c r="AW15" s="238">
        <v>0</v>
      </c>
      <c r="AX15" s="236" t="s">
        <v>507</v>
      </c>
      <c r="AY15" s="236" t="s">
        <v>235</v>
      </c>
      <c r="BA15" s="238">
        <v>0</v>
      </c>
      <c r="BB15" s="238"/>
      <c r="BC15" s="238"/>
      <c r="BD15" s="238">
        <v>5226703</v>
      </c>
      <c r="BE15" s="238"/>
      <c r="BF15" s="238"/>
      <c r="BG15" s="238"/>
      <c r="BH15" s="238"/>
      <c r="BI15" s="238"/>
      <c r="BJ15" s="238"/>
      <c r="BK15" s="238"/>
      <c r="BL15" s="238"/>
      <c r="BM15" s="238"/>
      <c r="BN15" s="385" t="s">
        <v>609</v>
      </c>
      <c r="BO15" s="385" t="s">
        <v>620</v>
      </c>
      <c r="BP15" s="386">
        <v>5226703</v>
      </c>
      <c r="BQ15" s="386">
        <v>0</v>
      </c>
      <c r="BR15" s="386">
        <v>0</v>
      </c>
      <c r="BS15" s="386">
        <v>5226703</v>
      </c>
      <c r="BT15" s="386">
        <v>0</v>
      </c>
      <c r="BU15" s="386">
        <v>5226703</v>
      </c>
      <c r="BV15" s="385" t="s">
        <v>235</v>
      </c>
      <c r="BW15" s="236"/>
      <c r="BX15" s="386">
        <f t="shared" si="0"/>
        <v>0</v>
      </c>
    </row>
    <row r="16" spans="1:87" ht="12" customHeight="1" x14ac:dyDescent="0.25">
      <c r="A16" s="236" t="s">
        <v>502</v>
      </c>
      <c r="B16" s="236" t="s">
        <v>573</v>
      </c>
      <c r="C16" s="237">
        <v>44562</v>
      </c>
      <c r="D16" s="237">
        <v>44926</v>
      </c>
      <c r="E16" s="236" t="s">
        <v>290</v>
      </c>
      <c r="F16" s="237">
        <v>44887</v>
      </c>
      <c r="G16" s="236" t="s">
        <v>623</v>
      </c>
      <c r="H16" s="236" t="s">
        <v>624</v>
      </c>
      <c r="I16" s="236" t="s">
        <v>625</v>
      </c>
      <c r="J16" s="237">
        <v>44886</v>
      </c>
      <c r="K16" s="237">
        <v>44926</v>
      </c>
      <c r="L16" s="236" t="s">
        <v>626</v>
      </c>
      <c r="M16" s="236" t="s">
        <v>295</v>
      </c>
      <c r="N16" s="236" t="s">
        <v>296</v>
      </c>
      <c r="O16" s="236" t="s">
        <v>627</v>
      </c>
      <c r="P16" s="236" t="s">
        <v>628</v>
      </c>
      <c r="Q16" s="236" t="s">
        <v>629</v>
      </c>
      <c r="R16" s="236" t="s">
        <v>300</v>
      </c>
      <c r="S16" s="236" t="s">
        <v>301</v>
      </c>
      <c r="T16" s="236" t="s">
        <v>302</v>
      </c>
      <c r="U16" s="236" t="s">
        <v>303</v>
      </c>
      <c r="V16" s="236" t="s">
        <v>630</v>
      </c>
      <c r="W16" s="236" t="s">
        <v>631</v>
      </c>
      <c r="X16" s="236" t="s">
        <v>306</v>
      </c>
      <c r="Y16" s="236" t="s">
        <v>507</v>
      </c>
      <c r="Z16" s="236" t="s">
        <v>307</v>
      </c>
      <c r="AA16" s="236" t="s">
        <v>308</v>
      </c>
      <c r="AB16" s="236" t="s">
        <v>309</v>
      </c>
      <c r="AC16" s="236" t="s">
        <v>632</v>
      </c>
      <c r="AD16" s="236" t="s">
        <v>550</v>
      </c>
      <c r="AE16" s="236" t="s">
        <v>633</v>
      </c>
      <c r="AF16" s="236" t="s">
        <v>634</v>
      </c>
      <c r="AG16" s="236" t="s">
        <v>511</v>
      </c>
      <c r="AH16" s="236" t="s">
        <v>512</v>
      </c>
      <c r="AI16" s="236" t="s">
        <v>513</v>
      </c>
      <c r="AJ16" s="236" t="s">
        <v>514</v>
      </c>
      <c r="AK16" s="238">
        <v>717570</v>
      </c>
      <c r="AL16" s="238">
        <v>0</v>
      </c>
      <c r="AM16" s="238">
        <v>0</v>
      </c>
      <c r="AN16" s="238">
        <v>717570</v>
      </c>
      <c r="AO16" s="238">
        <v>0</v>
      </c>
      <c r="AP16" s="238">
        <v>717570</v>
      </c>
      <c r="AQ16" s="236" t="s">
        <v>635</v>
      </c>
      <c r="AR16" s="236" t="s">
        <v>289</v>
      </c>
      <c r="AS16" s="236" t="s">
        <v>636</v>
      </c>
      <c r="AT16" s="236" t="s">
        <v>289</v>
      </c>
      <c r="AU16" s="237">
        <v>44887</v>
      </c>
      <c r="AV16" s="238">
        <v>1305000</v>
      </c>
      <c r="AW16" s="238">
        <v>0</v>
      </c>
      <c r="AX16" s="236" t="s">
        <v>507</v>
      </c>
      <c r="AY16" s="236" t="s">
        <v>235</v>
      </c>
      <c r="BA16" s="238">
        <v>0</v>
      </c>
      <c r="BB16" s="238"/>
      <c r="BC16" s="238"/>
      <c r="BD16" s="238">
        <v>717570</v>
      </c>
      <c r="BE16" s="238"/>
      <c r="BF16" s="238"/>
      <c r="BG16" s="238"/>
      <c r="BH16" s="238"/>
      <c r="BI16" s="238"/>
      <c r="BJ16" s="238"/>
      <c r="BK16" s="238"/>
      <c r="BL16" s="238"/>
      <c r="BM16" s="238"/>
      <c r="BN16" s="385" t="s">
        <v>625</v>
      </c>
      <c r="BO16" s="385" t="s">
        <v>634</v>
      </c>
      <c r="BP16" s="386">
        <v>717570</v>
      </c>
      <c r="BQ16" s="386">
        <v>0</v>
      </c>
      <c r="BR16" s="386">
        <v>0</v>
      </c>
      <c r="BS16" s="386">
        <v>717570</v>
      </c>
      <c r="BT16" s="386">
        <v>0</v>
      </c>
      <c r="BU16" s="386">
        <v>717570</v>
      </c>
      <c r="BV16" s="385" t="s">
        <v>235</v>
      </c>
      <c r="BW16" s="236"/>
      <c r="BX16" s="386">
        <f t="shared" si="0"/>
        <v>0</v>
      </c>
    </row>
    <row r="17" spans="1:76" ht="12" customHeight="1" x14ac:dyDescent="0.25">
      <c r="A17" s="236" t="s">
        <v>502</v>
      </c>
      <c r="B17" s="236" t="s">
        <v>540</v>
      </c>
      <c r="C17" s="237">
        <v>44562</v>
      </c>
      <c r="D17" s="237">
        <v>44926</v>
      </c>
      <c r="E17" s="236" t="s">
        <v>290</v>
      </c>
      <c r="F17" s="237">
        <v>44742</v>
      </c>
      <c r="G17" s="236" t="s">
        <v>573</v>
      </c>
      <c r="H17" s="236" t="s">
        <v>574</v>
      </c>
      <c r="I17" s="236" t="s">
        <v>637</v>
      </c>
      <c r="J17" s="237">
        <v>44743</v>
      </c>
      <c r="K17" s="237">
        <v>44804</v>
      </c>
      <c r="L17" s="236" t="s">
        <v>638</v>
      </c>
      <c r="M17" s="236" t="s">
        <v>295</v>
      </c>
      <c r="N17" s="236" t="s">
        <v>296</v>
      </c>
      <c r="O17" s="236" t="s">
        <v>639</v>
      </c>
      <c r="P17" s="236" t="s">
        <v>640</v>
      </c>
      <c r="Q17" s="236" t="s">
        <v>641</v>
      </c>
      <c r="R17" s="236" t="s">
        <v>300</v>
      </c>
      <c r="S17" s="236" t="s">
        <v>301</v>
      </c>
      <c r="T17" s="236" t="s">
        <v>302</v>
      </c>
      <c r="U17" s="236" t="s">
        <v>303</v>
      </c>
      <c r="V17" s="236" t="s">
        <v>587</v>
      </c>
      <c r="W17" s="236" t="s">
        <v>588</v>
      </c>
      <c r="X17" s="236" t="s">
        <v>306</v>
      </c>
      <c r="Y17" s="236" t="s">
        <v>507</v>
      </c>
      <c r="Z17" s="236" t="s">
        <v>307</v>
      </c>
      <c r="AA17" s="236" t="s">
        <v>308</v>
      </c>
      <c r="AB17" s="236" t="s">
        <v>309</v>
      </c>
      <c r="AC17" s="236" t="s">
        <v>582</v>
      </c>
      <c r="AD17" s="236" t="s">
        <v>550</v>
      </c>
      <c r="AE17" s="236" t="s">
        <v>583</v>
      </c>
      <c r="AF17" s="236" t="s">
        <v>584</v>
      </c>
      <c r="AG17" s="236" t="s">
        <v>511</v>
      </c>
      <c r="AH17" s="236" t="s">
        <v>512</v>
      </c>
      <c r="AI17" s="236" t="s">
        <v>513</v>
      </c>
      <c r="AJ17" s="236" t="s">
        <v>514</v>
      </c>
      <c r="AK17" s="238">
        <v>31697295</v>
      </c>
      <c r="AL17" s="238">
        <v>0</v>
      </c>
      <c r="AM17" s="238">
        <v>0</v>
      </c>
      <c r="AN17" s="238">
        <v>31697295</v>
      </c>
      <c r="AO17" s="238">
        <v>11779127</v>
      </c>
      <c r="AP17" s="238">
        <v>19918168</v>
      </c>
      <c r="AQ17" s="236" t="s">
        <v>642</v>
      </c>
      <c r="AR17" s="236" t="s">
        <v>289</v>
      </c>
      <c r="AS17" s="236" t="s">
        <v>643</v>
      </c>
      <c r="AT17" s="236" t="s">
        <v>289</v>
      </c>
      <c r="AU17" s="237">
        <v>44742</v>
      </c>
      <c r="AV17" s="238">
        <v>32673095</v>
      </c>
      <c r="AW17" s="238">
        <v>0</v>
      </c>
      <c r="AX17" s="236" t="s">
        <v>507</v>
      </c>
      <c r="AY17" s="236" t="s">
        <v>235</v>
      </c>
      <c r="BA17" s="238">
        <v>0</v>
      </c>
      <c r="BB17" s="238"/>
      <c r="BC17" s="238"/>
      <c r="BD17" s="238"/>
      <c r="BE17" s="238">
        <v>19918168</v>
      </c>
      <c r="BF17" s="238"/>
      <c r="BG17" s="238"/>
      <c r="BH17" s="238"/>
      <c r="BN17" s="385" t="s">
        <v>637</v>
      </c>
      <c r="BO17" s="385" t="s">
        <v>584</v>
      </c>
      <c r="BP17" s="386">
        <v>975800</v>
      </c>
      <c r="BQ17" s="386">
        <v>0</v>
      </c>
      <c r="BR17" s="386">
        <v>0</v>
      </c>
      <c r="BS17" s="386">
        <v>975800</v>
      </c>
      <c r="BT17" s="386">
        <v>0</v>
      </c>
      <c r="BU17" s="386">
        <v>975800</v>
      </c>
      <c r="BV17" s="385" t="s">
        <v>235</v>
      </c>
      <c r="BW17" s="236"/>
      <c r="BX17" s="386">
        <f t="shared" si="0"/>
        <v>0</v>
      </c>
    </row>
    <row r="18" spans="1:76" ht="12" customHeight="1" x14ac:dyDescent="0.25">
      <c r="A18" s="236" t="s">
        <v>502</v>
      </c>
      <c r="B18" s="236" t="s">
        <v>540</v>
      </c>
      <c r="C18" s="237">
        <v>44562</v>
      </c>
      <c r="D18" s="237">
        <v>44926</v>
      </c>
      <c r="E18" s="236" t="s">
        <v>290</v>
      </c>
      <c r="F18" s="237">
        <v>44742</v>
      </c>
      <c r="G18" s="236" t="s">
        <v>573</v>
      </c>
      <c r="H18" s="236" t="s">
        <v>574</v>
      </c>
      <c r="I18" s="236" t="s">
        <v>637</v>
      </c>
      <c r="J18" s="237">
        <v>44743</v>
      </c>
      <c r="K18" s="237">
        <v>44804</v>
      </c>
      <c r="L18" s="236" t="s">
        <v>638</v>
      </c>
      <c r="M18" s="236" t="s">
        <v>295</v>
      </c>
      <c r="N18" s="236" t="s">
        <v>296</v>
      </c>
      <c r="O18" s="236" t="s">
        <v>639</v>
      </c>
      <c r="P18" s="236" t="s">
        <v>640</v>
      </c>
      <c r="Q18" s="236" t="s">
        <v>641</v>
      </c>
      <c r="R18" s="236" t="s">
        <v>300</v>
      </c>
      <c r="S18" s="236" t="s">
        <v>301</v>
      </c>
      <c r="T18" s="236" t="s">
        <v>302</v>
      </c>
      <c r="U18" s="236" t="s">
        <v>303</v>
      </c>
      <c r="V18" s="236" t="s">
        <v>587</v>
      </c>
      <c r="W18" s="236" t="s">
        <v>588</v>
      </c>
      <c r="X18" s="236" t="s">
        <v>330</v>
      </c>
      <c r="Y18" s="236" t="s">
        <v>507</v>
      </c>
      <c r="Z18" s="236" t="s">
        <v>307</v>
      </c>
      <c r="AA18" s="236" t="s">
        <v>308</v>
      </c>
      <c r="AB18" s="236" t="s">
        <v>309</v>
      </c>
      <c r="AC18" s="236" t="s">
        <v>582</v>
      </c>
      <c r="AD18" s="236" t="s">
        <v>550</v>
      </c>
      <c r="AE18" s="236" t="s">
        <v>583</v>
      </c>
      <c r="AF18" s="236" t="s">
        <v>584</v>
      </c>
      <c r="AG18" s="236" t="s">
        <v>511</v>
      </c>
      <c r="AH18" s="236" t="s">
        <v>512</v>
      </c>
      <c r="AI18" s="236" t="s">
        <v>513</v>
      </c>
      <c r="AJ18" s="236" t="s">
        <v>514</v>
      </c>
      <c r="AK18" s="238">
        <v>975800</v>
      </c>
      <c r="AL18" s="238">
        <v>0</v>
      </c>
      <c r="AM18" s="238">
        <v>0</v>
      </c>
      <c r="AN18" s="238">
        <v>975800</v>
      </c>
      <c r="AO18" s="238">
        <v>0</v>
      </c>
      <c r="AP18" s="238">
        <v>975800</v>
      </c>
      <c r="AQ18" s="236" t="s">
        <v>642</v>
      </c>
      <c r="AR18" s="236" t="s">
        <v>555</v>
      </c>
      <c r="AS18" s="236" t="s">
        <v>643</v>
      </c>
      <c r="AT18" s="236" t="s">
        <v>555</v>
      </c>
      <c r="AU18" s="237">
        <v>44742</v>
      </c>
      <c r="AV18" s="238">
        <v>32673095</v>
      </c>
      <c r="AW18" s="238">
        <v>0</v>
      </c>
      <c r="AX18" s="236" t="s">
        <v>507</v>
      </c>
      <c r="AY18" s="236" t="s">
        <v>237</v>
      </c>
      <c r="BA18" s="238">
        <v>0</v>
      </c>
      <c r="BB18" s="238"/>
      <c r="BC18" s="238"/>
      <c r="BD18" s="238"/>
      <c r="BE18" s="238">
        <f>AP18</f>
        <v>975800</v>
      </c>
      <c r="BF18" s="238"/>
      <c r="BG18" s="238"/>
      <c r="BH18" s="238"/>
      <c r="BN18" s="389" t="s">
        <v>637</v>
      </c>
      <c r="BO18" s="389" t="s">
        <v>584</v>
      </c>
      <c r="BP18" s="390">
        <v>19918168</v>
      </c>
      <c r="BQ18" s="390">
        <v>0</v>
      </c>
      <c r="BR18" s="390">
        <v>0</v>
      </c>
      <c r="BS18" s="390">
        <v>19918168</v>
      </c>
      <c r="BT18" s="390">
        <v>0</v>
      </c>
      <c r="BU18" s="390">
        <v>19918168</v>
      </c>
      <c r="BV18" s="389" t="s">
        <v>237</v>
      </c>
      <c r="BX18" s="390">
        <f t="shared" si="0"/>
        <v>0</v>
      </c>
    </row>
    <row r="19" spans="1:76" ht="12" customHeight="1" x14ac:dyDescent="0.25">
      <c r="A19" s="236" t="s">
        <v>502</v>
      </c>
      <c r="B19" s="236" t="s">
        <v>573</v>
      </c>
      <c r="C19" s="237">
        <v>44562</v>
      </c>
      <c r="D19" s="237">
        <v>44926</v>
      </c>
      <c r="E19" s="236" t="s">
        <v>290</v>
      </c>
      <c r="F19" s="237">
        <v>44889</v>
      </c>
      <c r="G19" s="236" t="s">
        <v>291</v>
      </c>
      <c r="H19" s="236" t="s">
        <v>292</v>
      </c>
      <c r="I19" s="236" t="s">
        <v>644</v>
      </c>
      <c r="J19" s="237">
        <v>44588</v>
      </c>
      <c r="K19" s="237">
        <v>44921</v>
      </c>
      <c r="L19" s="236" t="s">
        <v>443</v>
      </c>
      <c r="M19" s="236" t="s">
        <v>295</v>
      </c>
      <c r="N19" s="236" t="s">
        <v>296</v>
      </c>
      <c r="O19" s="236" t="s">
        <v>645</v>
      </c>
      <c r="P19" s="236" t="s">
        <v>646</v>
      </c>
      <c r="Q19" s="236" t="s">
        <v>647</v>
      </c>
      <c r="R19" s="236" t="s">
        <v>300</v>
      </c>
      <c r="S19" s="236" t="s">
        <v>301</v>
      </c>
      <c r="T19" s="236" t="s">
        <v>302</v>
      </c>
      <c r="U19" s="236" t="s">
        <v>303</v>
      </c>
      <c r="V19" s="236" t="s">
        <v>304</v>
      </c>
      <c r="W19" s="236" t="s">
        <v>305</v>
      </c>
      <c r="X19" s="236" t="s">
        <v>330</v>
      </c>
      <c r="Y19" s="236" t="s">
        <v>507</v>
      </c>
      <c r="Z19" s="236" t="s">
        <v>307</v>
      </c>
      <c r="AA19" s="236" t="s">
        <v>308</v>
      </c>
      <c r="AB19" s="236" t="s">
        <v>309</v>
      </c>
      <c r="AC19" s="236" t="s">
        <v>648</v>
      </c>
      <c r="AD19" s="236" t="s">
        <v>311</v>
      </c>
      <c r="AE19" s="236" t="s">
        <v>649</v>
      </c>
      <c r="AF19" s="236" t="s">
        <v>650</v>
      </c>
      <c r="AG19" s="236" t="s">
        <v>511</v>
      </c>
      <c r="AH19" s="236" t="s">
        <v>512</v>
      </c>
      <c r="AI19" s="236" t="s">
        <v>513</v>
      </c>
      <c r="AJ19" s="236" t="s">
        <v>514</v>
      </c>
      <c r="AK19" s="238">
        <v>12500000</v>
      </c>
      <c r="AL19" s="238">
        <v>0</v>
      </c>
      <c r="AM19" s="238">
        <v>0</v>
      </c>
      <c r="AN19" s="238">
        <v>12500000</v>
      </c>
      <c r="AO19" s="238">
        <v>7916667</v>
      </c>
      <c r="AP19" s="238">
        <v>4583333</v>
      </c>
      <c r="AQ19" s="236" t="s">
        <v>651</v>
      </c>
      <c r="AR19" s="236" t="s">
        <v>289</v>
      </c>
      <c r="AS19" s="236" t="s">
        <v>652</v>
      </c>
      <c r="AT19" s="236" t="s">
        <v>289</v>
      </c>
      <c r="AU19" s="237">
        <v>44889</v>
      </c>
      <c r="AV19" s="238">
        <v>12500000</v>
      </c>
      <c r="AW19" s="238">
        <v>0</v>
      </c>
      <c r="AX19" s="236" t="s">
        <v>507</v>
      </c>
      <c r="AY19" s="236" t="s">
        <v>237</v>
      </c>
      <c r="BA19" s="238">
        <v>0</v>
      </c>
      <c r="BB19" s="238"/>
      <c r="BC19" s="238"/>
      <c r="BD19" s="238">
        <f>AP19</f>
        <v>4583333</v>
      </c>
      <c r="BE19" s="238"/>
      <c r="BF19" s="238"/>
      <c r="BG19" s="238"/>
      <c r="BH19" s="238"/>
      <c r="BI19" s="238"/>
      <c r="BJ19" s="238"/>
      <c r="BK19" s="238"/>
      <c r="BL19" s="238"/>
      <c r="BM19" s="238"/>
      <c r="BN19" s="389" t="s">
        <v>644</v>
      </c>
      <c r="BO19" s="389" t="s">
        <v>650</v>
      </c>
      <c r="BP19" s="390">
        <v>4583333</v>
      </c>
      <c r="BQ19" s="390">
        <v>0</v>
      </c>
      <c r="BR19" s="390">
        <v>0</v>
      </c>
      <c r="BS19" s="390">
        <v>4583333</v>
      </c>
      <c r="BT19" s="390">
        <v>0</v>
      </c>
      <c r="BU19" s="390">
        <v>4583333</v>
      </c>
      <c r="BV19" s="389" t="s">
        <v>237</v>
      </c>
      <c r="BX19" s="390">
        <f t="shared" si="0"/>
        <v>0</v>
      </c>
    </row>
    <row r="20" spans="1:76" ht="12" customHeight="1" x14ac:dyDescent="0.25">
      <c r="A20" s="236" t="s">
        <v>502</v>
      </c>
      <c r="B20" s="236" t="s">
        <v>556</v>
      </c>
      <c r="C20" s="237">
        <v>44562</v>
      </c>
      <c r="D20" s="237">
        <v>44926</v>
      </c>
      <c r="E20" s="236" t="s">
        <v>290</v>
      </c>
      <c r="F20" s="237">
        <v>44924</v>
      </c>
      <c r="G20" s="236" t="s">
        <v>291</v>
      </c>
      <c r="H20" s="236" t="s">
        <v>292</v>
      </c>
      <c r="I20" s="236" t="s">
        <v>653</v>
      </c>
      <c r="J20" s="237">
        <v>44924</v>
      </c>
      <c r="K20" s="237">
        <v>44926</v>
      </c>
      <c r="L20" s="236" t="s">
        <v>555</v>
      </c>
      <c r="M20" s="236" t="s">
        <v>295</v>
      </c>
      <c r="N20" s="236" t="s">
        <v>296</v>
      </c>
      <c r="O20" s="236" t="s">
        <v>654</v>
      </c>
      <c r="P20" s="236" t="s">
        <v>655</v>
      </c>
      <c r="Q20" s="236" t="s">
        <v>656</v>
      </c>
      <c r="R20" s="236" t="s">
        <v>300</v>
      </c>
      <c r="S20" s="236" t="s">
        <v>301</v>
      </c>
      <c r="T20" s="236" t="s">
        <v>302</v>
      </c>
      <c r="U20" s="236" t="s">
        <v>303</v>
      </c>
      <c r="V20" s="236" t="s">
        <v>350</v>
      </c>
      <c r="W20" s="236" t="s">
        <v>351</v>
      </c>
      <c r="X20" s="236" t="s">
        <v>306</v>
      </c>
      <c r="Y20" s="236" t="s">
        <v>507</v>
      </c>
      <c r="Z20" s="236" t="s">
        <v>307</v>
      </c>
      <c r="AA20" s="236" t="s">
        <v>308</v>
      </c>
      <c r="AB20" s="236" t="s">
        <v>309</v>
      </c>
      <c r="AC20" s="236" t="s">
        <v>352</v>
      </c>
      <c r="AD20" s="236" t="s">
        <v>311</v>
      </c>
      <c r="AE20" s="236" t="s">
        <v>353</v>
      </c>
      <c r="AF20" s="236" t="s">
        <v>354</v>
      </c>
      <c r="AG20" s="236" t="s">
        <v>511</v>
      </c>
      <c r="AH20" s="236" t="s">
        <v>512</v>
      </c>
      <c r="AI20" s="236" t="s">
        <v>513</v>
      </c>
      <c r="AJ20" s="236" t="s">
        <v>514</v>
      </c>
      <c r="AK20" s="238">
        <v>1802500</v>
      </c>
      <c r="AL20" s="238">
        <v>0</v>
      </c>
      <c r="AM20" s="238">
        <v>0</v>
      </c>
      <c r="AN20" s="238">
        <v>1802500</v>
      </c>
      <c r="AO20" s="238">
        <v>0</v>
      </c>
      <c r="AP20" s="238">
        <v>1802500</v>
      </c>
      <c r="AQ20" s="236" t="s">
        <v>657</v>
      </c>
      <c r="AR20" s="236" t="s">
        <v>289</v>
      </c>
      <c r="AS20" s="236" t="s">
        <v>658</v>
      </c>
      <c r="AT20" s="236" t="s">
        <v>289</v>
      </c>
      <c r="AU20" s="237">
        <v>44924</v>
      </c>
      <c r="AV20" s="238">
        <v>1802500</v>
      </c>
      <c r="AW20" s="238">
        <v>0</v>
      </c>
      <c r="AX20" s="236" t="s">
        <v>507</v>
      </c>
      <c r="AY20" s="236" t="s">
        <v>235</v>
      </c>
      <c r="BA20" s="238">
        <v>0</v>
      </c>
      <c r="BB20" s="238">
        <v>1802500</v>
      </c>
      <c r="BC20" s="238"/>
      <c r="BD20" s="238"/>
      <c r="BE20" s="238"/>
      <c r="BF20" s="238"/>
      <c r="BG20" s="238"/>
      <c r="BH20" s="238"/>
      <c r="BI20" s="238"/>
      <c r="BJ20" s="238"/>
      <c r="BK20" s="238"/>
      <c r="BL20" s="238"/>
      <c r="BM20" s="238"/>
      <c r="BN20" s="385" t="s">
        <v>653</v>
      </c>
      <c r="BO20" s="385" t="s">
        <v>354</v>
      </c>
      <c r="BP20" s="386">
        <v>1802500</v>
      </c>
      <c r="BQ20" s="386">
        <v>0</v>
      </c>
      <c r="BR20" s="386">
        <v>0</v>
      </c>
      <c r="BS20" s="386">
        <v>1802500</v>
      </c>
      <c r="BT20" s="386">
        <v>0</v>
      </c>
      <c r="BU20" s="386">
        <v>1802500</v>
      </c>
      <c r="BV20" s="385" t="s">
        <v>235</v>
      </c>
      <c r="BW20" s="236"/>
      <c r="BX20" s="386">
        <f t="shared" si="0"/>
        <v>0</v>
      </c>
    </row>
    <row r="21" spans="1:76" ht="12" customHeight="1" x14ac:dyDescent="0.25">
      <c r="A21" s="236" t="s">
        <v>502</v>
      </c>
      <c r="B21" s="236" t="s">
        <v>594</v>
      </c>
      <c r="C21" s="237">
        <v>44562</v>
      </c>
      <c r="D21" s="237">
        <v>44926</v>
      </c>
      <c r="E21" s="236" t="s">
        <v>290</v>
      </c>
      <c r="F21" s="237">
        <v>44683</v>
      </c>
      <c r="G21" s="236" t="s">
        <v>607</v>
      </c>
      <c r="H21" s="236" t="s">
        <v>608</v>
      </c>
      <c r="I21" s="236" t="s">
        <v>659</v>
      </c>
      <c r="J21" s="237">
        <v>44683</v>
      </c>
      <c r="K21" s="237">
        <v>44926</v>
      </c>
      <c r="L21" s="236" t="s">
        <v>660</v>
      </c>
      <c r="M21" s="236" t="s">
        <v>295</v>
      </c>
      <c r="N21" s="236" t="s">
        <v>296</v>
      </c>
      <c r="O21" s="236" t="s">
        <v>661</v>
      </c>
      <c r="P21" s="236" t="s">
        <v>662</v>
      </c>
      <c r="Q21" s="236" t="s">
        <v>663</v>
      </c>
      <c r="R21" s="236" t="s">
        <v>300</v>
      </c>
      <c r="S21" s="236" t="s">
        <v>301</v>
      </c>
      <c r="T21" s="236" t="s">
        <v>302</v>
      </c>
      <c r="U21" s="236" t="s">
        <v>303</v>
      </c>
      <c r="V21" s="236" t="s">
        <v>664</v>
      </c>
      <c r="W21" s="236" t="s">
        <v>665</v>
      </c>
      <c r="X21" s="236" t="s">
        <v>306</v>
      </c>
      <c r="Y21" s="236" t="s">
        <v>507</v>
      </c>
      <c r="Z21" s="236" t="s">
        <v>307</v>
      </c>
      <c r="AA21" s="236" t="s">
        <v>616</v>
      </c>
      <c r="AB21" s="236" t="s">
        <v>617</v>
      </c>
      <c r="AC21" s="236" t="s">
        <v>666</v>
      </c>
      <c r="AD21" s="236" t="s">
        <v>550</v>
      </c>
      <c r="AE21" s="236" t="s">
        <v>667</v>
      </c>
      <c r="AF21" s="236" t="s">
        <v>668</v>
      </c>
      <c r="AG21" s="236" t="s">
        <v>511</v>
      </c>
      <c r="AH21" s="236" t="s">
        <v>512</v>
      </c>
      <c r="AI21" s="236" t="s">
        <v>513</v>
      </c>
      <c r="AJ21" s="236" t="s">
        <v>514</v>
      </c>
      <c r="AK21" s="238">
        <v>8000000</v>
      </c>
      <c r="AL21" s="238">
        <v>0</v>
      </c>
      <c r="AM21" s="238">
        <v>0</v>
      </c>
      <c r="AN21" s="238">
        <v>8000000</v>
      </c>
      <c r="AO21" s="238">
        <v>130944</v>
      </c>
      <c r="AP21" s="238">
        <v>7869056</v>
      </c>
      <c r="AQ21" s="236" t="s">
        <v>669</v>
      </c>
      <c r="AR21" s="236" t="s">
        <v>289</v>
      </c>
      <c r="AS21" s="236" t="s">
        <v>670</v>
      </c>
      <c r="AT21" s="236" t="s">
        <v>289</v>
      </c>
      <c r="AU21" s="237">
        <v>44683</v>
      </c>
      <c r="AV21" s="238">
        <v>8000000</v>
      </c>
      <c r="AW21" s="238">
        <v>0</v>
      </c>
      <c r="AX21" s="236" t="s">
        <v>507</v>
      </c>
      <c r="AY21" s="236" t="s">
        <v>235</v>
      </c>
      <c r="AZ21" s="236"/>
      <c r="BA21" s="238">
        <v>0</v>
      </c>
      <c r="BB21" s="238">
        <v>7869056</v>
      </c>
      <c r="BC21" s="238"/>
      <c r="BD21" s="238"/>
      <c r="BE21" s="238"/>
      <c r="BF21" s="238"/>
      <c r="BG21" s="238"/>
      <c r="BH21" s="238"/>
      <c r="BI21" s="236"/>
      <c r="BJ21" s="236"/>
      <c r="BK21" s="236"/>
      <c r="BL21" s="236"/>
      <c r="BM21" s="236"/>
      <c r="BN21" s="385" t="s">
        <v>659</v>
      </c>
      <c r="BO21" s="385" t="s">
        <v>668</v>
      </c>
      <c r="BP21" s="386">
        <v>7869056</v>
      </c>
      <c r="BQ21" s="386">
        <v>0</v>
      </c>
      <c r="BR21" s="386">
        <v>0</v>
      </c>
      <c r="BS21" s="386">
        <v>7869056</v>
      </c>
      <c r="BT21" s="386">
        <v>0</v>
      </c>
      <c r="BU21" s="386">
        <v>7869056</v>
      </c>
      <c r="BV21" s="385" t="s">
        <v>235</v>
      </c>
      <c r="BW21" s="236"/>
      <c r="BX21" s="386">
        <f t="shared" si="0"/>
        <v>0</v>
      </c>
    </row>
    <row r="22" spans="1:76" x14ac:dyDescent="0.25">
      <c r="BA22" s="238">
        <f>SUBTOTAL(9,BA2:BA21)</f>
        <v>0</v>
      </c>
      <c r="BB22" s="238">
        <f>SUBTOTAL(9,BB2:BB21)</f>
        <v>54235054.666666664</v>
      </c>
      <c r="BC22" s="238">
        <f>SUBTOTAL(9,BC2:BC20)</f>
        <v>15843619.666666666</v>
      </c>
      <c r="BD22" s="238">
        <f>SUBTOTAL(9,BD2:BD20)</f>
        <v>33289900.666666668</v>
      </c>
      <c r="BE22" s="238">
        <f>SUBTOTAL(9,BE2:BE20)</f>
        <v>400857139</v>
      </c>
      <c r="BF22" s="238"/>
      <c r="BG22" s="238"/>
      <c r="BH22" s="238"/>
      <c r="BI22" s="238"/>
      <c r="BJ22" s="238"/>
      <c r="BK22" s="238"/>
      <c r="BL22" s="238"/>
      <c r="BM22" s="238"/>
    </row>
    <row r="23" spans="1:76" x14ac:dyDescent="0.25">
      <c r="BB23" s="238"/>
      <c r="BC23" s="238"/>
      <c r="BD23" s="238"/>
      <c r="BE23" s="238"/>
      <c r="BF23" s="238"/>
      <c r="BG23" s="238"/>
      <c r="BH23" s="238"/>
      <c r="BI23" s="238"/>
      <c r="BJ23" s="238"/>
      <c r="BK23" s="238"/>
      <c r="BL23" s="238"/>
      <c r="BM23" s="238"/>
      <c r="BP23" s="382"/>
      <c r="BX23" s="382"/>
    </row>
    <row r="24" spans="1:76" x14ac:dyDescent="0.25">
      <c r="AM24" s="381" t="s">
        <v>235</v>
      </c>
      <c r="AN24" s="382">
        <f>AN4+AN5+AN7+AN9+AN10+AN12+AN13+AN15+AN16+AN17+AN20+AN21</f>
        <v>613020466</v>
      </c>
      <c r="AO24" s="382">
        <f>AO4+AO5+AO7+AO9+AO10+AO12+AO13+AO15+AO16+AO17+AO20+AO21</f>
        <v>203086973</v>
      </c>
      <c r="AP24" s="382">
        <f>AP4+AP5+AP7+AP9+AP10+AP12+AP13+AP15+AP16+AP17+AP20+AP21</f>
        <v>409933493</v>
      </c>
      <c r="AQ24" s="382"/>
      <c r="BB24" s="238"/>
      <c r="BC24" s="238"/>
      <c r="BD24" s="238"/>
      <c r="BE24" s="238"/>
      <c r="BF24" s="238"/>
      <c r="BG24" s="238"/>
      <c r="BH24" s="238"/>
      <c r="BI24" s="238"/>
      <c r="BJ24" s="238"/>
      <c r="BK24" s="238"/>
      <c r="BL24" s="238"/>
      <c r="BM24" s="238"/>
      <c r="BX24" s="382"/>
    </row>
    <row r="25" spans="1:76" x14ac:dyDescent="0.25">
      <c r="AM25" s="381" t="s">
        <v>236</v>
      </c>
      <c r="AN25" s="382">
        <f>AN14</f>
        <v>280463582</v>
      </c>
      <c r="AO25" s="382">
        <f t="shared" ref="AO25:AP25" si="1">AO14</f>
        <v>238394045</v>
      </c>
      <c r="AP25" s="382">
        <f t="shared" si="1"/>
        <v>42069537</v>
      </c>
      <c r="BB25" s="238"/>
      <c r="BC25" s="238"/>
      <c r="BD25" s="238"/>
      <c r="BE25" s="238"/>
      <c r="BF25" s="238"/>
      <c r="BG25" s="238"/>
      <c r="BH25" s="238"/>
      <c r="BI25" s="238"/>
      <c r="BJ25" s="238"/>
      <c r="BK25" s="238"/>
      <c r="BL25" s="238"/>
      <c r="BM25" s="238"/>
      <c r="BX25" s="382"/>
    </row>
    <row r="26" spans="1:76" x14ac:dyDescent="0.25">
      <c r="AM26" s="381" t="s">
        <v>237</v>
      </c>
      <c r="AN26" s="382">
        <f>AN2+AN3+AN6+AN8+AN11+AN18+AN19</f>
        <v>238077884</v>
      </c>
      <c r="AO26" s="382">
        <f t="shared" ref="AO26:AP26" si="2">AO2+AO3+AO6+AO8+AO11+AO18+AO19</f>
        <v>185855200</v>
      </c>
      <c r="AP26" s="382">
        <f t="shared" si="2"/>
        <v>52222684</v>
      </c>
      <c r="BB26" s="238"/>
      <c r="BC26" s="238"/>
      <c r="BD26" s="238"/>
      <c r="BE26" s="238"/>
      <c r="BF26" s="238"/>
      <c r="BG26" s="238"/>
      <c r="BH26" s="238"/>
      <c r="BI26" s="238"/>
      <c r="BJ26" s="238"/>
      <c r="BK26" s="238"/>
      <c r="BL26" s="238"/>
      <c r="BM26" s="238"/>
    </row>
    <row r="27" spans="1:76" x14ac:dyDescent="0.25">
      <c r="AO27" s="384"/>
      <c r="BB27" s="238"/>
      <c r="BC27" s="238"/>
      <c r="BD27" s="238"/>
      <c r="BE27" s="238"/>
      <c r="BF27" s="238"/>
      <c r="BG27" s="238"/>
      <c r="BH27" s="238"/>
      <c r="BI27" s="238"/>
      <c r="BJ27" s="238"/>
      <c r="BK27" s="238"/>
      <c r="BL27" s="238"/>
      <c r="BM27" s="238"/>
    </row>
    <row r="28" spans="1:76" x14ac:dyDescent="0.25">
      <c r="AO28" s="384"/>
      <c r="BB28" s="238"/>
      <c r="BC28" s="238"/>
      <c r="BD28" s="238"/>
      <c r="BE28" s="238"/>
      <c r="BF28" s="238"/>
      <c r="BG28" s="238"/>
      <c r="BH28" s="238"/>
      <c r="BI28" s="238"/>
      <c r="BJ28" s="238"/>
      <c r="BK28" s="238"/>
      <c r="BL28" s="238"/>
      <c r="BM28" s="238"/>
    </row>
    <row r="29" spans="1:76" x14ac:dyDescent="0.25">
      <c r="AO29" s="384"/>
      <c r="BB29" s="238"/>
      <c r="BC29" s="238"/>
      <c r="BD29" s="238"/>
      <c r="BE29" s="238"/>
      <c r="BF29" s="238"/>
      <c r="BG29" s="238"/>
      <c r="BH29" s="238"/>
      <c r="BI29" s="238"/>
      <c r="BJ29" s="238"/>
      <c r="BK29" s="238"/>
      <c r="BL29" s="238"/>
      <c r="BM29" s="238"/>
    </row>
    <row r="30" spans="1:76" x14ac:dyDescent="0.25">
      <c r="AO30" s="384"/>
      <c r="BB30" s="238"/>
      <c r="BC30" s="238"/>
      <c r="BD30" s="238"/>
      <c r="BE30" s="238"/>
      <c r="BF30" s="238"/>
      <c r="BG30" s="238"/>
      <c r="BH30" s="238"/>
      <c r="BI30" s="238"/>
      <c r="BJ30" s="238"/>
      <c r="BK30" s="238"/>
      <c r="BL30" s="238"/>
      <c r="BM30" s="238"/>
    </row>
    <row r="31" spans="1:76" x14ac:dyDescent="0.25">
      <c r="AO31" s="384"/>
      <c r="BB31" s="238"/>
      <c r="BC31" s="238"/>
      <c r="BD31" s="238"/>
      <c r="BE31" s="238"/>
      <c r="BF31" s="238"/>
      <c r="BG31" s="238"/>
      <c r="BH31" s="238"/>
      <c r="BI31" s="238"/>
      <c r="BJ31" s="238"/>
      <c r="BK31" s="238"/>
      <c r="BL31" s="238"/>
      <c r="BM31" s="238"/>
    </row>
    <row r="32" spans="1:76" x14ac:dyDescent="0.25">
      <c r="AO32" s="384"/>
      <c r="BB32" s="238"/>
      <c r="BC32" s="238"/>
      <c r="BD32" s="238"/>
      <c r="BE32" s="238"/>
      <c r="BF32" s="238"/>
      <c r="BG32" s="238"/>
      <c r="BH32" s="238"/>
      <c r="BI32" s="238"/>
      <c r="BJ32" s="238"/>
      <c r="BK32" s="238"/>
      <c r="BL32" s="238"/>
      <c r="BM32" s="238"/>
    </row>
    <row r="33" spans="41:41" x14ac:dyDescent="0.25">
      <c r="AO33" s="384"/>
    </row>
    <row r="34" spans="41:41" x14ac:dyDescent="0.25">
      <c r="AO34" s="384"/>
    </row>
    <row r="35" spans="41:41" x14ac:dyDescent="0.25">
      <c r="AO35" s="384"/>
    </row>
    <row r="36" spans="41:41" x14ac:dyDescent="0.25">
      <c r="AO36" s="384"/>
    </row>
    <row r="37" spans="41:41" x14ac:dyDescent="0.25">
      <c r="AO37" s="384"/>
    </row>
    <row r="38" spans="41:41" x14ac:dyDescent="0.25">
      <c r="AO38" s="384"/>
    </row>
    <row r="39" spans="41:41" x14ac:dyDescent="0.25">
      <c r="AO39" s="384"/>
    </row>
    <row r="40" spans="41:41" x14ac:dyDescent="0.25">
      <c r="AO40" s="384"/>
    </row>
    <row r="41" spans="41:41" x14ac:dyDescent="0.25">
      <c r="AO41" s="384"/>
    </row>
    <row r="42" spans="41:41" x14ac:dyDescent="0.25">
      <c r="AO42" s="384"/>
    </row>
    <row r="43" spans="41:41" x14ac:dyDescent="0.25">
      <c r="AO43" s="384"/>
    </row>
  </sheetData>
  <autoFilter ref="A1:CH21" xr:uid="{00000000-0001-0000-0700-000000000000}"/>
  <sortState xmlns:xlrd2="http://schemas.microsoft.com/office/spreadsheetml/2017/richdata2" ref="A2:BL21">
    <sortCondition ref="I2:I21"/>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D341F55659C9A4985F05E4B957308E7" ma:contentTypeVersion="17" ma:contentTypeDescription="Crear nuevo documento." ma:contentTypeScope="" ma:versionID="d956573d87abb794c4a9810d20ba9997">
  <xsd:schema xmlns:xsd="http://www.w3.org/2001/XMLSchema" xmlns:xs="http://www.w3.org/2001/XMLSchema" xmlns:p="http://schemas.microsoft.com/office/2006/metadata/properties" xmlns:ns2="bfb5676e-0d71-42df-8fc5-13002709b90b" xmlns:ns3="f5e60779-6af5-4dde-a1c8-ebb5582c629e" targetNamespace="http://schemas.microsoft.com/office/2006/metadata/properties" ma:root="true" ma:fieldsID="17bacb17f57d4cda79cc9468e4177047" ns2:_="" ns3:_="">
    <xsd:import namespace="bfb5676e-0d71-42df-8fc5-13002709b90b"/>
    <xsd:import namespace="f5e60779-6af5-4dde-a1c8-ebb5582c629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5676e-0d71-42df-8fc5-13002709b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e60779-6af5-4dde-a1c8-ebb5582c629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6691ca9c-6b0b-4471-b295-8a95b19cc813}" ma:internalName="TaxCatchAll" ma:showField="CatchAllData" ma:web="f5e60779-6af5-4dde-a1c8-ebb5582c62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5e60779-6af5-4dde-a1c8-ebb5582c629e" xsi:nil="true"/>
    <lcf76f155ced4ddcb4097134ff3c332f xmlns="bfb5676e-0d71-42df-8fc5-13002709b90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5D77265-BEEA-4BAF-8185-DCE8587869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5676e-0d71-42df-8fc5-13002709b90b"/>
    <ds:schemaRef ds:uri="f5e60779-6af5-4dde-a1c8-ebb5582c6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0F8EFE00-870D-44AE-A4EA-7D9CE866E988}">
  <ds:schemaRefs>
    <ds:schemaRef ds:uri="http://schemas.microsoft.com/office/2006/metadata/properties"/>
    <ds:schemaRef ds:uri="http://schemas.microsoft.com/office/infopath/2007/PartnerControls"/>
    <ds:schemaRef ds:uri="f5e60779-6af5-4dde-a1c8-ebb5582c629e"/>
    <ds:schemaRef ds:uri="bfb5676e-0d71-42df-8fc5-13002709b90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3</vt:i4>
      </vt:variant>
    </vt:vector>
  </HeadingPairs>
  <TitlesOfParts>
    <vt:vector size="18" baseType="lpstr">
      <vt:lpstr>Meta 1</vt:lpstr>
      <vt:lpstr>Meta 1..n</vt:lpstr>
      <vt:lpstr>Meta 2</vt:lpstr>
      <vt:lpstr>Meta 3</vt:lpstr>
      <vt:lpstr>Indicadores PA</vt:lpstr>
      <vt:lpstr>Avance.PDD</vt:lpstr>
      <vt:lpstr>Ppto.2023</vt:lpstr>
      <vt:lpstr>7673.Vig.ene</vt:lpstr>
      <vt:lpstr>7673.Reservas</vt:lpstr>
      <vt:lpstr>Justif.Reserva</vt:lpstr>
      <vt:lpstr>Territorialización PA</vt:lpstr>
      <vt:lpstr>Instructivo</vt:lpstr>
      <vt:lpstr>Generalidades</vt:lpstr>
      <vt:lpstr>Hoja13</vt:lpstr>
      <vt:lpstr>Hoja1</vt:lpstr>
      <vt:lpstr>'Meta 1'!Área_de_impresión</vt:lpstr>
      <vt:lpstr>'Meta 2'!Área_de_impresión</vt:lpstr>
      <vt:lpstr>'Meta 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Angela Marcela Forero Ruiz</cp:lastModifiedBy>
  <cp:revision/>
  <dcterms:created xsi:type="dcterms:W3CDTF">2011-04-26T22:16:52Z</dcterms:created>
  <dcterms:modified xsi:type="dcterms:W3CDTF">2023-02-08T02:00:56Z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0x010100ED341F55659C9A4985F05E4B957308E7</vt:lpwstr>
  </property>
  <property fmtid="{D5CDD505-2E9C-101B-9397-08002B2CF9AE}" pid="3" name="MediaServiceImageTags">
    <vt:lpwstr/>
  </property>
</Properties>
</file>