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Miryam\Documents\SDMujer\2023\Plan de Acción\"/>
    </mc:Choice>
  </mc:AlternateContent>
  <xr:revisionPtr revIDLastSave="0" documentId="13_ncr:1_{A75F459F-79C0-44A4-8146-090324F238DA}" xr6:coauthVersionLast="47" xr6:coauthVersionMax="47" xr10:uidLastSave="{00000000-0000-0000-0000-000000000000}"/>
  <bookViews>
    <workbookView xWindow="-108" yWindow="-108" windowWidth="23256" windowHeight="12456" firstSheet="2" activeTab="7" xr2:uid="{00000000-000D-0000-FFFF-FFFF00000000}"/>
  </bookViews>
  <sheets>
    <sheet name="RESERVA" sheetId="46" state="hidden" r:id="rId1"/>
    <sheet name="VIGENCIA" sheetId="45" state="hidden" r:id="rId2"/>
    <sheet name="Metas 1 PA proyecto" sheetId="40" r:id="rId3"/>
    <sheet name="Metas 2 PA proyecto" sheetId="41" r:id="rId4"/>
    <sheet name="Metas 3 PA proyecto" sheetId="42" r:id="rId5"/>
    <sheet name="Metas 4 PA proyecto" sheetId="43" r:id="rId6"/>
    <sheet name="Meta 1..n" sheetId="1" state="hidden" r:id="rId7"/>
    <sheet name="Indicadores PA" sheetId="36" r:id="rId8"/>
    <sheet name="Territorialización PA" sheetId="37" r:id="rId9"/>
    <sheet name="Instructivo" sheetId="39" r:id="rId10"/>
    <sheet name="Generalidades" sheetId="38" r:id="rId11"/>
    <sheet name="PONDERACIÓN" sheetId="44" r:id="rId12"/>
    <sheet name="Hoja13" sheetId="32" state="hidden" r:id="rId13"/>
    <sheet name="Hoja1" sheetId="20" state="hidden" r:id="rId14"/>
  </sheets>
  <externalReferences>
    <externalReference r:id="rId15"/>
  </externalReferences>
  <definedNames>
    <definedName name="_xlnm._FilterDatabase" localSheetId="7" hidden="1">'Indicadores PA'!$A$12:$AZ$12</definedName>
    <definedName name="_xlnm.Print_Area" localSheetId="7">'Indicadores PA'!$A$1:$AZ$19</definedName>
    <definedName name="_xlnm.Print_Area" localSheetId="2">'Metas 1 PA proyecto'!$A$1:$AD$43</definedName>
    <definedName name="_xlnm.Print_Area" localSheetId="3">'Metas 2 PA proyecto'!$A$1:$AD$41</definedName>
    <definedName name="_xlnm.Print_Area" localSheetId="5">'Metas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7" i="45" l="1"/>
  <c r="D27" i="45"/>
  <c r="C28" i="45"/>
  <c r="D28" i="45"/>
  <c r="C29" i="45"/>
  <c r="D29" i="45"/>
  <c r="C30" i="45"/>
  <c r="D30" i="45"/>
  <c r="C26" i="45"/>
  <c r="C24" i="45"/>
  <c r="E24" i="43"/>
  <c r="E24" i="40"/>
  <c r="D24" i="41"/>
  <c r="E30" i="46"/>
  <c r="D30" i="46"/>
  <c r="E24" i="46"/>
  <c r="D24" i="46"/>
  <c r="E23" i="46" l="1"/>
  <c r="E22" i="46"/>
  <c r="E28" i="46" s="1"/>
  <c r="E21" i="46"/>
  <c r="E20" i="46"/>
  <c r="E26" i="46" s="1"/>
  <c r="D27" i="46"/>
  <c r="E27" i="46"/>
  <c r="D28" i="46"/>
  <c r="D29" i="46"/>
  <c r="E29" i="46"/>
  <c r="G7" i="45"/>
  <c r="G6" i="45"/>
  <c r="G5" i="45"/>
  <c r="G4" i="45"/>
  <c r="F5" i="45"/>
  <c r="F6" i="45"/>
  <c r="F7" i="45"/>
  <c r="F4" i="45"/>
  <c r="D18" i="46"/>
  <c r="C15" i="46"/>
  <c r="C16" i="46"/>
  <c r="C17" i="46"/>
  <c r="C14" i="46"/>
  <c r="C14" i="45"/>
  <c r="F6" i="46"/>
  <c r="G6" i="46" s="1"/>
  <c r="D26" i="46"/>
  <c r="E18" i="46"/>
  <c r="D8" i="46"/>
  <c r="C8" i="46"/>
  <c r="E7" i="46"/>
  <c r="E6" i="46"/>
  <c r="E5" i="46"/>
  <c r="E4" i="46"/>
  <c r="D4" i="46"/>
  <c r="C8" i="45"/>
  <c r="D26" i="45"/>
  <c r="D23" i="45"/>
  <c r="D22" i="45"/>
  <c r="D21" i="45"/>
  <c r="D20" i="45"/>
  <c r="E18" i="45"/>
  <c r="D18" i="45"/>
  <c r="C17" i="45"/>
  <c r="C16" i="45"/>
  <c r="C15" i="45"/>
  <c r="K8" i="45"/>
  <c r="E8" i="45"/>
  <c r="N7" i="45"/>
  <c r="O7" i="45" s="1"/>
  <c r="M7" i="45"/>
  <c r="H7" i="45"/>
  <c r="D7" i="45"/>
  <c r="N6" i="45"/>
  <c r="O6" i="45" s="1"/>
  <c r="M6" i="45"/>
  <c r="H6" i="45"/>
  <c r="D6" i="45"/>
  <c r="N5" i="45"/>
  <c r="O5" i="45" s="1"/>
  <c r="M5" i="45"/>
  <c r="H5" i="45"/>
  <c r="D5" i="45"/>
  <c r="N4" i="45"/>
  <c r="O4" i="45" s="1"/>
  <c r="L4" i="45"/>
  <c r="L8" i="45" s="1"/>
  <c r="D4" i="45"/>
  <c r="P35" i="40"/>
  <c r="P38" i="42"/>
  <c r="G34" i="42"/>
  <c r="O34" i="42"/>
  <c r="F34" i="41"/>
  <c r="P40" i="41"/>
  <c r="P38" i="41"/>
  <c r="B34" i="40"/>
  <c r="F34" i="40" s="1"/>
  <c r="J34" i="40"/>
  <c r="K34" i="40"/>
  <c r="L34" i="40"/>
  <c r="M34" i="40"/>
  <c r="N34" i="40"/>
  <c r="O34" i="40"/>
  <c r="P42" i="40"/>
  <c r="P40" i="40"/>
  <c r="P38" i="40"/>
  <c r="B34" i="43"/>
  <c r="H34" i="43" s="1"/>
  <c r="B34" i="42"/>
  <c r="H34" i="42" s="1"/>
  <c r="B34" i="41"/>
  <c r="D35" i="41" s="1"/>
  <c r="P35" i="41" s="1"/>
  <c r="C20" i="44"/>
  <c r="D16" i="44" s="1"/>
  <c r="I21" i="44"/>
  <c r="J21" i="44"/>
  <c r="F20" i="44"/>
  <c r="AB24" i="43"/>
  <c r="AA24" i="43"/>
  <c r="Z24" i="43"/>
  <c r="Y24" i="43"/>
  <c r="X24" i="43"/>
  <c r="W24" i="43"/>
  <c r="V24" i="43"/>
  <c r="U24" i="43"/>
  <c r="AC24" i="43" s="1"/>
  <c r="T24" i="43"/>
  <c r="S24" i="43"/>
  <c r="R24" i="43"/>
  <c r="AB24" i="41"/>
  <c r="AA24" i="41"/>
  <c r="Z24" i="41"/>
  <c r="Y24" i="41"/>
  <c r="X24" i="41"/>
  <c r="AC24" i="41" s="1"/>
  <c r="W24" i="41"/>
  <c r="V24" i="41"/>
  <c r="U24" i="41"/>
  <c r="T24" i="41"/>
  <c r="S24" i="41"/>
  <c r="R24" i="41"/>
  <c r="Q22" i="40"/>
  <c r="T24" i="40" s="1"/>
  <c r="R22" i="40"/>
  <c r="P41" i="43"/>
  <c r="P40" i="43"/>
  <c r="P39" i="43"/>
  <c r="P38" i="43"/>
  <c r="P35" i="43"/>
  <c r="P30" i="43"/>
  <c r="AC25" i="43"/>
  <c r="AD25" i="43"/>
  <c r="O25" i="43"/>
  <c r="P25" i="43" s="1"/>
  <c r="O24" i="43"/>
  <c r="F7" i="46" s="1"/>
  <c r="AC23" i="43"/>
  <c r="AD23" i="43" s="1"/>
  <c r="O23" i="43"/>
  <c r="P23" i="43"/>
  <c r="AC22" i="43"/>
  <c r="O22" i="43"/>
  <c r="P39" i="42"/>
  <c r="P35" i="42"/>
  <c r="P30" i="42"/>
  <c r="AC25" i="42"/>
  <c r="AD25" i="42" s="1"/>
  <c r="O25" i="42"/>
  <c r="P25" i="42" s="1"/>
  <c r="AC24" i="42"/>
  <c r="O24" i="42"/>
  <c r="AC23" i="42"/>
  <c r="AD23" i="42" s="1"/>
  <c r="O23" i="42"/>
  <c r="P23" i="42" s="1"/>
  <c r="AC22" i="42"/>
  <c r="O22" i="42"/>
  <c r="P41" i="41"/>
  <c r="P39" i="41"/>
  <c r="P30" i="41"/>
  <c r="AC25" i="41"/>
  <c r="AD25" i="41" s="1"/>
  <c r="O25" i="41"/>
  <c r="P25" i="41" s="1"/>
  <c r="O24" i="41"/>
  <c r="F5" i="46" s="1"/>
  <c r="AC23" i="41"/>
  <c r="AD23" i="41" s="1"/>
  <c r="O23" i="41"/>
  <c r="P23" i="41" s="1"/>
  <c r="AC22" i="41"/>
  <c r="O22" i="41"/>
  <c r="AH16" i="36"/>
  <c r="AU16" i="36"/>
  <c r="AH15" i="36"/>
  <c r="AH14" i="36"/>
  <c r="AH13" i="36"/>
  <c r="P39"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AX58" i="37" s="1"/>
  <c r="S41" i="37"/>
  <c r="R41" i="37"/>
  <c r="AY40" i="37"/>
  <c r="AX40" i="37"/>
  <c r="S40" i="37"/>
  <c r="R40" i="37"/>
  <c r="AY39" i="37"/>
  <c r="AX39" i="37"/>
  <c r="S39" i="37"/>
  <c r="R39" i="37"/>
  <c r="AY38" i="37"/>
  <c r="AX38" i="37"/>
  <c r="S38" i="37"/>
  <c r="S37" i="37"/>
  <c r="S58" i="37" s="1"/>
  <c r="R38" i="37"/>
  <c r="R58" i="37" s="1"/>
  <c r="AY37" i="37"/>
  <c r="AY58" i="37"/>
  <c r="AX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32" i="37" s="1"/>
  <c r="AY20" i="37"/>
  <c r="AY21" i="37"/>
  <c r="AY22" i="37"/>
  <c r="AY23" i="37"/>
  <c r="AY24" i="37"/>
  <c r="AY25" i="37"/>
  <c r="AY26" i="37"/>
  <c r="AY27" i="37"/>
  <c r="AY28" i="37"/>
  <c r="AY29" i="37"/>
  <c r="AY30" i="37"/>
  <c r="AY31" i="37"/>
  <c r="AY11" i="37"/>
  <c r="S12" i="37"/>
  <c r="S13" i="37"/>
  <c r="S32" i="37" s="1"/>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U15" i="36"/>
  <c r="AU13" i="36"/>
  <c r="AV13" i="36" s="1"/>
  <c r="O23" i="40"/>
  <c r="P23" i="40"/>
  <c r="T32" i="37"/>
  <c r="U32" i="37"/>
  <c r="V32" i="37"/>
  <c r="W32" i="37"/>
  <c r="X32" i="37"/>
  <c r="AZ32" i="37"/>
  <c r="BA32" i="37"/>
  <c r="BB32" i="37"/>
  <c r="BC32" i="37"/>
  <c r="BD32" i="37"/>
  <c r="BE32" i="37"/>
  <c r="AC25" i="40"/>
  <c r="AD25" i="40" s="1"/>
  <c r="AC23" i="40"/>
  <c r="AD23" i="40" s="1"/>
  <c r="O25" i="40"/>
  <c r="P25" i="40" s="1"/>
  <c r="O24" i="40"/>
  <c r="F4" i="46" s="1"/>
  <c r="O22" i="40"/>
  <c r="P43" i="40"/>
  <c r="P41" i="40"/>
  <c r="P30" i="40"/>
  <c r="P28" i="1"/>
  <c r="P24" i="1"/>
  <c r="AX12" i="37"/>
  <c r="AX13" i="37"/>
  <c r="AX11" i="37"/>
  <c r="AX32" i="37" s="1"/>
  <c r="AX23" i="37"/>
  <c r="AX24" i="37"/>
  <c r="AX25" i="37"/>
  <c r="AX26" i="37"/>
  <c r="AX27" i="37"/>
  <c r="AX28" i="37"/>
  <c r="AX29" i="37"/>
  <c r="AX30" i="37"/>
  <c r="AX31" i="37"/>
  <c r="R12" i="37"/>
  <c r="R13" i="37"/>
  <c r="R14" i="37"/>
  <c r="R15" i="37"/>
  <c r="R32" i="37" s="1"/>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Y24" i="40"/>
  <c r="X24" i="40"/>
  <c r="G7" i="46" l="1"/>
  <c r="C23" i="46"/>
  <c r="C29" i="46" s="1"/>
  <c r="C22" i="46"/>
  <c r="C28" i="46" s="1"/>
  <c r="C21" i="46"/>
  <c r="C27" i="46" s="1"/>
  <c r="G5" i="46"/>
  <c r="C20" i="46"/>
  <c r="G4" i="46"/>
  <c r="C18" i="46"/>
  <c r="E8" i="46"/>
  <c r="F8" i="46"/>
  <c r="D24" i="45"/>
  <c r="N8" i="45"/>
  <c r="C18" i="45"/>
  <c r="G8" i="45"/>
  <c r="H4" i="45"/>
  <c r="M4" i="45"/>
  <c r="M8" i="45" s="1"/>
  <c r="AC22" i="40"/>
  <c r="I34" i="43"/>
  <c r="U24" i="40"/>
  <c r="E34" i="41"/>
  <c r="N34" i="42"/>
  <c r="F34" i="42"/>
  <c r="K34" i="43"/>
  <c r="AB24" i="40"/>
  <c r="O34" i="41"/>
  <c r="M34" i="42"/>
  <c r="J34" i="43"/>
  <c r="Z24" i="40"/>
  <c r="I34" i="40"/>
  <c r="D34" i="41"/>
  <c r="N34" i="41"/>
  <c r="L34" i="42"/>
  <c r="D34" i="43"/>
  <c r="L34" i="43"/>
  <c r="V24" i="40"/>
  <c r="S24" i="40"/>
  <c r="D4" i="44"/>
  <c r="D20" i="44" s="1"/>
  <c r="E34" i="40"/>
  <c r="H34" i="40"/>
  <c r="J34" i="41"/>
  <c r="M34" i="41"/>
  <c r="K34" i="42"/>
  <c r="F34" i="43"/>
  <c r="O34" i="43"/>
  <c r="R24" i="40"/>
  <c r="AC24" i="40" s="1"/>
  <c r="W24" i="40"/>
  <c r="D8" i="44"/>
  <c r="G34" i="40"/>
  <c r="I34" i="41"/>
  <c r="L34" i="41"/>
  <c r="J34" i="42"/>
  <c r="E34" i="43"/>
  <c r="N34" i="43"/>
  <c r="AA24" i="40"/>
  <c r="D12" i="44"/>
  <c r="H34" i="41"/>
  <c r="K34" i="41"/>
  <c r="I34" i="42"/>
  <c r="G34" i="43"/>
  <c r="M34" i="43"/>
  <c r="G34" i="41"/>
  <c r="E34" i="42"/>
  <c r="C24" i="46" l="1"/>
  <c r="C26" i="46"/>
  <c r="C30"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Z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6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<sst xmlns="http://schemas.openxmlformats.org/spreadsheetml/2006/main" count="1525" uniqueCount="519">
  <si>
    <t>RESERVA</t>
  </si>
  <si>
    <t>META 1</t>
  </si>
  <si>
    <t>META 2</t>
  </si>
  <si>
    <t>META 3</t>
  </si>
  <si>
    <t>META 4</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</si>
  <si>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</si>
  <si>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</si>
  <si>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</si>
  <si>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</si>
  <si>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</si>
  <si>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</si>
  <si>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</si>
  <si>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</si>
  <si>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FECHA DE REPORTE</t>
  </si>
  <si>
    <t>TIPO DE REPORTE</t>
  </si>
  <si>
    <t>FORMULACION</t>
  </si>
  <si>
    <t>X</t>
  </si>
  <si>
    <t>ACTUALIZACION</t>
  </si>
  <si>
    <t>SEGUIMIENTO</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</si>
  <si>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</si>
  <si>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</si>
  <si>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</si>
  <si>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</si>
  <si>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</si>
  <si>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</si>
  <si>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</si>
  <si>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</si>
  <si>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</si>
  <si>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</si>
  <si>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</si>
  <si>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</si>
  <si>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</si>
  <si>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</si>
  <si>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</si>
  <si>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</si>
  <si>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</si>
  <si>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</si>
  <si>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</si>
  <si>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</si>
  <si>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</si>
  <si>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</si>
  <si>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</si>
  <si>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</si>
  <si>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</si>
  <si>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</si>
  <si>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</si>
  <si>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</si>
  <si>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</si>
  <si>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</si>
  <si>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</si>
  <si>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</si>
  <si>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</si>
  <si>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</si>
  <si>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</si>
  <si>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</si>
  <si>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</si>
  <si>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</si>
  <si>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</si>
  <si>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</si>
  <si>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</si>
  <si>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</si>
  <si>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</si>
  <si>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</si>
  <si>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</si>
  <si>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</si>
  <si>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</si>
  <si>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</si>
  <si>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</si>
  <si>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</si>
  <si>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</si>
  <si>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</si>
  <si>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</si>
  <si>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</si>
  <si>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</si>
  <si>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</si>
  <si>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</si>
  <si>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</si>
  <si>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</si>
  <si>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</si>
  <si>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</si>
  <si>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</si>
  <si>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</si>
  <si>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</si>
  <si>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</si>
  <si>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</si>
  <si>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</si>
  <si>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</si>
  <si>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</si>
  <si>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</si>
  <si>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family val="1"/>
      </rPr>
      <t>de sistemas t</t>
    </r>
    <r>
      <rPr>
        <sz val="11"/>
        <rFont val="Times New Roman"/>
        <family val="1"/>
      </rPr>
      <t>ecnológicos para el fortalecimiento de la infraestructura del OMEG</t>
    </r>
  </si>
  <si>
    <t>2 - Formular e Implementar una (1) estrategia metodológica que permita incluir la perspectiva de género y diferencial en la captura de la información</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</si>
  <si>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</si>
  <si>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</si>
  <si>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3 - Diseñar y producir una (1) línea base de la política púbica de las Mujeres y Equidad de Género</t>
  </si>
  <si>
    <r>
      <t>6. divulgación</t>
    </r>
    <r>
      <rPr>
        <sz val="11"/>
        <color indexed="10"/>
        <rFont val="Times New Roman"/>
        <family val="1"/>
      </rPr>
      <t xml:space="preserve"> </t>
    </r>
    <r>
      <rPr>
        <sz val="11"/>
        <rFont val="Times New Roman"/>
        <family val="1"/>
      </rPr>
      <t>de los resultados de la línea base de la PPMyEG</t>
    </r>
  </si>
  <si>
    <t>*Incluir tantas filas sean necesarias</t>
  </si>
  <si>
    <t>4 -  Producir y divulgar (16) estudios y/o investigaciones sobre los derechos de las mujeres con fuente de información OMEG</t>
  </si>
  <si>
    <t>7. Elaboración de dos (2) estudios y/o investigaciones que den cuenta de los derechos de las mujeres con fuente información OMEG</t>
  </si>
  <si>
    <t>8. Diagramación y Divulgación de dos (2) estudio y/o investigaciones que den cuenta de los derechos de las mujeres con fuente información OMEG</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</si>
  <si>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</si>
  <si>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</si>
  <si>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</si>
  <si>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</si>
  <si>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</si>
  <si>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</si>
  <si>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</si>
  <si>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</si>
  <si>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</si>
  <si>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</si>
  <si>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</si>
  <si>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</si>
  <si>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</si>
  <si>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</si>
  <si>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</si>
  <si>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</si>
  <si>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</si>
  <si>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</si>
  <si>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</si>
  <si>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</si>
  <si>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</si>
  <si>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</si>
  <si>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</si>
  <si>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</si>
  <si>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</si>
  <si>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</si>
  <si>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</si>
  <si>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</si>
  <si>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</si>
  <si>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</si>
  <si>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</si>
  <si>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</si>
  <si>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</si>
  <si>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</si>
  <si>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</si>
  <si>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</si>
  <si>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</si>
  <si>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</si>
  <si>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</si>
  <si>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</si>
  <si>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</si>
  <si>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</si>
  <si>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</si>
  <si>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</si>
  <si>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</si>
  <si>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</si>
  <si>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</si>
  <si>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</si>
  <si>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</si>
  <si>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</si>
  <si>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</si>
  <si>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</si>
  <si>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</si>
  <si>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</si>
  <si>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</si>
  <si>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</si>
  <si>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</si>
  <si>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</si>
  <si>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Avance en la creación e implementación de la versión 2.0 del Sistema de Información del OMEG</t>
  </si>
  <si>
    <t>Mensual</t>
  </si>
  <si>
    <t>Seguimiento a ejecución de contrato</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</si>
  <si>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</si>
  <si>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</si>
  <si>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</si>
  <si>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</si>
  <si>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</si>
  <si>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</si>
  <si>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</si>
  <si>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</si>
  <si>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</si>
  <si>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</si>
  <si>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</si>
  <si>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</si>
  <si>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</si>
  <si>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</si>
  <si>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</si>
  <si>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</si>
  <si>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</si>
  <si>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</si>
  <si>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</si>
  <si>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</si>
  <si>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</si>
  <si>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</si>
  <si>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</si>
  <si>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</si>
  <si>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</si>
  <si>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</si>
  <si>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</si>
  <si>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</si>
  <si>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</si>
  <si>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</si>
  <si>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</si>
  <si>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</si>
  <si>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</si>
  <si>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</si>
  <si>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</si>
  <si>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</si>
  <si>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</si>
  <si>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</si>
  <si>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</si>
  <si>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</si>
  <si>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</si>
  <si>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</si>
  <si>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</si>
  <si>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</si>
  <si>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</si>
  <si>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</si>
  <si>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</si>
  <si>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</si>
  <si>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</si>
  <si>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</si>
  <si>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</si>
  <si>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</si>
  <si>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</si>
  <si>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</si>
  <si>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</si>
  <si>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</si>
  <si>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</si>
  <si>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</si>
  <si>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</si>
  <si>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</si>
  <si>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</si>
  <si>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</si>
  <si>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</si>
  <si>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</si>
  <si>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</si>
  <si>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</si>
  <si>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</si>
  <si>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</si>
  <si>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</si>
  <si>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</si>
  <si>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</si>
  <si>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</si>
  <si>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</si>
  <si>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</si>
  <si>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</si>
  <si>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</si>
  <si>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</si>
  <si>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</si>
  <si>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</si>
  <si>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</si>
  <si>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</si>
  <si>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</si>
  <si>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</si>
  <si>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</si>
  <si>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</si>
  <si>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</si>
  <si>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</si>
  <si>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</si>
  <si>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</si>
  <si>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</si>
  <si>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</si>
  <si>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</si>
  <si>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</si>
  <si>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</si>
  <si>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</si>
  <si>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</si>
  <si>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</si>
  <si>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</si>
  <si>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</si>
  <si>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</si>
  <si>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</si>
  <si>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</si>
  <si>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</si>
  <si>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</si>
  <si>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</si>
  <si>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</si>
  <si>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</si>
  <si>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</si>
  <si>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</si>
  <si>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</si>
  <si>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</si>
  <si>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</si>
  <si>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</si>
  <si>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</si>
  <si>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</si>
  <si>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</si>
  <si>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</si>
  <si>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</si>
  <si>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</si>
  <si>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</si>
  <si>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</si>
  <si>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</si>
  <si>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</si>
  <si>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</si>
  <si>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</si>
  <si>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</si>
  <si>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</si>
  <si>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</si>
  <si>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</si>
  <si>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</si>
  <si>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</si>
  <si>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</si>
  <si>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</si>
  <si>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</si>
  <si>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</si>
  <si>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</si>
  <si>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</si>
  <si>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</si>
  <si>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</si>
  <si>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</si>
  <si>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</si>
  <si>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</si>
  <si>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</si>
  <si>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</si>
  <si>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</si>
  <si>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</si>
  <si>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</si>
  <si>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</si>
  <si>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</si>
  <si>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</si>
  <si>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</si>
  <si>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</si>
  <si>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</si>
  <si>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</si>
  <si>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</si>
  <si>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</si>
  <si>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</si>
  <si>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</si>
  <si>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</si>
  <si>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</si>
  <si>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</si>
  <si>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</si>
  <si>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</si>
  <si>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</si>
  <si>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</si>
  <si>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</si>
  <si>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</si>
  <si>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</si>
  <si>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</si>
  <si>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</si>
  <si>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</si>
  <si>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</si>
  <si>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</si>
  <si>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</si>
  <si>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</si>
  <si>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</si>
  <si>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</si>
  <si>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</si>
  <si>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</si>
  <si>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</si>
  <si>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</si>
  <si>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</si>
  <si>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</si>
  <si>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</si>
  <si>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</si>
  <si>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</si>
  <si>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</si>
  <si>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</si>
  <si>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</si>
  <si>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</si>
  <si>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</si>
  <si>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</si>
  <si>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</si>
  <si>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</si>
  <si>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</si>
  <si>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</si>
  <si>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</si>
  <si>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</si>
  <si>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</si>
  <si>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</si>
  <si>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</si>
  <si>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</si>
  <si>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</si>
  <si>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</si>
  <si>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</si>
  <si>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</si>
  <si>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</si>
  <si>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</si>
  <si>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</si>
  <si>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</si>
  <si>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</si>
  <si>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</si>
  <si>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</si>
  <si>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</si>
  <si>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</si>
  <si>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</si>
  <si>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</si>
  <si>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</si>
  <si>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</si>
  <si>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</si>
  <si>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</si>
  <si>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</si>
  <si>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</si>
  <si>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</si>
  <si>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</si>
  <si>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</si>
  <si>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</si>
  <si>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</si>
  <si>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</si>
  <si>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</si>
  <si>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</si>
  <si>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</si>
  <si>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</si>
  <si>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</si>
  <si>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</si>
  <si>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</si>
  <si>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</si>
  <si>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</si>
  <si>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</si>
  <si>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</si>
  <si>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</si>
  <si>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</si>
  <si>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</si>
  <si>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</si>
  <si>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</si>
  <si>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</si>
  <si>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</si>
  <si>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</si>
  <si>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</si>
  <si>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</si>
  <si>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</si>
  <si>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</si>
  <si>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</si>
  <si>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</si>
  <si>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</si>
  <si>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</si>
  <si>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</si>
  <si>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</si>
  <si>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</si>
  <si>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</si>
  <si>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</si>
  <si>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</si>
  <si>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</si>
  <si>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</si>
  <si>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</si>
  <si>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</si>
  <si>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</si>
  <si>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</si>
  <si>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</si>
  <si>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</si>
  <si>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</si>
  <si>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</si>
  <si>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</si>
  <si>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</si>
  <si>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</si>
  <si>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</si>
  <si>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</si>
  <si>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</si>
  <si>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</si>
  <si>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</si>
  <si>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</si>
  <si>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</si>
  <si>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</si>
  <si>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</si>
  <si>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</si>
  <si>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</si>
  <si>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</si>
  <si>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</si>
  <si>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</si>
  <si>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</si>
  <si>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</si>
  <si>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</si>
  <si>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</si>
  <si>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</si>
  <si>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</si>
  <si>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</si>
  <si>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</si>
  <si>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</si>
  <si>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</si>
  <si>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</si>
  <si>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</si>
  <si>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</si>
  <si>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</si>
  <si>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</si>
  <si>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</si>
  <si>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</si>
  <si>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</si>
  <si>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</si>
  <si>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</si>
  <si>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</si>
  <si>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</si>
  <si>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</si>
  <si>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</si>
  <si>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</si>
  <si>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</si>
  <si>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</si>
  <si>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</si>
  <si>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No se presentan retrasos acorde con la programación</t>
  </si>
  <si>
    <t>No se presentan beneficios especificos de  la producción de estudios y/o investigaciones, esto considerando que no se realizó la programación de entrega o divulgación de los mismos</t>
  </si>
  <si>
    <t xml:space="preserve">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Adicionalmente, se cuenta con una estrategia de divulgación y comunicación de los resultados de la línea base de PPMyEG. </t>
  </si>
  <si>
    <t>No se presentan beneficios asociados a la líne base de la Política Pública de Mujeres y Equida de Género, esto considerando que no se realizó la programación de entrega o divulgación de los mismos</t>
  </si>
  <si>
    <t>No se presentan beneficios asociados a la estrategia metodológica que permita incluir la perspectiva de género y diferencial en la captura de la información, entanto no se programaron acciones para el presente reporte.</t>
  </si>
  <si>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t>
  </si>
  <si>
    <t>No se presentan beneficios asociados a la operación del Sistema de Información, esto considerando que se encuentra en proceso de migración de la versión 2,0</t>
  </si>
  <si>
    <t>No se encuentra programada para el periodo de reporte</t>
  </si>
  <si>
    <t xml:space="preserve">Para el mes de enero, no se reportan avances de seguimiento a la meta, esto considerando que se realizó el proceso de planeación estratégica y definición de productos en el marco de lo programado para la vigencia 2023, las acciones de ejecución se centraron en la formalización de los procesos precontractuales.													
													</t>
  </si>
  <si>
    <t xml:space="preserve">Para el mes de enero, no se reportan avances de seguimiento a la meta, esto considerando que se realizó el proceso de planeación estratégica y definición de productos en el marco de lo programado para la vigencia 203, las acciones de ejecución se centraron en la formalización de los procesos precontractuales.													
													</t>
  </si>
  <si>
    <t>Para el mes de enero, no se reportan avances de seguimiento a la meta, esto considerando que se realizó el proceso de planeación estratégica y definición de productos en el marco de lo programado para la vigencia 2023, las acciones de ejecución se centraron en la formalización de los procesos precontractuales.</t>
  </si>
  <si>
    <t>VIGENCIA TOTAL</t>
  </si>
  <si>
    <t>AJUSTE</t>
  </si>
  <si>
    <t>PLAN DE ACCIÓN</t>
  </si>
  <si>
    <t>VALIDACIÓN</t>
  </si>
  <si>
    <t>LIBERACIÓN</t>
  </si>
  <si>
    <t>GIRO</t>
  </si>
  <si>
    <t>ENERO</t>
  </si>
  <si>
    <t>FEBRERO</t>
  </si>
  <si>
    <t>MARZO</t>
  </si>
  <si>
    <t>ABRIL</t>
  </si>
  <si>
    <t>MAYO</t>
  </si>
  <si>
    <t>JUNIO</t>
  </si>
  <si>
    <t>JULIO</t>
  </si>
  <si>
    <t>AGOSTO</t>
  </si>
  <si>
    <t>SEPTIEMBRE</t>
  </si>
  <si>
    <t>OCTUBRE</t>
  </si>
  <si>
    <t>NOVIEMBRE</t>
  </si>
  <si>
    <t>DICIEMBRE</t>
  </si>
  <si>
    <t>CARGADO POR EL PROYECTO</t>
  </si>
  <si>
    <t>DIFERENCIA</t>
  </si>
  <si>
    <t>SEGUIMIENTO OAP</t>
  </si>
  <si>
    <t>VIGENCIA DEF</t>
  </si>
  <si>
    <t>RESERVA DEF</t>
  </si>
  <si>
    <t>ANULACIONES</t>
  </si>
  <si>
    <r>
      <t>Acorde con la programación de reservas presupuestales, durante el mes de enero se realizaron acciones de planeación estrategica y perfeccionamiento de los procesos contractuales para la ejecución de las acciones programadas, compromentiendo recursos en los contratos de prestación de servicios que le aportan a cada meta.</t>
    </r>
    <r>
      <rPr>
        <sz val="11"/>
        <color rgb="FFFF0000"/>
        <rFont val="Times New Roman"/>
        <family val="1"/>
      </rPr>
      <t xml:space="preserve"> </t>
    </r>
  </si>
  <si>
    <t>Nombre:  Rocío Durán Mahecha   - Miryam Fernanda Cuenca</t>
  </si>
  <si>
    <t>Cargo: Profesionales contratistas DGC</t>
  </si>
  <si>
    <t>Cargo: Directora de Gestión del Conocimiento</t>
  </si>
  <si>
    <t>Nombre: Angie Paola Mesa Rojas</t>
  </si>
  <si>
    <t>Nombre: Diana María Parra Romero</t>
  </si>
  <si>
    <t>Cargo: Subsecretaria de Cuidado y Políticas de Igualdad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</si>
</sst>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_-;\-&quot;$&quot;* #,##0_-;_-&quot;$&quot;* &quot;-&quot;_-;_-@_-"/>
    <numFmt numFmtId="170" formatCode="_-&quot;$&quot;* #,##0.00_-;\-&quot;$&quot;* #,##0.00_-;_-&quot;$&quot;* &quot;-&quot;??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 numFmtId="179" formatCode="&quot;$&quot;\ #,##0.00"/>
    <numFmt numFmtId="180" formatCode="_(* #,##0_);_(* \(#,##0\);_(* &quot;-&quot;??_);_(@_)"/>
  </numFmts>
  <fonts count="4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indexed="10"/>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0"/>
      <color theme="1"/>
      <name val="Arial"/>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s>
  <fills count="2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7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0" fontId="29" fillId="7" borderId="0" applyNumberFormat="0" applyBorder="0" applyProtection="0">
      <alignment horizontal="center" vertical="center"/>
    </xf>
    <xf numFmtId="0" fontId="29" fillId="8" borderId="1" applyNumberFormat="0" applyProtection="0">
      <alignment horizontal="left" vertical="center" wrapText="1"/>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30" fillId="0" borderId="0" applyFont="0" applyFill="0" applyBorder="0" applyAlignment="0" applyProtection="0"/>
    <xf numFmtId="166" fontId="2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9" fontId="21" fillId="0" borderId="0" applyFont="0" applyFill="0" applyBorder="0" applyAlignment="0" applyProtection="0"/>
    <xf numFmtId="165" fontId="21" fillId="0" borderId="0" applyFont="0" applyFill="0" applyBorder="0" applyAlignment="0" applyProtection="0"/>
    <xf numFmtId="42" fontId="21" fillId="0" borderId="0" applyFont="0" applyFill="0" applyBorder="0" applyAlignment="0" applyProtection="0"/>
    <xf numFmtId="165" fontId="21" fillId="0" borderId="0" applyFont="0" applyFill="0" applyBorder="0" applyAlignment="0" applyProtection="0"/>
    <xf numFmtId="170" fontId="21" fillId="0" borderId="0" applyFont="0" applyFill="0" applyBorder="0" applyAlignment="0" applyProtection="0"/>
    <xf numFmtId="172" fontId="2" fillId="0" borderId="0" applyFont="0" applyFill="0" applyBorder="0" applyAlignment="0" applyProtection="0"/>
    <xf numFmtId="171" fontId="21" fillId="0" borderId="0" applyFont="0" applyFill="0" applyBorder="0" applyAlignment="0" applyProtection="0"/>
    <xf numFmtId="44" fontId="21" fillId="0" borderId="0" applyFont="0" applyFill="0" applyBorder="0" applyAlignment="0" applyProtection="0"/>
    <xf numFmtId="172"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31" fillId="9" borderId="0" applyNumberFormat="0" applyBorder="0" applyAlignment="0" applyProtection="0"/>
    <xf numFmtId="0" fontId="2" fillId="0" borderId="0"/>
    <xf numFmtId="0" fontId="2" fillId="0" borderId="0"/>
    <xf numFmtId="0" fontId="2" fillId="0" borderId="0"/>
    <xf numFmtId="0" fontId="5" fillId="0" borderId="0"/>
    <xf numFmtId="0" fontId="24" fillId="0" borderId="0"/>
    <xf numFmtId="0" fontId="2" fillId="0" borderId="0"/>
    <xf numFmtId="0" fontId="21" fillId="0" borderId="0"/>
    <xf numFmtId="0" fontId="30" fillId="0" borderId="0"/>
    <xf numFmtId="0" fontId="6" fillId="0" borderId="0"/>
    <xf numFmtId="0" fontId="5" fillId="0" borderId="0"/>
    <xf numFmtId="0" fontId="5" fillId="0" borderId="0"/>
    <xf numFmtId="0" fontId="2" fillId="0" borderId="0"/>
    <xf numFmtId="0" fontId="2"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2" fillId="5" borderId="0" applyNumberFormat="0" applyBorder="0" applyProtection="0">
      <alignment horizontal="left" indent="1"/>
    </xf>
  </cellStyleXfs>
  <cellXfs count="640">
    <xf numFmtId="0" fontId="0" fillId="0" borderId="0" xfId="0"/>
    <xf numFmtId="9" fontId="4" fillId="10" borderId="1" xfId="66" applyFont="1" applyFill="1" applyBorder="1" applyAlignment="1" applyProtection="1">
      <alignment horizontal="center" vertical="center" wrapText="1"/>
      <protection locked="0"/>
    </xf>
    <xf numFmtId="9" fontId="3" fillId="0" borderId="2" xfId="52" applyNumberFormat="1" applyFont="1" applyBorder="1" applyAlignment="1">
      <alignment horizontal="center" vertical="center" wrapText="1"/>
    </xf>
    <xf numFmtId="177" fontId="21" fillId="0" borderId="0" xfId="30" applyNumberFormat="1" applyFont="1" applyBorder="1" applyAlignment="1">
      <alignment vertical="center"/>
    </xf>
    <xf numFmtId="0" fontId="0" fillId="0" borderId="3" xfId="0" applyBorder="1" applyAlignment="1">
      <alignment horizontal="center"/>
    </xf>
    <xf numFmtId="0" fontId="0" fillId="11" borderId="1" xfId="0" applyFill="1" applyBorder="1"/>
    <xf numFmtId="9" fontId="4" fillId="11" borderId="1" xfId="66" applyFont="1" applyFill="1" applyBorder="1" applyAlignment="1" applyProtection="1">
      <alignment horizontal="center" vertical="center" wrapText="1"/>
      <protection locked="0"/>
    </xf>
    <xf numFmtId="9" fontId="3" fillId="11" borderId="2" xfId="52" applyNumberFormat="1" applyFont="1" applyFill="1" applyBorder="1" applyAlignment="1">
      <alignment horizontal="center" vertical="center" wrapText="1"/>
    </xf>
    <xf numFmtId="0" fontId="0" fillId="12" borderId="1" xfId="0" applyFill="1" applyBorder="1"/>
    <xf numFmtId="0" fontId="0" fillId="13" borderId="1" xfId="0" applyFill="1" applyBorder="1"/>
    <xf numFmtId="9" fontId="4" fillId="13" borderId="1" xfId="66" applyFont="1" applyFill="1" applyBorder="1" applyAlignment="1" applyProtection="1">
      <alignment horizontal="center" vertical="center" wrapText="1"/>
      <protection locked="0"/>
    </xf>
    <xf numFmtId="9" fontId="3" fillId="13" borderId="2" xfId="52" applyNumberFormat="1" applyFont="1" applyFill="1" applyBorder="1" applyAlignment="1">
      <alignment horizontal="center" vertical="center" wrapText="1"/>
    </xf>
    <xf numFmtId="0" fontId="0" fillId="14" borderId="1" xfId="0" applyFill="1" applyBorder="1"/>
    <xf numFmtId="0" fontId="0" fillId="15" borderId="1" xfId="0" applyFill="1" applyBorder="1"/>
    <xf numFmtId="0" fontId="0" fillId="16" borderId="1" xfId="0" applyFill="1" applyBorder="1"/>
    <xf numFmtId="0" fontId="0" fillId="10" borderId="1" xfId="0" applyFill="1" applyBorder="1"/>
    <xf numFmtId="0" fontId="0" fillId="17" borderId="1" xfId="0" applyFill="1" applyBorder="1"/>
    <xf numFmtId="0" fontId="0" fillId="16" borderId="4" xfId="0" applyFill="1" applyBorder="1"/>
    <xf numFmtId="0" fontId="0" fillId="18" borderId="1" xfId="0" applyFill="1" applyBorder="1"/>
    <xf numFmtId="0" fontId="0" fillId="13" borderId="2" xfId="0" applyFill="1" applyBorder="1"/>
    <xf numFmtId="0" fontId="0" fillId="16" borderId="2" xfId="0" applyFill="1" applyBorder="1"/>
    <xf numFmtId="0" fontId="0" fillId="10" borderId="2" xfId="0" applyFill="1" applyBorder="1"/>
    <xf numFmtId="0" fontId="0" fillId="18" borderId="2" xfId="0" applyFill="1" applyBorder="1"/>
    <xf numFmtId="0" fontId="0" fillId="15" borderId="2" xfId="0" applyFill="1" applyBorder="1"/>
    <xf numFmtId="0" fontId="0" fillId="11" borderId="5"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0" borderId="6" xfId="0" applyBorder="1" applyAlignment="1">
      <alignment horizontal="center"/>
    </xf>
    <xf numFmtId="0" fontId="0" fillId="0" borderId="7" xfId="0" applyBorder="1" applyAlignment="1">
      <alignment horizontal="center"/>
    </xf>
    <xf numFmtId="9" fontId="4" fillId="11" borderId="8" xfId="66" applyFont="1" applyFill="1" applyBorder="1" applyAlignment="1" applyProtection="1">
      <alignment horizontal="center" vertical="center" wrapText="1"/>
      <protection locked="0"/>
    </xf>
    <xf numFmtId="9" fontId="3" fillId="11" borderId="9" xfId="52" applyNumberFormat="1" applyFont="1" applyFill="1" applyBorder="1" applyAlignment="1">
      <alignment horizontal="center" vertical="center" wrapText="1"/>
    </xf>
    <xf numFmtId="9" fontId="3" fillId="13" borderId="8" xfId="52" applyNumberFormat="1" applyFont="1" applyFill="1" applyBorder="1" applyAlignment="1">
      <alignment horizontal="center" vertical="center" wrapText="1"/>
    </xf>
    <xf numFmtId="0" fontId="0" fillId="13" borderId="9" xfId="0" applyFill="1" applyBorder="1"/>
    <xf numFmtId="0" fontId="0" fillId="13" borderId="8" xfId="0" applyFill="1" applyBorder="1"/>
    <xf numFmtId="0" fontId="0" fillId="16" borderId="8" xfId="0" applyFill="1" applyBorder="1"/>
    <xf numFmtId="0" fontId="0" fillId="16" borderId="9" xfId="0" applyFill="1" applyBorder="1"/>
    <xf numFmtId="0" fontId="0" fillId="10" borderId="8" xfId="0" applyFill="1" applyBorder="1"/>
    <xf numFmtId="0" fontId="0" fillId="10" borderId="9" xfId="0" applyFill="1" applyBorder="1"/>
    <xf numFmtId="0" fontId="0" fillId="18" borderId="8" xfId="0" applyFill="1" applyBorder="1"/>
    <xf numFmtId="0" fontId="0" fillId="18" borderId="9" xfId="0" applyFill="1" applyBorder="1"/>
    <xf numFmtId="0" fontId="0" fillId="15" borderId="8" xfId="0" applyFill="1" applyBorder="1"/>
    <xf numFmtId="0" fontId="0" fillId="15" borderId="9" xfId="0" applyFill="1" applyBorder="1"/>
    <xf numFmtId="0" fontId="0" fillId="16" borderId="10" xfId="0" applyFill="1" applyBorder="1"/>
    <xf numFmtId="0" fontId="0" fillId="19" borderId="4" xfId="0" applyFill="1" applyBorder="1"/>
    <xf numFmtId="0" fontId="0" fillId="19" borderId="1" xfId="0" applyFill="1" applyBorder="1"/>
    <xf numFmtId="0" fontId="0" fillId="19" borderId="10" xfId="0" applyFill="1" applyBorder="1"/>
    <xf numFmtId="9" fontId="33" fillId="0" borderId="0" xfId="66" applyFont="1" applyBorder="1" applyAlignment="1">
      <alignment horizontal="center" vertical="center"/>
    </xf>
    <xf numFmtId="0" fontId="0" fillId="0" borderId="0" xfId="0" applyAlignment="1">
      <alignment vertical="center"/>
    </xf>
    <xf numFmtId="0" fontId="12" fillId="20" borderId="69" xfId="52" applyFont="1" applyFill="1" applyBorder="1" applyAlignment="1">
      <alignment vertical="center" wrapText="1"/>
    </xf>
    <xf numFmtId="0" fontId="12" fillId="20" borderId="70" xfId="52" applyFont="1" applyFill="1" applyBorder="1" applyAlignment="1">
      <alignment vertical="center" wrapText="1"/>
    </xf>
    <xf numFmtId="0" fontId="12" fillId="20" borderId="71" xfId="52" applyFont="1" applyFill="1" applyBorder="1" applyAlignment="1">
      <alignment vertical="center" wrapText="1"/>
    </xf>
    <xf numFmtId="0" fontId="12" fillId="20" borderId="0" xfId="52" applyFont="1" applyFill="1" applyAlignment="1">
      <alignment vertical="center" wrapText="1"/>
    </xf>
    <xf numFmtId="0" fontId="14" fillId="20" borderId="0" xfId="52" applyFont="1" applyFill="1" applyAlignment="1">
      <alignment vertical="center" wrapText="1"/>
    </xf>
    <xf numFmtId="0" fontId="12" fillId="20" borderId="11" xfId="52" applyFont="1" applyFill="1" applyBorder="1" applyAlignment="1">
      <alignment vertical="center" wrapText="1"/>
    </xf>
    <xf numFmtId="0" fontId="11" fillId="20" borderId="11" xfId="52" applyFont="1" applyFill="1" applyBorder="1" applyAlignment="1">
      <alignment vertical="center" wrapText="1"/>
    </xf>
    <xf numFmtId="0" fontId="11" fillId="20" borderId="12" xfId="52" applyFont="1" applyFill="1" applyBorder="1" applyAlignment="1">
      <alignment vertical="center" wrapText="1"/>
    </xf>
    <xf numFmtId="0" fontId="12" fillId="20" borderId="13" xfId="52" applyFont="1" applyFill="1" applyBorder="1" applyAlignment="1">
      <alignment vertical="center" wrapText="1"/>
    </xf>
    <xf numFmtId="0" fontId="11" fillId="20" borderId="0" xfId="52" applyFont="1" applyFill="1" applyAlignment="1">
      <alignment vertical="center" wrapText="1"/>
    </xf>
    <xf numFmtId="0" fontId="11" fillId="20" borderId="14" xfId="5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52" applyFont="1" applyAlignment="1">
      <alignment horizontal="center" vertical="center" wrapText="1"/>
    </xf>
    <xf numFmtId="0" fontId="12" fillId="0" borderId="14" xfId="52" applyFont="1" applyBorder="1" applyAlignment="1">
      <alignment horizontal="center" vertical="center" wrapText="1"/>
    </xf>
    <xf numFmtId="0" fontId="12" fillId="20" borderId="13" xfId="52" applyFont="1" applyFill="1" applyBorder="1" applyAlignment="1">
      <alignment horizontal="center" vertical="center" wrapText="1"/>
    </xf>
    <xf numFmtId="0" fontId="12" fillId="20" borderId="75" xfId="52" applyFont="1" applyFill="1" applyBorder="1" applyAlignment="1">
      <alignment horizontal="center" vertical="center" wrapText="1"/>
    </xf>
    <xf numFmtId="0" fontId="15" fillId="20" borderId="0" xfId="52" applyFont="1" applyFill="1" applyAlignment="1">
      <alignment horizontal="center" vertical="center" wrapText="1"/>
    </xf>
    <xf numFmtId="0" fontId="12" fillId="20" borderId="0" xfId="52" applyFont="1" applyFill="1" applyAlignment="1">
      <alignment horizontal="center" vertical="center" wrapText="1"/>
    </xf>
    <xf numFmtId="0" fontId="15" fillId="0" borderId="0" xfId="52" applyFont="1" applyAlignment="1">
      <alignment horizontal="center" vertical="center" wrapText="1"/>
    </xf>
    <xf numFmtId="0" fontId="0" fillId="0" borderId="0" xfId="0" applyAlignment="1">
      <alignment horizontal="center" vertical="center" wrapText="1"/>
    </xf>
    <xf numFmtId="0" fontId="11" fillId="20" borderId="15" xfId="52" applyFont="1" applyFill="1" applyBorder="1" applyAlignment="1">
      <alignment vertical="center" wrapText="1"/>
    </xf>
    <xf numFmtId="0" fontId="11" fillId="20" borderId="16" xfId="52" applyFont="1" applyFill="1" applyBorder="1" applyAlignment="1">
      <alignment vertical="center" wrapText="1"/>
    </xf>
    <xf numFmtId="9" fontId="12" fillId="0" borderId="17" xfId="66" applyFont="1" applyFill="1" applyBorder="1" applyAlignment="1" applyProtection="1">
      <alignment horizontal="center" vertical="center" wrapText="1"/>
    </xf>
    <xf numFmtId="0" fontId="16" fillId="2" borderId="0" xfId="52" applyFont="1" applyFill="1" applyAlignment="1">
      <alignment vertical="center" wrapText="1"/>
    </xf>
    <xf numFmtId="0" fontId="34" fillId="20" borderId="13" xfId="0" applyFont="1" applyFill="1" applyBorder="1" applyAlignment="1">
      <alignment vertical="center"/>
    </xf>
    <xf numFmtId="0" fontId="34" fillId="20" borderId="0" xfId="0" applyFont="1" applyFill="1" applyAlignment="1">
      <alignment vertical="center"/>
    </xf>
    <xf numFmtId="0" fontId="34" fillId="20" borderId="14" xfId="0" applyFont="1" applyFill="1" applyBorder="1" applyAlignment="1">
      <alignment vertical="center"/>
    </xf>
    <xf numFmtId="0" fontId="12" fillId="20" borderId="0" xfId="52" applyFont="1" applyFill="1" applyAlignment="1">
      <alignment horizontal="left" vertical="center" wrapText="1"/>
    </xf>
    <xf numFmtId="0" fontId="0" fillId="20" borderId="0" xfId="0" applyFill="1" applyAlignment="1">
      <alignment vertical="center"/>
    </xf>
    <xf numFmtId="0" fontId="11" fillId="20" borderId="13" xfId="52" applyFont="1" applyFill="1" applyBorder="1" applyAlignment="1">
      <alignment vertical="center" wrapText="1"/>
    </xf>
    <xf numFmtId="177" fontId="0" fillId="0" borderId="0" xfId="0" applyNumberFormat="1" applyAlignment="1">
      <alignment vertical="center"/>
    </xf>
    <xf numFmtId="176" fontId="0" fillId="20" borderId="0" xfId="0" applyNumberFormat="1" applyFill="1" applyAlignment="1">
      <alignment vertical="center"/>
    </xf>
    <xf numFmtId="0" fontId="11" fillId="0" borderId="18" xfId="52" applyFont="1" applyBorder="1" applyAlignment="1">
      <alignment horizontal="left" vertical="center" wrapText="1"/>
    </xf>
    <xf numFmtId="166" fontId="12" fillId="0" borderId="10" xfId="13" applyFont="1" applyFill="1" applyBorder="1" applyAlignment="1" applyProtection="1">
      <alignment horizontal="center" vertical="center" wrapText="1"/>
    </xf>
    <xf numFmtId="165" fontId="21" fillId="0" borderId="0" xfId="31" applyFont="1" applyAlignment="1">
      <alignment vertical="center"/>
    </xf>
    <xf numFmtId="0" fontId="12" fillId="21" borderId="1" xfId="52" applyFont="1" applyFill="1" applyBorder="1" applyAlignment="1">
      <alignment horizontal="center" vertical="center" wrapText="1"/>
    </xf>
    <xf numFmtId="0" fontId="12" fillId="0" borderId="10" xfId="52" applyFont="1" applyBorder="1" applyAlignment="1">
      <alignment horizontal="center" vertical="center" wrapText="1"/>
    </xf>
    <xf numFmtId="0" fontId="12" fillId="0" borderId="4" xfId="52" applyFont="1" applyBorder="1" applyAlignment="1">
      <alignment horizontal="left" vertical="center" wrapText="1"/>
    </xf>
    <xf numFmtId="0" fontId="12" fillId="10" borderId="19" xfId="52" applyFont="1" applyFill="1" applyBorder="1" applyAlignment="1">
      <alignment horizontal="left" vertical="center" wrapText="1"/>
    </xf>
    <xf numFmtId="9" fontId="35" fillId="10" borderId="19" xfId="70" applyFont="1" applyFill="1" applyBorder="1" applyAlignment="1" applyProtection="1">
      <alignment vertical="center" wrapText="1"/>
    </xf>
    <xf numFmtId="175" fontId="12" fillId="10" borderId="19" xfId="66" applyNumberFormat="1" applyFont="1" applyFill="1" applyBorder="1" applyAlignment="1" applyProtection="1">
      <alignment vertical="center" wrapText="1"/>
    </xf>
    <xf numFmtId="165" fontId="33" fillId="0" borderId="0" xfId="31" applyFont="1" applyAlignment="1">
      <alignment vertical="center"/>
    </xf>
    <xf numFmtId="9" fontId="11" fillId="0" borderId="4" xfId="67" applyFont="1" applyFill="1" applyBorder="1" applyAlignment="1" applyProtection="1">
      <alignment horizontal="center" vertical="center" wrapText="1"/>
      <protection locked="0"/>
    </xf>
    <xf numFmtId="9" fontId="12" fillId="0" borderId="20" xfId="52" applyNumberFormat="1" applyFont="1" applyBorder="1" applyAlignment="1">
      <alignment horizontal="center" vertical="center" wrapText="1"/>
    </xf>
    <xf numFmtId="9" fontId="12" fillId="0" borderId="0" xfId="52" applyNumberFormat="1" applyFont="1" applyAlignment="1">
      <alignment vertical="center" wrapText="1"/>
    </xf>
    <xf numFmtId="0" fontId="33" fillId="0" borderId="0" xfId="0" applyFont="1" applyAlignment="1">
      <alignment vertical="center"/>
    </xf>
    <xf numFmtId="0" fontId="12" fillId="10" borderId="1" xfId="52" applyFont="1" applyFill="1" applyBorder="1" applyAlignment="1">
      <alignment horizontal="left" vertical="center" wrapText="1"/>
    </xf>
    <xf numFmtId="9" fontId="11" fillId="10" borderId="1" xfId="66" applyFont="1" applyFill="1" applyBorder="1" applyAlignment="1" applyProtection="1">
      <alignment horizontal="center" vertical="center" wrapText="1"/>
      <protection locked="0"/>
    </xf>
    <xf numFmtId="9" fontId="12" fillId="0" borderId="2" xfId="52" applyNumberFormat="1" applyFont="1" applyBorder="1" applyAlignment="1">
      <alignment horizontal="center" vertical="center" wrapText="1"/>
    </xf>
    <xf numFmtId="0" fontId="12" fillId="0" borderId="1" xfId="52" applyFont="1" applyBorder="1" applyAlignment="1">
      <alignment horizontal="left" vertical="center" wrapText="1"/>
    </xf>
    <xf numFmtId="9" fontId="11" fillId="0" borderId="1" xfId="67" applyFont="1" applyFill="1" applyBorder="1" applyAlignment="1" applyProtection="1">
      <alignment horizontal="center" vertical="center" wrapText="1"/>
      <protection locked="0"/>
    </xf>
    <xf numFmtId="9" fontId="11" fillId="10" borderId="2" xfId="66" applyFont="1" applyFill="1" applyBorder="1" applyAlignment="1" applyProtection="1">
      <alignment horizontal="center" vertical="center" wrapText="1"/>
      <protection locked="0"/>
    </xf>
    <xf numFmtId="9" fontId="11" fillId="10" borderId="19" xfId="66" applyFont="1" applyFill="1" applyBorder="1" applyAlignment="1" applyProtection="1">
      <alignment horizontal="center" vertical="center" wrapText="1"/>
      <protection locked="0"/>
    </xf>
    <xf numFmtId="9" fontId="11" fillId="10" borderId="21" xfId="66" applyFont="1" applyFill="1" applyBorder="1" applyAlignment="1" applyProtection="1">
      <alignment horizontal="center" vertical="center" wrapText="1"/>
      <protection locked="0"/>
    </xf>
    <xf numFmtId="9" fontId="12" fillId="0" borderId="21" xfId="52" applyNumberFormat="1" applyFont="1" applyBorder="1" applyAlignment="1">
      <alignment horizontal="center" vertical="center" wrapText="1"/>
    </xf>
    <xf numFmtId="0" fontId="34" fillId="0" borderId="0" xfId="0" applyFont="1" applyAlignment="1">
      <alignment vertical="center"/>
    </xf>
    <xf numFmtId="0" fontId="36" fillId="10" borderId="22" xfId="0" applyFont="1" applyFill="1" applyBorder="1" applyAlignment="1">
      <alignment vertical="center"/>
    </xf>
    <xf numFmtId="0" fontId="36" fillId="10" borderId="23" xfId="0" applyFont="1" applyFill="1" applyBorder="1" applyAlignment="1">
      <alignment vertical="center"/>
    </xf>
    <xf numFmtId="0" fontId="36" fillId="10" borderId="0" xfId="0" applyFont="1" applyFill="1" applyAlignment="1">
      <alignment vertical="center"/>
    </xf>
    <xf numFmtId="0" fontId="36" fillId="10" borderId="24" xfId="0" applyFont="1" applyFill="1" applyBorder="1" applyAlignment="1">
      <alignment vertical="center"/>
    </xf>
    <xf numFmtId="0" fontId="36" fillId="10" borderId="3" xfId="0" applyFont="1" applyFill="1" applyBorder="1" applyAlignment="1">
      <alignment vertical="center"/>
    </xf>
    <xf numFmtId="0" fontId="36" fillId="10" borderId="25" xfId="0" applyFont="1" applyFill="1" applyBorder="1" applyAlignment="1">
      <alignment vertical="center"/>
    </xf>
    <xf numFmtId="0" fontId="36" fillId="1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xf>
    <xf numFmtId="9" fontId="34" fillId="0" borderId="1" xfId="66" applyFont="1" applyBorder="1" applyAlignment="1">
      <alignment vertical="center"/>
    </xf>
    <xf numFmtId="0" fontId="34" fillId="0" borderId="1" xfId="0" applyFont="1" applyBorder="1" applyAlignment="1">
      <alignment horizontal="center" vertical="center"/>
    </xf>
    <xf numFmtId="0" fontId="12" fillId="10" borderId="10" xfId="0" applyFont="1" applyFill="1" applyBorder="1" applyAlignment="1">
      <alignment horizontal="center" vertical="center" wrapText="1"/>
    </xf>
    <xf numFmtId="0" fontId="37" fillId="10" borderId="1" xfId="0" applyFont="1" applyFill="1" applyBorder="1" applyAlignment="1">
      <alignment horizontal="center" vertical="center"/>
    </xf>
    <xf numFmtId="0" fontId="34" fillId="0" borderId="0" xfId="0" applyFont="1" applyAlignment="1">
      <alignment horizontal="center" vertical="center"/>
    </xf>
    <xf numFmtId="0" fontId="38" fillId="0" borderId="1" xfId="0" applyFont="1" applyBorder="1" applyAlignment="1">
      <alignment vertical="center"/>
    </xf>
    <xf numFmtId="0" fontId="37" fillId="10" borderId="1" xfId="0" applyFont="1" applyFill="1" applyBorder="1" applyAlignment="1">
      <alignment horizontal="left" vertical="center"/>
    </xf>
    <xf numFmtId="0" fontId="34" fillId="0" borderId="1" xfId="0" applyFont="1" applyBorder="1" applyAlignment="1">
      <alignment horizontal="left" vertical="center"/>
    </xf>
    <xf numFmtId="0" fontId="34" fillId="0" borderId="2" xfId="0" applyFont="1" applyBorder="1" applyAlignment="1">
      <alignment horizontal="left" vertical="center"/>
    </xf>
    <xf numFmtId="41" fontId="34" fillId="0" borderId="1" xfId="14" applyFont="1" applyFill="1" applyBorder="1" applyAlignment="1">
      <alignment vertical="center"/>
    </xf>
    <xf numFmtId="0" fontId="38" fillId="0" borderId="0" xfId="0" applyFont="1" applyAlignment="1">
      <alignment vertical="center"/>
    </xf>
    <xf numFmtId="0" fontId="36" fillId="0" borderId="0" xfId="0" applyFont="1" applyAlignment="1">
      <alignment horizontal="left" vertical="center"/>
    </xf>
    <xf numFmtId="0" fontId="36" fillId="10" borderId="1" xfId="0" applyFont="1" applyFill="1" applyBorder="1" applyAlignment="1">
      <alignment vertical="center"/>
    </xf>
    <xf numFmtId="41" fontId="34" fillId="0" borderId="2" xfId="14" applyFont="1" applyFill="1" applyBorder="1" applyAlignment="1">
      <alignment vertical="center"/>
    </xf>
    <xf numFmtId="49" fontId="34" fillId="0" borderId="2" xfId="14" applyNumberFormat="1" applyFont="1" applyFill="1" applyBorder="1" applyAlignment="1">
      <alignment vertical="center"/>
    </xf>
    <xf numFmtId="49" fontId="34" fillId="0" borderId="1" xfId="14" applyNumberFormat="1" applyFont="1" applyFill="1" applyBorder="1" applyAlignment="1">
      <alignment vertical="center"/>
    </xf>
    <xf numFmtId="0" fontId="34" fillId="0" borderId="0" xfId="0" applyFont="1" applyAlignment="1">
      <alignment horizontal="left" vertical="center"/>
    </xf>
    <xf numFmtId="0" fontId="36" fillId="22"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6" fillId="0" borderId="1" xfId="0" applyFont="1" applyBorder="1" applyAlignment="1">
      <alignment vertical="center" wrapText="1"/>
    </xf>
    <xf numFmtId="0" fontId="11" fillId="20"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4" fillId="0" borderId="10" xfId="0" applyFont="1" applyBorder="1" applyAlignment="1">
      <alignment horizontal="left" vertical="center"/>
    </xf>
    <xf numFmtId="0" fontId="12" fillId="20" borderId="2" xfId="52" applyFont="1" applyFill="1" applyBorder="1" applyAlignment="1">
      <alignment horizontal="center" vertical="center" wrapText="1"/>
    </xf>
    <xf numFmtId="0" fontId="12" fillId="20" borderId="5" xfId="52" applyFont="1" applyFill="1" applyBorder="1" applyAlignment="1">
      <alignment horizontal="center" vertical="center" wrapText="1"/>
    </xf>
    <xf numFmtId="0" fontId="12" fillId="0" borderId="2" xfId="52" applyFont="1" applyBorder="1" applyAlignment="1">
      <alignment horizontal="center" vertical="center" wrapText="1"/>
    </xf>
    <xf numFmtId="0" fontId="12" fillId="0" borderId="26" xfId="52" applyFont="1" applyBorder="1" applyAlignment="1">
      <alignment horizontal="center" vertical="center" wrapText="1"/>
    </xf>
    <xf numFmtId="0" fontId="17" fillId="20" borderId="0" xfId="0" applyFont="1" applyFill="1" applyAlignment="1">
      <alignment vertical="center"/>
    </xf>
    <xf numFmtId="0" fontId="17" fillId="20" borderId="0" xfId="0" applyFont="1" applyFill="1" applyAlignment="1">
      <alignment horizontal="center" vertical="center"/>
    </xf>
    <xf numFmtId="49" fontId="12" fillId="10"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3"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3" borderId="1" xfId="0" applyFont="1" applyFill="1" applyBorder="1" applyAlignment="1">
      <alignment horizontal="left" vertical="center"/>
    </xf>
    <xf numFmtId="0" fontId="12" fillId="10" borderId="1" xfId="0" applyFont="1" applyFill="1" applyBorder="1" applyAlignment="1">
      <alignment horizontal="left" vertical="center" wrapText="1"/>
    </xf>
    <xf numFmtId="0" fontId="12" fillId="10" borderId="1" xfId="0" applyFont="1" applyFill="1" applyBorder="1" applyAlignment="1">
      <alignment vertical="center" wrapText="1"/>
    </xf>
    <xf numFmtId="178" fontId="13" fillId="23" borderId="1" xfId="31" applyNumberFormat="1" applyFont="1" applyFill="1" applyBorder="1" applyAlignment="1">
      <alignment horizontal="center" vertical="center"/>
    </xf>
    <xf numFmtId="178" fontId="13" fillId="23" borderId="1" xfId="0" applyNumberFormat="1" applyFont="1" applyFill="1" applyBorder="1" applyAlignment="1">
      <alignment horizontal="center" vertical="center"/>
    </xf>
    <xf numFmtId="0" fontId="12" fillId="21" borderId="27" xfId="52" applyFont="1" applyFill="1" applyBorder="1" applyAlignment="1">
      <alignment horizontal="center" vertical="center" wrapText="1"/>
    </xf>
    <xf numFmtId="0" fontId="12" fillId="21" borderId="28" xfId="52" applyFont="1" applyFill="1" applyBorder="1" applyAlignment="1">
      <alignment horizontal="center" vertical="center" wrapText="1"/>
    </xf>
    <xf numFmtId="0" fontId="12" fillId="21" borderId="29" xfId="52" applyFont="1" applyFill="1" applyBorder="1" applyAlignment="1">
      <alignment horizontal="center" vertical="center" wrapText="1"/>
    </xf>
    <xf numFmtId="9" fontId="12" fillId="0" borderId="10" xfId="66" applyFont="1" applyFill="1" applyBorder="1" applyAlignment="1" applyProtection="1">
      <alignment horizontal="center" vertical="center" wrapText="1"/>
    </xf>
    <xf numFmtId="9" fontId="12" fillId="10" borderId="19" xfId="66" applyFont="1" applyFill="1" applyBorder="1" applyAlignment="1" applyProtection="1">
      <alignment horizontal="center" vertical="center" wrapText="1"/>
    </xf>
    <xf numFmtId="0" fontId="12" fillId="20" borderId="30" xfId="52" applyFont="1" applyFill="1" applyBorder="1" applyAlignment="1">
      <alignment horizontal="center" vertical="center" wrapText="1"/>
    </xf>
    <xf numFmtId="0" fontId="12" fillId="20" borderId="22" xfId="52" applyFont="1" applyFill="1" applyBorder="1" applyAlignment="1">
      <alignment horizontal="center" vertical="center" wrapText="1"/>
    </xf>
    <xf numFmtId="0" fontId="12" fillId="20" borderId="23" xfId="52" applyFont="1" applyFill="1" applyBorder="1" applyAlignment="1">
      <alignment horizontal="center" vertical="center" wrapText="1"/>
    </xf>
    <xf numFmtId="0" fontId="39"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horizontal="center" vertical="center"/>
    </xf>
    <xf numFmtId="0" fontId="12" fillId="0" borderId="13" xfId="52" applyFont="1" applyBorder="1" applyAlignment="1">
      <alignment vertical="center" wrapText="1"/>
    </xf>
    <xf numFmtId="0" fontId="12" fillId="0" borderId="0" xfId="52" applyFont="1" applyAlignment="1">
      <alignment vertical="center" wrapText="1"/>
    </xf>
    <xf numFmtId="0" fontId="14" fillId="0" borderId="0" xfId="52" applyFont="1" applyAlignment="1">
      <alignment vertical="center" wrapText="1"/>
    </xf>
    <xf numFmtId="0" fontId="11" fillId="0" borderId="0" xfId="52" applyFont="1" applyAlignment="1">
      <alignment vertical="center" wrapText="1"/>
    </xf>
    <xf numFmtId="0" fontId="11" fillId="0" borderId="14" xfId="52" applyFont="1" applyBorder="1" applyAlignment="1">
      <alignment vertical="center" wrapText="1"/>
    </xf>
    <xf numFmtId="174" fontId="21" fillId="0" borderId="1" xfId="12" applyNumberFormat="1" applyFont="1" applyBorder="1" applyAlignment="1">
      <alignment vertical="center"/>
    </xf>
    <xf numFmtId="174" fontId="21" fillId="0" borderId="19" xfId="12" applyNumberFormat="1" applyFont="1" applyBorder="1" applyAlignment="1">
      <alignment vertical="center"/>
    </xf>
    <xf numFmtId="174" fontId="21" fillId="0" borderId="4" xfId="12" applyNumberFormat="1" applyFont="1" applyBorder="1" applyAlignment="1">
      <alignment vertical="center"/>
    </xf>
    <xf numFmtId="174" fontId="21" fillId="0" borderId="20" xfId="12" applyNumberFormat="1" applyFont="1" applyBorder="1" applyAlignment="1">
      <alignment vertical="center"/>
    </xf>
    <xf numFmtId="9" fontId="21" fillId="0" borderId="21" xfId="66" applyFont="1" applyBorder="1" applyAlignment="1">
      <alignment vertical="center"/>
    </xf>
    <xf numFmtId="9" fontId="21" fillId="0" borderId="9" xfId="66" applyFont="1" applyBorder="1" applyAlignment="1">
      <alignment vertical="center"/>
    </xf>
    <xf numFmtId="9" fontId="21" fillId="0" borderId="33" xfId="66" applyFont="1" applyBorder="1" applyAlignment="1">
      <alignment vertical="center"/>
    </xf>
    <xf numFmtId="9" fontId="21" fillId="0" borderId="34" xfId="66" applyFont="1" applyBorder="1" applyAlignment="1">
      <alignment vertical="center"/>
    </xf>
    <xf numFmtId="0" fontId="3" fillId="10" borderId="10" xfId="0" applyFont="1" applyFill="1" applyBorder="1" applyAlignment="1">
      <alignment horizontal="center" vertical="center" wrapText="1"/>
    </xf>
    <xf numFmtId="49" fontId="3" fillId="10" borderId="10" xfId="0" applyNumberFormat="1"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4" xfId="0" applyFont="1" applyFill="1" applyBorder="1" applyAlignment="1">
      <alignment horizontal="center" vertical="center" wrapText="1"/>
    </xf>
    <xf numFmtId="178" fontId="13" fillId="0" borderId="1" xfId="31" applyNumberFormat="1" applyFont="1" applyFill="1" applyBorder="1" applyAlignment="1">
      <alignment horizontal="center" vertical="center"/>
    </xf>
    <xf numFmtId="0" fontId="17" fillId="24" borderId="1" xfId="0" applyFont="1" applyFill="1" applyBorder="1" applyAlignment="1">
      <alignment horizontal="center" vertical="center"/>
    </xf>
    <xf numFmtId="0" fontId="13" fillId="24" borderId="1" xfId="0" applyFont="1" applyFill="1" applyBorder="1" applyAlignment="1">
      <alignment horizontal="center" vertical="center"/>
    </xf>
    <xf numFmtId="0" fontId="12" fillId="10" borderId="2" xfId="0" applyFont="1" applyFill="1" applyBorder="1" applyAlignment="1">
      <alignment horizontal="center" vertical="center" wrapText="1"/>
    </xf>
    <xf numFmtId="9" fontId="36" fillId="10" borderId="1" xfId="66" applyFont="1" applyFill="1" applyBorder="1" applyAlignment="1">
      <alignment horizontal="center" vertical="center" wrapText="1"/>
    </xf>
    <xf numFmtId="9" fontId="34" fillId="0" borderId="0" xfId="66" applyFont="1" applyAlignment="1">
      <alignment vertical="center"/>
    </xf>
    <xf numFmtId="0" fontId="36" fillId="22" borderId="1" xfId="0" applyFont="1" applyFill="1" applyBorder="1" applyAlignment="1">
      <alignment horizontal="left"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179" fontId="17" fillId="0" borderId="1" xfId="30" applyNumberFormat="1" applyFont="1" applyBorder="1" applyAlignment="1">
      <alignment vertical="center"/>
    </xf>
    <xf numFmtId="179" fontId="13" fillId="23" borderId="1" xfId="30"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20" borderId="76" xfId="52" applyFont="1" applyFill="1" applyBorder="1" applyAlignment="1">
      <alignment vertical="center" wrapText="1"/>
    </xf>
    <xf numFmtId="0" fontId="12" fillId="20" borderId="77" xfId="52" applyFont="1" applyFill="1" applyBorder="1" applyAlignment="1">
      <alignment vertical="center" wrapText="1"/>
    </xf>
    <xf numFmtId="0" fontId="36" fillId="10" borderId="36" xfId="0" applyFont="1" applyFill="1" applyBorder="1" applyAlignment="1">
      <alignment horizontal="center" vertical="center"/>
    </xf>
    <xf numFmtId="0" fontId="36" fillId="10" borderId="22" xfId="0" applyFont="1" applyFill="1" applyBorder="1" applyAlignment="1">
      <alignment horizontal="center" vertical="center"/>
    </xf>
    <xf numFmtId="0" fontId="34" fillId="0" borderId="3"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justify" vertical="center" wrapText="1"/>
    </xf>
    <xf numFmtId="9" fontId="38" fillId="0" borderId="1" xfId="66" applyFont="1" applyBorder="1" applyAlignment="1" applyProtection="1">
      <alignment horizontal="right" vertical="center" wrapText="1"/>
    </xf>
    <xf numFmtId="9" fontId="38" fillId="25" borderId="1" xfId="66" applyFont="1" applyFill="1" applyBorder="1" applyAlignment="1" applyProtection="1">
      <alignment horizontal="center" vertical="center" wrapText="1"/>
    </xf>
    <xf numFmtId="9" fontId="38" fillId="0" borderId="1" xfId="66" applyFont="1" applyBorder="1" applyAlignment="1" applyProtection="1">
      <alignment horizontal="center" vertical="center" wrapText="1"/>
    </xf>
    <xf numFmtId="166" fontId="38" fillId="0" borderId="1" xfId="13" applyFont="1" applyBorder="1" applyAlignment="1" applyProtection="1">
      <alignment horizontal="center" vertical="center" wrapText="1"/>
    </xf>
    <xf numFmtId="9" fontId="11" fillId="25" borderId="10" xfId="66" applyFont="1" applyFill="1" applyBorder="1" applyAlignment="1" applyProtection="1">
      <alignment horizontal="center" vertical="center" wrapText="1"/>
    </xf>
    <xf numFmtId="0" fontId="38" fillId="25" borderId="1" xfId="0" applyFont="1" applyFill="1" applyBorder="1" applyAlignment="1">
      <alignment horizontal="center" vertical="center"/>
    </xf>
    <xf numFmtId="0" fontId="38" fillId="25" borderId="1" xfId="0" applyFont="1" applyFill="1" applyBorder="1" applyAlignment="1">
      <alignment horizontal="justify" vertical="center" wrapText="1"/>
    </xf>
    <xf numFmtId="166" fontId="38" fillId="0" borderId="1" xfId="13" applyFont="1" applyBorder="1" applyAlignment="1" applyProtection="1">
      <alignment horizontal="center" vertical="center"/>
    </xf>
    <xf numFmtId="166" fontId="38" fillId="25" borderId="1" xfId="13" applyFont="1" applyFill="1" applyBorder="1" applyAlignment="1" applyProtection="1">
      <alignment horizontal="center" vertical="center"/>
    </xf>
    <xf numFmtId="2" fontId="11" fillId="0" borderId="1" xfId="67" applyNumberFormat="1" applyFont="1" applyBorder="1" applyAlignment="1" applyProtection="1">
      <alignment horizontal="center" vertical="center" wrapText="1"/>
      <protection locked="0"/>
    </xf>
    <xf numFmtId="9" fontId="38" fillId="0" borderId="1" xfId="66" applyFont="1" applyBorder="1" applyAlignment="1" applyProtection="1">
      <alignment horizontal="center" vertical="center"/>
    </xf>
    <xf numFmtId="9" fontId="38" fillId="0" borderId="1" xfId="66" applyFont="1" applyBorder="1" applyAlignment="1" applyProtection="1">
      <alignment vertical="center"/>
    </xf>
    <xf numFmtId="0" fontId="38" fillId="25" borderId="1" xfId="0" applyFont="1" applyFill="1" applyBorder="1" applyAlignment="1">
      <alignment vertical="center"/>
    </xf>
    <xf numFmtId="9" fontId="38" fillId="25" borderId="1" xfId="66" applyFont="1" applyFill="1" applyBorder="1" applyAlignment="1" applyProtection="1">
      <alignment horizontal="center" vertical="center"/>
    </xf>
    <xf numFmtId="9" fontId="38" fillId="25" borderId="1" xfId="0" applyNumberFormat="1" applyFont="1" applyFill="1" applyBorder="1" applyAlignment="1">
      <alignment vertical="center"/>
    </xf>
    <xf numFmtId="9" fontId="11" fillId="0" borderId="1" xfId="67" applyFont="1" applyBorder="1" applyAlignment="1" applyProtection="1">
      <alignment horizontal="center" vertical="center" wrapText="1"/>
      <protection locked="0"/>
    </xf>
    <xf numFmtId="2" fontId="12" fillId="25" borderId="10" xfId="52" applyNumberFormat="1" applyFont="1" applyFill="1" applyBorder="1" applyAlignment="1">
      <alignment horizontal="center" vertical="center" wrapText="1"/>
    </xf>
    <xf numFmtId="174" fontId="21" fillId="0" borderId="4" xfId="12" applyNumberFormat="1" applyFont="1" applyFill="1" applyBorder="1" applyAlignment="1">
      <alignment vertical="center"/>
    </xf>
    <xf numFmtId="174" fontId="21" fillId="0" borderId="1" xfId="12" applyNumberFormat="1" applyFont="1" applyFill="1" applyBorder="1" applyAlignment="1">
      <alignment vertical="center"/>
    </xf>
    <xf numFmtId="174" fontId="21" fillId="0" borderId="19" xfId="12" applyNumberFormat="1" applyFont="1" applyFill="1" applyBorder="1" applyAlignment="1">
      <alignment vertical="center"/>
    </xf>
    <xf numFmtId="174" fontId="33" fillId="0" borderId="4" xfId="12" applyNumberFormat="1" applyFont="1" applyBorder="1" applyAlignment="1">
      <alignment vertical="center"/>
    </xf>
    <xf numFmtId="174" fontId="33" fillId="0" borderId="19" xfId="12" applyNumberFormat="1" applyFont="1" applyBorder="1" applyAlignment="1">
      <alignment vertical="center"/>
    </xf>
    <xf numFmtId="174" fontId="0" fillId="0" borderId="0" xfId="0" applyNumberFormat="1" applyAlignment="1">
      <alignment vertical="center"/>
    </xf>
    <xf numFmtId="0" fontId="12" fillId="10" borderId="37" xfId="52" applyFont="1" applyFill="1" applyBorder="1" applyAlignment="1">
      <alignment horizontal="left" vertical="center" wrapText="1"/>
    </xf>
    <xf numFmtId="9" fontId="35" fillId="10" borderId="37" xfId="70" applyFont="1" applyFill="1" applyBorder="1" applyAlignment="1" applyProtection="1">
      <alignment vertical="center" wrapText="1"/>
    </xf>
    <xf numFmtId="175" fontId="12" fillId="10" borderId="37" xfId="66" applyNumberFormat="1" applyFont="1" applyFill="1" applyBorder="1" applyAlignment="1" applyProtection="1">
      <alignment vertical="center" wrapText="1"/>
    </xf>
    <xf numFmtId="9" fontId="12" fillId="10" borderId="37" xfId="66" applyFont="1" applyFill="1" applyBorder="1" applyAlignment="1" applyProtection="1">
      <alignment horizontal="center" vertical="center" wrapText="1"/>
    </xf>
    <xf numFmtId="1" fontId="11" fillId="0" borderId="1" xfId="67" applyNumberFormat="1" applyFont="1" applyBorder="1" applyAlignment="1" applyProtection="1">
      <alignment horizontal="center" vertical="center" wrapText="1"/>
      <protection locked="0"/>
    </xf>
    <xf numFmtId="2" fontId="0" fillId="0" borderId="0" xfId="0" applyNumberFormat="1" applyAlignment="1">
      <alignment vertical="center"/>
    </xf>
    <xf numFmtId="0" fontId="40" fillId="26" borderId="0" xfId="0" applyFont="1" applyFill="1"/>
    <xf numFmtId="1" fontId="41" fillId="0" borderId="0" xfId="0" applyNumberFormat="1" applyFont="1"/>
    <xf numFmtId="180" fontId="0" fillId="0" borderId="0" xfId="0" applyNumberFormat="1"/>
    <xf numFmtId="180" fontId="40" fillId="18" borderId="0" xfId="23" applyNumberFormat="1" applyFont="1" applyFill="1" applyAlignment="1">
      <alignment vertical="center"/>
    </xf>
    <xf numFmtId="0" fontId="42" fillId="0" borderId="0" xfId="0" applyFont="1"/>
    <xf numFmtId="0" fontId="42" fillId="0" borderId="0" xfId="0" applyFont="1" applyAlignment="1">
      <alignment horizontal="center" vertical="center"/>
    </xf>
    <xf numFmtId="0" fontId="40" fillId="0" borderId="0" xfId="0" applyFont="1"/>
    <xf numFmtId="180" fontId="41" fillId="19" borderId="0" xfId="23" applyNumberFormat="1" applyFont="1" applyFill="1" applyAlignment="1">
      <alignment vertical="center"/>
    </xf>
    <xf numFmtId="0" fontId="41" fillId="0" borderId="0" xfId="0" applyFont="1"/>
    <xf numFmtId="0" fontId="40" fillId="0" borderId="0" xfId="0" applyFont="1" applyAlignment="1">
      <alignment wrapText="1"/>
    </xf>
    <xf numFmtId="180" fontId="41" fillId="0" borderId="0" xfId="0" applyNumberFormat="1" applyFont="1"/>
    <xf numFmtId="180" fontId="41" fillId="24" borderId="0" xfId="23" applyNumberFormat="1" applyFont="1" applyFill="1" applyAlignment="1">
      <alignment vertical="center"/>
    </xf>
    <xf numFmtId="180" fontId="41" fillId="26" borderId="0" xfId="23" applyNumberFormat="1" applyFont="1" applyFill="1" applyAlignment="1">
      <alignment vertical="center"/>
    </xf>
    <xf numFmtId="180" fontId="41" fillId="26" borderId="0" xfId="23" quotePrefix="1" applyNumberFormat="1" applyFont="1" applyFill="1" applyAlignment="1">
      <alignment vertical="center"/>
    </xf>
    <xf numFmtId="180" fontId="41" fillId="18" borderId="0" xfId="23" applyNumberFormat="1" applyFont="1" applyFill="1" applyAlignment="1">
      <alignment vertical="center"/>
    </xf>
    <xf numFmtId="180" fontId="41" fillId="18" borderId="0" xfId="23" quotePrefix="1" applyNumberFormat="1" applyFont="1" applyFill="1" applyAlignment="1">
      <alignment vertical="center"/>
    </xf>
    <xf numFmtId="0" fontId="42" fillId="0" borderId="0" xfId="59" applyFont="1" applyAlignment="1">
      <alignment vertical="center"/>
    </xf>
    <xf numFmtId="180" fontId="43" fillId="0" borderId="0" xfId="23" applyNumberFormat="1" applyFont="1" applyAlignment="1">
      <alignment vertical="center"/>
    </xf>
    <xf numFmtId="0" fontId="43" fillId="0" borderId="0" xfId="59" applyFont="1" applyAlignment="1">
      <alignment vertical="center"/>
    </xf>
    <xf numFmtId="10" fontId="41" fillId="0" borderId="0" xfId="66" applyNumberFormat="1" applyFont="1"/>
    <xf numFmtId="0" fontId="43" fillId="0" borderId="0" xfId="0" applyFont="1"/>
    <xf numFmtId="9" fontId="38" fillId="0" borderId="1" xfId="66" applyFont="1" applyFill="1" applyBorder="1" applyAlignment="1" applyProtection="1">
      <alignment horizontal="center" vertical="center" wrapText="1"/>
    </xf>
    <xf numFmtId="166" fontId="38" fillId="0" borderId="1" xfId="13" applyFont="1" applyFill="1" applyBorder="1" applyAlignment="1" applyProtection="1">
      <alignment horizontal="center" vertical="center"/>
    </xf>
    <xf numFmtId="174" fontId="21" fillId="0" borderId="0" xfId="12" applyNumberFormat="1" applyFont="1"/>
    <xf numFmtId="174" fontId="33" fillId="0" borderId="0" xfId="12" applyNumberFormat="1" applyFont="1"/>
    <xf numFmtId="2" fontId="12" fillId="10" borderId="1" xfId="66" applyNumberFormat="1" applyFont="1" applyFill="1" applyBorder="1" applyAlignment="1" applyProtection="1">
      <alignment horizontal="center" vertical="center" wrapText="1"/>
    </xf>
    <xf numFmtId="174" fontId="21" fillId="0" borderId="38" xfId="12" applyNumberFormat="1" applyFont="1" applyBorder="1" applyAlignment="1">
      <alignment vertical="center"/>
    </xf>
    <xf numFmtId="2" fontId="12" fillId="10" borderId="1" xfId="12" applyNumberFormat="1" applyFont="1" applyFill="1" applyBorder="1" applyAlignment="1" applyProtection="1">
      <alignment horizontal="center" vertical="center" wrapText="1"/>
    </xf>
    <xf numFmtId="1" fontId="12" fillId="10" borderId="1" xfId="12" applyNumberFormat="1" applyFont="1" applyFill="1" applyBorder="1" applyAlignment="1" applyProtection="1">
      <alignment horizontal="center" vertical="center" wrapText="1"/>
    </xf>
    <xf numFmtId="1" fontId="12" fillId="25" borderId="10" xfId="52" applyNumberFormat="1" applyFont="1" applyFill="1" applyBorder="1" applyAlignment="1">
      <alignment horizontal="center" vertical="center" wrapText="1"/>
    </xf>
    <xf numFmtId="2" fontId="12" fillId="0" borderId="1" xfId="12"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1" fontId="12" fillId="10" borderId="10" xfId="52" applyNumberFormat="1" applyFont="1" applyFill="1" applyBorder="1" applyAlignment="1">
      <alignment horizontal="center" vertical="center" wrapText="1"/>
    </xf>
    <xf numFmtId="2" fontId="12" fillId="10" borderId="10" xfId="52" applyNumberFormat="1" applyFont="1" applyFill="1" applyBorder="1" applyAlignment="1">
      <alignment horizontal="center" vertical="center" wrapText="1"/>
    </xf>
    <xf numFmtId="2" fontId="12" fillId="20" borderId="10" xfId="52" applyNumberFormat="1" applyFont="1" applyFill="1" applyBorder="1" applyAlignment="1">
      <alignment horizontal="center" vertical="center" wrapText="1"/>
    </xf>
    <xf numFmtId="2" fontId="12" fillId="20" borderId="1" xfId="12" applyNumberFormat="1" applyFont="1" applyFill="1" applyBorder="1" applyAlignment="1" applyProtection="1">
      <alignment horizontal="center" vertical="center" wrapText="1"/>
    </xf>
    <xf numFmtId="0" fontId="34" fillId="0" borderId="1" xfId="66" applyNumberFormat="1" applyFont="1" applyBorder="1" applyAlignment="1">
      <alignment horizontal="center" vertical="center" wrapText="1"/>
    </xf>
    <xf numFmtId="174" fontId="21" fillId="0" borderId="1" xfId="12" applyNumberFormat="1" applyFont="1" applyBorder="1"/>
    <xf numFmtId="174" fontId="33" fillId="0" borderId="1" xfId="12" applyNumberFormat="1" applyFont="1" applyBorder="1"/>
    <xf numFmtId="174" fontId="33" fillId="0" borderId="1" xfId="12" applyNumberFormat="1" applyFont="1" applyBorder="1" applyAlignment="1">
      <alignment horizontal="center"/>
    </xf>
    <xf numFmtId="174" fontId="33" fillId="27" borderId="1" xfId="12" applyNumberFormat="1" applyFont="1" applyFill="1" applyBorder="1"/>
    <xf numFmtId="9" fontId="21" fillId="0" borderId="1" xfId="66" applyFont="1" applyBorder="1"/>
    <xf numFmtId="174" fontId="21" fillId="28" borderId="1" xfId="12" applyNumberFormat="1" applyFont="1" applyFill="1" applyBorder="1"/>
    <xf numFmtId="174" fontId="21" fillId="19" borderId="1" xfId="12" applyNumberFormat="1" applyFont="1" applyFill="1" applyBorder="1"/>
    <xf numFmtId="174" fontId="33" fillId="0" borderId="0" xfId="12" applyNumberFormat="1" applyFont="1" applyBorder="1"/>
    <xf numFmtId="174" fontId="21" fillId="0" borderId="0" xfId="12" applyNumberFormat="1" applyFont="1" applyBorder="1"/>
    <xf numFmtId="174" fontId="21" fillId="0" borderId="0" xfId="12" applyNumberFormat="1" applyFont="1" applyFill="1" applyBorder="1"/>
    <xf numFmtId="174" fontId="21" fillId="0" borderId="32" xfId="12" applyNumberFormat="1" applyFont="1" applyFill="1" applyBorder="1" applyAlignment="1">
      <alignment vertical="center"/>
    </xf>
    <xf numFmtId="174" fontId="21" fillId="0" borderId="8" xfId="12" applyNumberFormat="1" applyFont="1" applyFill="1" applyBorder="1" applyAlignment="1">
      <alignment vertical="center"/>
    </xf>
    <xf numFmtId="174" fontId="21" fillId="0" borderId="31" xfId="12" applyNumberFormat="1" applyFont="1" applyFill="1" applyBorder="1" applyAlignment="1">
      <alignment vertical="center"/>
    </xf>
    <xf numFmtId="174" fontId="21" fillId="0" borderId="6" xfId="12" applyNumberFormat="1" applyFont="1" applyFill="1" applyBorder="1" applyAlignment="1">
      <alignment vertical="center"/>
    </xf>
    <xf numFmtId="9" fontId="34" fillId="0" borderId="1" xfId="66" applyFont="1" applyFill="1" applyBorder="1" applyAlignment="1">
      <alignment vertical="center"/>
    </xf>
    <xf numFmtId="174" fontId="33" fillId="0" borderId="1" xfId="12" applyNumberFormat="1" applyFont="1" applyFill="1" applyBorder="1" applyAlignment="1">
      <alignment vertical="center"/>
    </xf>
    <xf numFmtId="9" fontId="21" fillId="0" borderId="2" xfId="66" applyFont="1" applyFill="1" applyBorder="1" applyAlignment="1">
      <alignment vertical="center"/>
    </xf>
    <xf numFmtId="174" fontId="21" fillId="0" borderId="2" xfId="12" applyNumberFormat="1" applyFont="1" applyFill="1" applyBorder="1" applyAlignment="1">
      <alignment vertical="center"/>
    </xf>
    <xf numFmtId="174" fontId="33" fillId="0" borderId="19" xfId="12" applyNumberFormat="1" applyFont="1" applyFill="1" applyBorder="1" applyAlignment="1">
      <alignment vertical="center"/>
    </xf>
    <xf numFmtId="9" fontId="21" fillId="0" borderId="21" xfId="66" applyFont="1" applyFill="1" applyBorder="1" applyAlignment="1">
      <alignment vertical="center"/>
    </xf>
    <xf numFmtId="174" fontId="33" fillId="0" borderId="4" xfId="12" applyNumberFormat="1" applyFont="1" applyFill="1" applyBorder="1" applyAlignment="1">
      <alignment vertical="center"/>
    </xf>
    <xf numFmtId="174" fontId="21" fillId="0" borderId="20" xfId="12" applyNumberFormat="1" applyFont="1" applyFill="1" applyBorder="1" applyAlignment="1">
      <alignment vertical="center"/>
    </xf>
    <xf numFmtId="174" fontId="33" fillId="0" borderId="1" xfId="12" applyNumberFormat="1" applyFont="1" applyBorder="1" applyAlignment="1">
      <alignment horizontal="center" vertical="center"/>
    </xf>
    <xf numFmtId="174" fontId="33" fillId="26" borderId="1" xfId="12" applyNumberFormat="1" applyFont="1" applyFill="1" applyBorder="1" applyAlignment="1">
      <alignment horizontal="center" vertical="center" wrapText="1"/>
    </xf>
    <xf numFmtId="174" fontId="33" fillId="0" borderId="1" xfId="12" applyNumberFormat="1" applyFont="1" applyBorder="1" applyAlignment="1">
      <alignment horizontal="center" vertical="center" wrapText="1"/>
    </xf>
    <xf numFmtId="0" fontId="12" fillId="21" borderId="51" xfId="52" applyFont="1" applyFill="1" applyBorder="1" applyAlignment="1">
      <alignment horizontal="left" vertical="center" wrapText="1"/>
    </xf>
    <xf numFmtId="0" fontId="12" fillId="21" borderId="12" xfId="52" applyFont="1" applyFill="1" applyBorder="1" applyAlignment="1">
      <alignment horizontal="left" vertical="center" wrapText="1"/>
    </xf>
    <xf numFmtId="0" fontId="12" fillId="21" borderId="13" xfId="52" applyFont="1" applyFill="1" applyBorder="1" applyAlignment="1">
      <alignment horizontal="left" vertical="center" wrapText="1"/>
    </xf>
    <xf numFmtId="0" fontId="12" fillId="21" borderId="14" xfId="52" applyFont="1" applyFill="1" applyBorder="1" applyAlignment="1">
      <alignment horizontal="left" vertical="center" wrapText="1"/>
    </xf>
    <xf numFmtId="0" fontId="12" fillId="21" borderId="52" xfId="52" applyFont="1" applyFill="1" applyBorder="1" applyAlignment="1">
      <alignment horizontal="left" vertical="center" wrapText="1"/>
    </xf>
    <xf numFmtId="0" fontId="12" fillId="21" borderId="16" xfId="52" applyFont="1" applyFill="1" applyBorder="1" applyAlignment="1">
      <alignment horizontal="left" vertical="center" wrapText="1"/>
    </xf>
    <xf numFmtId="0" fontId="44" fillId="0" borderId="61" xfId="0" applyFont="1" applyBorder="1" applyAlignment="1">
      <alignment horizontal="center" vertical="center"/>
    </xf>
    <xf numFmtId="0" fontId="44" fillId="0" borderId="62" xfId="0" applyFont="1" applyBorder="1" applyAlignment="1">
      <alignment horizontal="center" vertical="center"/>
    </xf>
    <xf numFmtId="0" fontId="44" fillId="0" borderId="63" xfId="0" applyFont="1" applyBorder="1" applyAlignment="1">
      <alignment horizontal="center" vertical="center"/>
    </xf>
    <xf numFmtId="0" fontId="12" fillId="21" borderId="11" xfId="52" applyFont="1" applyFill="1" applyBorder="1" applyAlignment="1">
      <alignment horizontal="left" vertical="center" wrapText="1"/>
    </xf>
    <xf numFmtId="0" fontId="12" fillId="21" borderId="0" xfId="52" applyFont="1" applyFill="1" applyAlignment="1">
      <alignment horizontal="left" vertical="center" wrapText="1"/>
    </xf>
    <xf numFmtId="0" fontId="12" fillId="21" borderId="15" xfId="52" applyFont="1" applyFill="1" applyBorder="1" applyAlignment="1">
      <alignment horizontal="left" vertical="center" wrapText="1"/>
    </xf>
    <xf numFmtId="9" fontId="12" fillId="0" borderId="53" xfId="52" applyNumberFormat="1" applyFont="1" applyBorder="1" applyAlignment="1">
      <alignment horizontal="center" vertical="center" wrapText="1"/>
    </xf>
    <xf numFmtId="9" fontId="12" fillId="0" borderId="55" xfId="52" applyNumberFormat="1" applyFont="1" applyBorder="1" applyAlignment="1">
      <alignment horizontal="center" vertical="center" wrapText="1"/>
    </xf>
    <xf numFmtId="0" fontId="12" fillId="21" borderId="53" xfId="52" applyFont="1" applyFill="1" applyBorder="1" applyAlignment="1">
      <alignment horizontal="left" vertical="center" wrapText="1"/>
    </xf>
    <xf numFmtId="0" fontId="12" fillId="21" borderId="55" xfId="52" applyFont="1" applyFill="1" applyBorder="1" applyAlignment="1">
      <alignment horizontal="left"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0" fillId="0" borderId="59" xfId="0" applyBorder="1" applyAlignment="1">
      <alignment horizontal="center" vertical="center"/>
    </xf>
    <xf numFmtId="0" fontId="0" fillId="0" borderId="48" xfId="0" applyBorder="1" applyAlignment="1">
      <alignment horizontal="center" vertical="center"/>
    </xf>
    <xf numFmtId="0" fontId="12" fillId="21" borderId="53" xfId="52" applyFont="1" applyFill="1" applyBorder="1" applyAlignment="1">
      <alignment horizontal="center" vertical="center" wrapText="1"/>
    </xf>
    <xf numFmtId="0" fontId="12" fillId="21" borderId="54" xfId="52" applyFont="1" applyFill="1" applyBorder="1" applyAlignment="1">
      <alignment horizontal="center" vertical="center" wrapText="1"/>
    </xf>
    <xf numFmtId="0" fontId="12" fillId="21" borderId="55" xfId="52" applyFont="1" applyFill="1" applyBorder="1" applyAlignment="1">
      <alignment horizontal="center" vertical="center" wrapText="1"/>
    </xf>
    <xf numFmtId="0" fontId="15" fillId="0" borderId="53" xfId="52" applyFont="1" applyBorder="1" applyAlignment="1">
      <alignment horizontal="center" vertical="center" wrapText="1"/>
    </xf>
    <xf numFmtId="0" fontId="15" fillId="0" borderId="54" xfId="52" applyFont="1" applyBorder="1" applyAlignment="1">
      <alignment horizontal="center" vertical="center" wrapText="1"/>
    </xf>
    <xf numFmtId="0" fontId="15" fillId="0" borderId="55" xfId="52" applyFont="1" applyBorder="1" applyAlignment="1">
      <alignment horizontal="center" vertical="center" wrapText="1"/>
    </xf>
    <xf numFmtId="0" fontId="33" fillId="0" borderId="59" xfId="0" applyFont="1" applyBorder="1" applyAlignment="1">
      <alignment horizontal="center" vertical="center" wrapText="1"/>
    </xf>
    <xf numFmtId="0" fontId="33" fillId="0" borderId="48" xfId="0" applyFont="1" applyBorder="1" applyAlignment="1">
      <alignment horizontal="center" vertical="center" wrapText="1"/>
    </xf>
    <xf numFmtId="0" fontId="12" fillId="0" borderId="51" xfId="52" applyFont="1" applyBorder="1" applyAlignment="1">
      <alignment horizontal="center" vertical="center" wrapText="1"/>
    </xf>
    <xf numFmtId="0" fontId="12" fillId="0" borderId="11" xfId="52" applyFont="1" applyBorder="1" applyAlignment="1">
      <alignment horizontal="center" vertical="center" wrapText="1"/>
    </xf>
    <xf numFmtId="0" fontId="12" fillId="0" borderId="12" xfId="52" applyFont="1" applyBorder="1" applyAlignment="1">
      <alignment horizontal="center" vertical="center" wrapText="1"/>
    </xf>
    <xf numFmtId="0" fontId="12" fillId="0" borderId="13" xfId="52" applyFont="1" applyBorder="1" applyAlignment="1">
      <alignment horizontal="center" vertical="center" wrapText="1"/>
    </xf>
    <xf numFmtId="0" fontId="12" fillId="0" borderId="0" xfId="52" applyFont="1" applyAlignment="1">
      <alignment horizontal="center" vertical="center" wrapText="1"/>
    </xf>
    <xf numFmtId="0" fontId="12" fillId="0" borderId="14" xfId="52" applyFont="1" applyBorder="1" applyAlignment="1">
      <alignment horizontal="center" vertical="center" wrapText="1"/>
    </xf>
    <xf numFmtId="0" fontId="12" fillId="0" borderId="52" xfId="52" applyFont="1" applyBorder="1" applyAlignment="1">
      <alignment horizontal="center" vertical="center" wrapText="1"/>
    </xf>
    <xf numFmtId="0" fontId="12" fillId="0" borderId="15" xfId="52" applyFont="1" applyBorder="1" applyAlignment="1">
      <alignment horizontal="center" vertical="center" wrapText="1"/>
    </xf>
    <xf numFmtId="0" fontId="12" fillId="0" borderId="16" xfId="52" applyFont="1" applyBorder="1" applyAlignment="1">
      <alignment horizontal="center" vertical="center" wrapText="1"/>
    </xf>
    <xf numFmtId="14" fontId="39" fillId="0" borderId="51" xfId="0" applyNumberFormat="1"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52" xfId="0" applyFont="1" applyBorder="1" applyAlignment="1">
      <alignment horizontal="center" vertical="center"/>
    </xf>
    <xf numFmtId="0" fontId="39" fillId="0" borderId="16" xfId="0" applyFont="1" applyBorder="1" applyAlignment="1">
      <alignment horizontal="center" vertical="center"/>
    </xf>
    <xf numFmtId="0" fontId="11" fillId="0" borderId="51" xfId="52" applyFont="1" applyBorder="1" applyAlignment="1">
      <alignment horizontal="center" vertical="center" wrapText="1"/>
    </xf>
    <xf numFmtId="0" fontId="11" fillId="0" borderId="13" xfId="52" applyFont="1" applyBorder="1" applyAlignment="1">
      <alignment horizontal="center" vertical="center" wrapText="1"/>
    </xf>
    <xf numFmtId="0" fontId="11" fillId="0" borderId="52" xfId="52" applyFont="1" applyBorder="1" applyAlignment="1">
      <alignment horizontal="center" vertical="center" wrapText="1"/>
    </xf>
    <xf numFmtId="0" fontId="12" fillId="0" borderId="27" xfId="52" applyFont="1" applyBorder="1" applyAlignment="1">
      <alignment horizontal="center" vertical="center"/>
    </xf>
    <xf numFmtId="0" fontId="12" fillId="0" borderId="28" xfId="52" applyFont="1" applyBorder="1" applyAlignment="1">
      <alignment horizontal="center" vertical="center"/>
    </xf>
    <xf numFmtId="0" fontId="12" fillId="0" borderId="29" xfId="52" applyFont="1" applyBorder="1" applyAlignment="1">
      <alignment horizontal="center" vertical="center"/>
    </xf>
    <xf numFmtId="0" fontId="19" fillId="0" borderId="56" xfId="0" applyFont="1" applyBorder="1" applyAlignment="1">
      <alignment horizontal="left" vertical="center" wrapText="1"/>
    </xf>
    <xf numFmtId="0" fontId="19" fillId="0" borderId="38" xfId="0" applyFont="1" applyBorder="1" applyAlignment="1">
      <alignment horizontal="left" vertical="center" wrapText="1"/>
    </xf>
    <xf numFmtId="0" fontId="19" fillId="0" borderId="50"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4" xfId="52" applyFont="1" applyBorder="1" applyAlignment="1">
      <alignment horizontal="center" vertical="center" wrapText="1"/>
    </xf>
    <xf numFmtId="0" fontId="12" fillId="0" borderId="38" xfId="52" applyFont="1" applyBorder="1" applyAlignment="1">
      <alignment horizontal="center" vertical="center" wrapText="1"/>
    </xf>
    <xf numFmtId="0" fontId="12" fillId="0" borderId="50" xfId="52" applyFont="1" applyBorder="1" applyAlignment="1">
      <alignment horizontal="center" vertical="center" wrapText="1"/>
    </xf>
    <xf numFmtId="0" fontId="12" fillId="0" borderId="31" xfId="52" applyFont="1" applyBorder="1" applyAlignment="1">
      <alignment horizontal="center" vertical="center" wrapText="1"/>
    </xf>
    <xf numFmtId="0" fontId="12" fillId="0" borderId="19" xfId="52" applyFont="1" applyBorder="1" applyAlignment="1">
      <alignment horizontal="center" vertical="center" wrapText="1"/>
    </xf>
    <xf numFmtId="0" fontId="12" fillId="0" borderId="33" xfId="52" applyFont="1" applyBorder="1" applyAlignment="1">
      <alignment horizontal="center" vertical="center" wrapText="1"/>
    </xf>
    <xf numFmtId="0" fontId="45" fillId="0" borderId="64" xfId="0" applyFont="1" applyBorder="1" applyAlignment="1">
      <alignment horizontal="left" vertical="center" wrapText="1"/>
    </xf>
    <xf numFmtId="0" fontId="45" fillId="0" borderId="19" xfId="0" applyFont="1" applyBorder="1" applyAlignment="1">
      <alignment horizontal="left" vertical="center" wrapText="1"/>
    </xf>
    <xf numFmtId="0" fontId="45" fillId="0" borderId="33" xfId="0" applyFont="1" applyBorder="1" applyAlignment="1">
      <alignment horizontal="left" vertical="center" wrapText="1"/>
    </xf>
    <xf numFmtId="0" fontId="33" fillId="0" borderId="60" xfId="0" applyFont="1" applyBorder="1" applyAlignment="1">
      <alignment horizontal="center" vertical="center" wrapText="1"/>
    </xf>
    <xf numFmtId="0" fontId="33" fillId="0" borderId="26" xfId="0" applyFont="1" applyBorder="1" applyAlignment="1">
      <alignment horizontal="center" vertical="center" wrapText="1"/>
    </xf>
    <xf numFmtId="0" fontId="12" fillId="0" borderId="53" xfId="52" applyFont="1" applyBorder="1" applyAlignment="1">
      <alignment horizontal="center" vertical="center" wrapText="1"/>
    </xf>
    <xf numFmtId="0" fontId="12" fillId="0" borderId="54" xfId="52" applyFont="1" applyBorder="1" applyAlignment="1">
      <alignment horizontal="center" vertical="center" wrapText="1"/>
    </xf>
    <xf numFmtId="0" fontId="12" fillId="0" borderId="55" xfId="52" applyFont="1" applyBorder="1" applyAlignment="1">
      <alignment horizontal="center" vertical="center" wrapText="1"/>
    </xf>
    <xf numFmtId="0" fontId="12" fillId="21" borderId="30" xfId="52" applyFont="1" applyFill="1" applyBorder="1" applyAlignment="1">
      <alignment horizontal="center" vertical="center" wrapText="1"/>
    </xf>
    <xf numFmtId="0" fontId="12" fillId="21" borderId="6" xfId="52" applyFont="1" applyFill="1" applyBorder="1" applyAlignment="1">
      <alignment horizontal="center" vertical="center" wrapText="1"/>
    </xf>
    <xf numFmtId="0" fontId="12" fillId="21" borderId="39" xfId="52" applyFont="1" applyFill="1" applyBorder="1" applyAlignment="1">
      <alignment horizontal="center" vertical="center" wrapText="1"/>
    </xf>
    <xf numFmtId="0" fontId="12" fillId="21" borderId="23" xfId="52" applyFont="1" applyFill="1" applyBorder="1" applyAlignment="1">
      <alignment horizontal="center" vertical="center" wrapText="1"/>
    </xf>
    <xf numFmtId="0" fontId="12" fillId="21" borderId="20" xfId="52" applyFont="1" applyFill="1" applyBorder="1" applyAlignment="1">
      <alignment horizontal="center" vertical="center" wrapText="1"/>
    </xf>
    <xf numFmtId="0" fontId="12" fillId="21" borderId="25" xfId="52" applyFont="1" applyFill="1" applyBorder="1" applyAlignment="1">
      <alignment horizontal="center" vertical="center" wrapText="1"/>
    </xf>
    <xf numFmtId="0" fontId="12" fillId="0" borderId="27" xfId="52" applyFont="1" applyBorder="1" applyAlignment="1">
      <alignment horizontal="center" vertical="center" wrapText="1"/>
    </xf>
    <xf numFmtId="0" fontId="12" fillId="0" borderId="28" xfId="52" applyFont="1" applyBorder="1" applyAlignment="1">
      <alignment horizontal="center" vertical="center" wrapText="1"/>
    </xf>
    <xf numFmtId="0" fontId="12" fillId="0" borderId="29" xfId="52" applyFont="1" applyBorder="1" applyAlignment="1">
      <alignment horizontal="center" vertical="center" wrapText="1"/>
    </xf>
    <xf numFmtId="9" fontId="12" fillId="0" borderId="53" xfId="66" applyFont="1" applyFill="1" applyBorder="1" applyAlignment="1" applyProtection="1">
      <alignment horizontal="center" vertical="center" wrapText="1"/>
    </xf>
    <xf numFmtId="9" fontId="12" fillId="0" borderId="55" xfId="66" applyFont="1" applyFill="1" applyBorder="1" applyAlignment="1" applyProtection="1">
      <alignment horizontal="center" vertical="center" wrapText="1"/>
    </xf>
    <xf numFmtId="0" fontId="12" fillId="21" borderId="31" xfId="52" applyFont="1" applyFill="1" applyBorder="1" applyAlignment="1">
      <alignment horizontal="center" vertical="center" wrapText="1"/>
    </xf>
    <xf numFmtId="0" fontId="12" fillId="21" borderId="21" xfId="52" applyFont="1" applyFill="1" applyBorder="1" applyAlignment="1">
      <alignment horizontal="center" vertical="center" wrapText="1"/>
    </xf>
    <xf numFmtId="0" fontId="12" fillId="20" borderId="15" xfId="52" applyFont="1" applyFill="1" applyBorder="1" applyAlignment="1">
      <alignment horizontal="left" vertical="center" wrapText="1"/>
    </xf>
    <xf numFmtId="0" fontId="11" fillId="0" borderId="53" xfId="52" applyFont="1" applyBorder="1" applyAlignment="1">
      <alignment horizontal="center" vertical="center" wrapText="1"/>
    </xf>
    <xf numFmtId="0" fontId="11" fillId="0" borderId="54" xfId="52" applyFont="1" applyBorder="1" applyAlignment="1">
      <alignment horizontal="center" vertical="center" wrapText="1"/>
    </xf>
    <xf numFmtId="0" fontId="11" fillId="0" borderId="55" xfId="52" applyFont="1" applyBorder="1" applyAlignment="1">
      <alignment horizontal="center" vertical="center" wrapText="1"/>
    </xf>
    <xf numFmtId="0" fontId="12" fillId="21" borderId="8" xfId="52" applyFont="1" applyFill="1" applyBorder="1" applyAlignment="1">
      <alignment horizontal="center" vertical="center" wrapText="1"/>
    </xf>
    <xf numFmtId="0" fontId="12" fillId="21" borderId="2" xfId="52" applyFont="1" applyFill="1" applyBorder="1" applyAlignment="1">
      <alignment horizontal="center" vertical="center" wrapText="1"/>
    </xf>
    <xf numFmtId="0" fontId="12" fillId="21" borderId="13" xfId="52" applyFont="1" applyFill="1" applyBorder="1" applyAlignment="1">
      <alignment horizontal="center" vertical="center" wrapText="1"/>
    </xf>
    <xf numFmtId="0" fontId="12" fillId="21" borderId="0" xfId="52" applyFont="1" applyFill="1" applyAlignment="1">
      <alignment horizontal="center" vertical="center" wrapText="1"/>
    </xf>
    <xf numFmtId="0" fontId="12" fillId="21" borderId="14" xfId="52" applyFont="1" applyFill="1" applyBorder="1" applyAlignment="1">
      <alignment horizontal="center" vertical="center" wrapText="1"/>
    </xf>
    <xf numFmtId="0" fontId="12" fillId="21" borderId="52" xfId="52" applyFont="1" applyFill="1" applyBorder="1" applyAlignment="1">
      <alignment horizontal="center" vertical="center" wrapText="1"/>
    </xf>
    <xf numFmtId="0" fontId="12" fillId="21" borderId="15" xfId="52" applyFont="1" applyFill="1" applyBorder="1" applyAlignment="1">
      <alignment horizontal="center" vertical="center" wrapText="1"/>
    </xf>
    <xf numFmtId="0" fontId="12" fillId="21" borderId="16" xfId="52" applyFont="1" applyFill="1" applyBorder="1" applyAlignment="1">
      <alignment horizontal="center" vertical="center" wrapText="1"/>
    </xf>
    <xf numFmtId="0" fontId="12" fillId="21" borderId="44" xfId="52" applyFont="1" applyFill="1" applyBorder="1" applyAlignment="1">
      <alignment horizontal="center" vertical="center" wrapText="1"/>
    </xf>
    <xf numFmtId="0" fontId="12" fillId="21" borderId="46" xfId="52" applyFont="1" applyFill="1" applyBorder="1" applyAlignment="1">
      <alignment horizontal="center" vertical="center" wrapText="1"/>
    </xf>
    <xf numFmtId="0" fontId="12" fillId="20" borderId="44" xfId="52" applyFont="1" applyFill="1" applyBorder="1" applyAlignment="1">
      <alignment horizontal="center" vertical="center" wrapText="1"/>
    </xf>
    <xf numFmtId="0" fontId="12" fillId="20" borderId="56" xfId="52" applyFont="1" applyFill="1" applyBorder="1" applyAlignment="1">
      <alignment horizontal="center" vertical="center" wrapText="1"/>
    </xf>
    <xf numFmtId="0" fontId="12" fillId="20" borderId="38" xfId="52" applyFont="1" applyFill="1" applyBorder="1" applyAlignment="1">
      <alignment horizontal="center" vertical="center" wrapText="1"/>
    </xf>
    <xf numFmtId="0" fontId="12" fillId="20" borderId="50" xfId="52" applyFont="1" applyFill="1" applyBorder="1" applyAlignment="1">
      <alignment horizontal="center" vertical="center" wrapText="1"/>
    </xf>
    <xf numFmtId="3" fontId="12" fillId="0" borderId="39" xfId="52" applyNumberFormat="1" applyFont="1" applyBorder="1" applyAlignment="1">
      <alignment horizontal="center" vertical="center" wrapText="1"/>
    </xf>
    <xf numFmtId="3" fontId="12" fillId="0" borderId="23" xfId="52" applyNumberFormat="1" applyFont="1" applyBorder="1" applyAlignment="1">
      <alignment horizontal="center" vertical="center" wrapText="1"/>
    </xf>
    <xf numFmtId="0" fontId="38" fillId="0" borderId="21" xfId="0" applyFont="1" applyBorder="1" applyAlignment="1">
      <alignment horizontal="left" vertical="center" wrapText="1"/>
    </xf>
    <xf numFmtId="0" fontId="38" fillId="0" borderId="65" xfId="0" applyFont="1" applyBorder="1" applyAlignment="1">
      <alignment horizontal="left" vertical="center" wrapText="1"/>
    </xf>
    <xf numFmtId="0" fontId="38" fillId="0" borderId="64" xfId="0" applyFont="1" applyBorder="1" applyAlignment="1">
      <alignment horizontal="left" vertical="center" wrapText="1"/>
    </xf>
    <xf numFmtId="0" fontId="12" fillId="21" borderId="36" xfId="52" applyFont="1" applyFill="1" applyBorder="1" applyAlignment="1">
      <alignment horizontal="center" vertical="center" wrapText="1"/>
    </xf>
    <xf numFmtId="0" fontId="12" fillId="21" borderId="5" xfId="52" applyFont="1" applyFill="1" applyBorder="1" applyAlignment="1">
      <alignment horizontal="center" vertical="center" wrapText="1"/>
    </xf>
    <xf numFmtId="0" fontId="12" fillId="21" borderId="1" xfId="52" applyFont="1" applyFill="1" applyBorder="1" applyAlignment="1">
      <alignment horizontal="center" vertical="center" wrapText="1"/>
    </xf>
    <xf numFmtId="0" fontId="12" fillId="21" borderId="9" xfId="52" applyFont="1" applyFill="1" applyBorder="1" applyAlignment="1">
      <alignment horizontal="center" vertical="center" wrapText="1"/>
    </xf>
    <xf numFmtId="0" fontId="11" fillId="21" borderId="1" xfId="52" applyFont="1" applyFill="1" applyBorder="1" applyAlignment="1">
      <alignment horizontal="center" vertical="center" wrapText="1"/>
    </xf>
    <xf numFmtId="0" fontId="12" fillId="21" borderId="3" xfId="52" applyFont="1" applyFill="1" applyBorder="1" applyAlignment="1">
      <alignment horizontal="center" vertical="center" wrapText="1"/>
    </xf>
    <xf numFmtId="0" fontId="12" fillId="21" borderId="7" xfId="52" applyFont="1" applyFill="1" applyBorder="1" applyAlignment="1">
      <alignment horizontal="center" vertical="center" wrapText="1"/>
    </xf>
    <xf numFmtId="9" fontId="34" fillId="0" borderId="39" xfId="70" applyFont="1" applyFill="1" applyBorder="1" applyAlignment="1" applyProtection="1">
      <alignment horizontal="center" vertical="center" wrapText="1"/>
    </xf>
    <xf numFmtId="9" fontId="34" fillId="0" borderId="22" xfId="70" applyFont="1" applyFill="1" applyBorder="1" applyAlignment="1" applyProtection="1">
      <alignment horizontal="center" vertical="center" wrapText="1"/>
    </xf>
    <xf numFmtId="9" fontId="34" fillId="0" borderId="23" xfId="70" applyFont="1" applyFill="1" applyBorder="1" applyAlignment="1" applyProtection="1">
      <alignment horizontal="center" vertical="center" wrapText="1"/>
    </xf>
    <xf numFmtId="9" fontId="34" fillId="0" borderId="41" xfId="70" applyFont="1" applyFill="1" applyBorder="1" applyAlignment="1" applyProtection="1">
      <alignment horizontal="center" vertical="center" wrapText="1"/>
    </xf>
    <xf numFmtId="9" fontId="34" fillId="0" borderId="15" xfId="70" applyFont="1" applyFill="1" applyBorder="1" applyAlignment="1" applyProtection="1">
      <alignment horizontal="center" vertical="center" wrapText="1"/>
    </xf>
    <xf numFmtId="9" fontId="34" fillId="0" borderId="42" xfId="70" applyFont="1" applyFill="1" applyBorder="1" applyAlignment="1" applyProtection="1">
      <alignment horizontal="center" vertical="center" wrapText="1"/>
    </xf>
    <xf numFmtId="0" fontId="11" fillId="0" borderId="39" xfId="52" applyFont="1" applyBorder="1" applyAlignment="1">
      <alignment horizontal="left" vertical="center" wrapText="1"/>
    </xf>
    <xf numFmtId="0" fontId="11" fillId="0" borderId="22" xfId="52" applyFont="1" applyBorder="1" applyAlignment="1">
      <alignment horizontal="left" vertical="center" wrapText="1"/>
    </xf>
    <xf numFmtId="0" fontId="11" fillId="0" borderId="40" xfId="52" applyFont="1" applyBorder="1" applyAlignment="1">
      <alignment horizontal="left" vertical="center" wrapText="1"/>
    </xf>
    <xf numFmtId="0" fontId="11" fillId="0" borderId="20" xfId="52" applyFont="1" applyBorder="1" applyAlignment="1">
      <alignment horizontal="left" vertical="center" wrapText="1"/>
    </xf>
    <xf numFmtId="0" fontId="11" fillId="0" borderId="3" xfId="52" applyFont="1" applyBorder="1" applyAlignment="1">
      <alignment horizontal="left" vertical="center" wrapText="1"/>
    </xf>
    <xf numFmtId="0" fontId="11" fillId="0" borderId="7" xfId="52" applyFont="1" applyBorder="1" applyAlignment="1">
      <alignment horizontal="left" vertical="center" wrapText="1"/>
    </xf>
    <xf numFmtId="0" fontId="11" fillId="0" borderId="18" xfId="52" applyFont="1" applyBorder="1" applyAlignment="1">
      <alignment horizontal="center" vertical="center" wrapText="1"/>
    </xf>
    <xf numFmtId="0" fontId="11" fillId="0" borderId="32" xfId="52" applyFont="1" applyBorder="1" applyAlignment="1">
      <alignment horizontal="center" vertical="center" wrapText="1"/>
    </xf>
    <xf numFmtId="9" fontId="11" fillId="0" borderId="35" xfId="66" applyFont="1" applyFill="1" applyBorder="1" applyAlignment="1" applyProtection="1">
      <alignment horizontal="center" vertical="center" wrapText="1"/>
    </xf>
    <xf numFmtId="9" fontId="11" fillId="0" borderId="4" xfId="66" applyFont="1" applyFill="1" applyBorder="1" applyAlignment="1" applyProtection="1">
      <alignment horizontal="center" vertical="center" wrapText="1"/>
    </xf>
    <xf numFmtId="0" fontId="11" fillId="0" borderId="43" xfId="52" applyFont="1" applyBorder="1" applyAlignment="1">
      <alignment horizontal="center" vertical="center" wrapText="1"/>
    </xf>
    <xf numFmtId="9" fontId="12" fillId="0" borderId="10" xfId="52" applyNumberFormat="1" applyFont="1" applyBorder="1" applyAlignment="1">
      <alignment horizontal="center" vertical="center" wrapText="1"/>
    </xf>
    <xf numFmtId="0" fontId="12" fillId="0" borderId="37" xfId="52" applyFont="1" applyBorder="1" applyAlignment="1">
      <alignment horizontal="center" vertical="center" wrapText="1"/>
    </xf>
    <xf numFmtId="0" fontId="38" fillId="0" borderId="39"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42" xfId="0" applyFont="1" applyBorder="1" applyAlignment="1">
      <alignment horizontal="center" vertical="center" wrapText="1"/>
    </xf>
    <xf numFmtId="0" fontId="12" fillId="21" borderId="38" xfId="52" applyFont="1" applyFill="1" applyBorder="1" applyAlignment="1">
      <alignment horizontal="center" vertical="center" wrapText="1"/>
    </xf>
    <xf numFmtId="9" fontId="11" fillId="0" borderId="10" xfId="66" applyFont="1" applyFill="1" applyBorder="1" applyAlignment="1" applyProtection="1">
      <alignment horizontal="center" vertical="center" wrapText="1"/>
    </xf>
    <xf numFmtId="9" fontId="11" fillId="0" borderId="37" xfId="66" applyFont="1" applyFill="1" applyBorder="1" applyAlignment="1" applyProtection="1">
      <alignment horizontal="center" vertical="center" wrapText="1"/>
    </xf>
    <xf numFmtId="0" fontId="12" fillId="21" borderId="45" xfId="52" applyFont="1" applyFill="1" applyBorder="1" applyAlignment="1">
      <alignment horizontal="center" vertical="center" wrapText="1"/>
    </xf>
    <xf numFmtId="0" fontId="12" fillId="21" borderId="4" xfId="52" applyFont="1" applyFill="1" applyBorder="1" applyAlignment="1">
      <alignment horizontal="center" vertical="center" wrapText="1"/>
    </xf>
    <xf numFmtId="0" fontId="12" fillId="21" borderId="47" xfId="52" applyFont="1" applyFill="1" applyBorder="1" applyAlignment="1">
      <alignment horizontal="center" vertical="center" wrapText="1"/>
    </xf>
    <xf numFmtId="0" fontId="12" fillId="21" borderId="48" xfId="52" applyFont="1" applyFill="1" applyBorder="1" applyAlignment="1">
      <alignment horizontal="center" vertical="center" wrapText="1"/>
    </xf>
    <xf numFmtId="0" fontId="12" fillId="21" borderId="26" xfId="52" applyFont="1" applyFill="1" applyBorder="1" applyAlignment="1">
      <alignment horizontal="center" vertical="center" wrapText="1"/>
    </xf>
    <xf numFmtId="9" fontId="34" fillId="0" borderId="39" xfId="52" applyNumberFormat="1" applyFont="1" applyBorder="1" applyAlignment="1">
      <alignment horizontal="left" vertical="center" wrapText="1"/>
    </xf>
    <xf numFmtId="9" fontId="34" fillId="0" borderId="22" xfId="52" applyNumberFormat="1" applyFont="1" applyBorder="1" applyAlignment="1">
      <alignment horizontal="left" vertical="center" wrapText="1"/>
    </xf>
    <xf numFmtId="9" fontId="34" fillId="0" borderId="40" xfId="52" applyNumberFormat="1" applyFont="1" applyBorder="1" applyAlignment="1">
      <alignment horizontal="left" vertical="center" wrapText="1"/>
    </xf>
    <xf numFmtId="9" fontId="34" fillId="0" borderId="41" xfId="52" applyNumberFormat="1" applyFont="1" applyBorder="1" applyAlignment="1">
      <alignment horizontal="left" vertical="center" wrapText="1"/>
    </xf>
    <xf numFmtId="9" fontId="34" fillId="0" borderId="15" xfId="52" applyNumberFormat="1" applyFont="1" applyBorder="1" applyAlignment="1">
      <alignment horizontal="left" vertical="center" wrapText="1"/>
    </xf>
    <xf numFmtId="9" fontId="34" fillId="0" borderId="16" xfId="52" applyNumberFormat="1" applyFont="1" applyBorder="1" applyAlignment="1">
      <alignment horizontal="left" vertical="center" wrapText="1"/>
    </xf>
    <xf numFmtId="9" fontId="34" fillId="0" borderId="40" xfId="70" applyFont="1" applyFill="1" applyBorder="1" applyAlignment="1" applyProtection="1">
      <alignment horizontal="center" vertical="center" wrapText="1"/>
    </xf>
    <xf numFmtId="9" fontId="34" fillId="0" borderId="16" xfId="70" applyFont="1" applyFill="1" applyBorder="1" applyAlignment="1" applyProtection="1">
      <alignment horizontal="center" vertical="center" wrapText="1"/>
    </xf>
    <xf numFmtId="0" fontId="12" fillId="0" borderId="18" xfId="52" applyFont="1" applyBorder="1" applyAlignment="1">
      <alignment horizontal="center" vertical="center" wrapText="1"/>
    </xf>
    <xf numFmtId="0" fontId="12" fillId="0" borderId="43" xfId="52" applyFont="1" applyBorder="1" applyAlignment="1">
      <alignment horizontal="center" vertical="center" wrapText="1"/>
    </xf>
    <xf numFmtId="1" fontId="12" fillId="0" borderId="53" xfId="66" applyNumberFormat="1" applyFont="1" applyFill="1" applyBorder="1" applyAlignment="1" applyProtection="1">
      <alignment horizontal="center" vertical="center" wrapText="1"/>
    </xf>
    <xf numFmtId="1" fontId="12" fillId="0" borderId="55" xfId="66" applyNumberFormat="1" applyFont="1" applyFill="1" applyBorder="1" applyAlignment="1" applyProtection="1">
      <alignment horizontal="center" vertical="center" wrapText="1"/>
    </xf>
    <xf numFmtId="0" fontId="38" fillId="0" borderId="39" xfId="0" applyFont="1" applyBorder="1" applyAlignment="1">
      <alignment horizontal="left" vertical="center" wrapText="1"/>
    </xf>
    <xf numFmtId="0" fontId="38" fillId="0" borderId="22" xfId="0" applyFont="1" applyBorder="1" applyAlignment="1">
      <alignment horizontal="left" vertical="center" wrapText="1"/>
    </xf>
    <xf numFmtId="0" fontId="38" fillId="0" borderId="20" xfId="0" applyFont="1" applyBorder="1" applyAlignment="1">
      <alignment horizontal="left" vertical="center" wrapText="1"/>
    </xf>
    <xf numFmtId="0" fontId="38" fillId="0" borderId="3" xfId="0" applyFont="1" applyBorder="1" applyAlignment="1">
      <alignment horizontal="left" vertical="center" wrapText="1"/>
    </xf>
    <xf numFmtId="0" fontId="0" fillId="0" borderId="60" xfId="0" applyBorder="1" applyAlignment="1">
      <alignment horizontal="center" vertical="center"/>
    </xf>
    <xf numFmtId="0" fontId="0" fillId="0" borderId="2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2" fontId="11" fillId="0" borderId="8" xfId="52" applyNumberFormat="1" applyFont="1" applyBorder="1" applyAlignment="1">
      <alignment horizontal="justify" vertical="center" wrapText="1"/>
    </xf>
    <xf numFmtId="2" fontId="11" fillId="0" borderId="31" xfId="52" applyNumberFormat="1" applyFont="1" applyBorder="1" applyAlignment="1">
      <alignment horizontal="justify" vertical="center" wrapText="1"/>
    </xf>
    <xf numFmtId="2" fontId="11" fillId="25" borderId="32" xfId="52" applyNumberFormat="1" applyFont="1" applyFill="1" applyBorder="1" applyAlignment="1">
      <alignment horizontal="justify" vertical="center" wrapText="1"/>
    </xf>
    <xf numFmtId="2" fontId="11" fillId="25" borderId="8" xfId="52" applyNumberFormat="1" applyFont="1" applyFill="1" applyBorder="1" applyAlignment="1">
      <alignment horizontal="justify" vertical="center" wrapText="1"/>
    </xf>
    <xf numFmtId="2" fontId="11" fillId="0" borderId="18" xfId="52" applyNumberFormat="1" applyFont="1" applyBorder="1" applyAlignment="1">
      <alignment horizontal="center" vertical="center" wrapText="1"/>
    </xf>
    <xf numFmtId="2" fontId="11" fillId="0" borderId="32" xfId="52" applyNumberFormat="1" applyFont="1" applyBorder="1" applyAlignment="1">
      <alignment horizontal="center" vertical="center" wrapText="1"/>
    </xf>
    <xf numFmtId="2" fontId="11" fillId="0" borderId="35" xfId="52" applyNumberFormat="1" applyFont="1" applyBorder="1" applyAlignment="1">
      <alignment horizontal="center" vertical="center" wrapText="1"/>
    </xf>
    <xf numFmtId="2" fontId="11" fillId="0" borderId="4" xfId="52" applyNumberFormat="1" applyFont="1" applyBorder="1" applyAlignment="1">
      <alignment horizontal="center" vertical="center" wrapText="1"/>
    </xf>
    <xf numFmtId="2" fontId="11" fillId="0" borderId="10" xfId="52" applyNumberFormat="1" applyFont="1" applyBorder="1" applyAlignment="1">
      <alignment horizontal="center" vertical="center" wrapText="1"/>
    </xf>
    <xf numFmtId="2" fontId="11" fillId="0" borderId="32" xfId="52" applyNumberFormat="1" applyFont="1" applyBorder="1" applyAlignment="1">
      <alignment vertical="center" wrapText="1"/>
    </xf>
    <xf numFmtId="2" fontId="11" fillId="0" borderId="8" xfId="52" applyNumberFormat="1" applyFont="1" applyBorder="1" applyAlignment="1">
      <alignment vertical="center" wrapText="1"/>
    </xf>
    <xf numFmtId="0" fontId="35" fillId="0" borderId="1" xfId="52" applyFont="1" applyBorder="1" applyAlignment="1">
      <alignment horizontal="left" vertical="center" wrapText="1"/>
    </xf>
    <xf numFmtId="0" fontId="35" fillId="0" borderId="9" xfId="52" applyFont="1" applyBorder="1" applyAlignment="1">
      <alignment horizontal="left" vertical="center" wrapText="1"/>
    </xf>
    <xf numFmtId="9" fontId="35" fillId="0" borderId="39" xfId="70" applyFont="1" applyFill="1" applyBorder="1" applyAlignment="1" applyProtection="1">
      <alignment horizontal="center" vertical="center" wrapText="1"/>
    </xf>
    <xf numFmtId="9" fontId="35" fillId="0" borderId="22" xfId="70" applyFont="1" applyFill="1" applyBorder="1" applyAlignment="1" applyProtection="1">
      <alignment horizontal="center" vertical="center" wrapText="1"/>
    </xf>
    <xf numFmtId="9" fontId="35" fillId="0" borderId="23" xfId="70" applyFont="1" applyFill="1" applyBorder="1" applyAlignment="1" applyProtection="1">
      <alignment horizontal="center" vertical="center" wrapText="1"/>
    </xf>
    <xf numFmtId="9" fontId="35" fillId="0" borderId="41" xfId="70" applyFont="1" applyFill="1" applyBorder="1" applyAlignment="1" applyProtection="1">
      <alignment horizontal="center" vertical="center" wrapText="1"/>
    </xf>
    <xf numFmtId="9" fontId="35" fillId="0" borderId="15" xfId="70" applyFont="1" applyFill="1" applyBorder="1" applyAlignment="1" applyProtection="1">
      <alignment horizontal="center" vertical="center" wrapText="1"/>
    </xf>
    <xf numFmtId="9" fontId="35" fillId="0" borderId="42" xfId="70" applyFont="1" applyFill="1" applyBorder="1" applyAlignment="1" applyProtection="1">
      <alignment horizontal="center" vertical="center" wrapText="1"/>
    </xf>
    <xf numFmtId="0" fontId="12" fillId="0" borderId="10" xfId="52" applyFont="1" applyBorder="1" applyAlignment="1">
      <alignment horizontal="center" vertical="center" wrapText="1"/>
    </xf>
    <xf numFmtId="0" fontId="12" fillId="0" borderId="2" xfId="52" applyFont="1" applyBorder="1" applyAlignment="1">
      <alignment horizontal="center" vertical="center" wrapText="1"/>
    </xf>
    <xf numFmtId="0" fontId="12" fillId="0" borderId="36" xfId="52" applyFont="1" applyBorder="1" applyAlignment="1">
      <alignment horizontal="center" vertical="center" wrapText="1"/>
    </xf>
    <xf numFmtId="0" fontId="12" fillId="0" borderId="5" xfId="52" applyFont="1" applyBorder="1" applyAlignment="1">
      <alignment horizontal="center" vertical="center" wrapText="1"/>
    </xf>
    <xf numFmtId="173" fontId="12" fillId="20" borderId="2" xfId="37" applyNumberFormat="1" applyFont="1" applyFill="1" applyBorder="1" applyAlignment="1" applyProtection="1">
      <alignment horizontal="center" vertical="center" wrapText="1"/>
    </xf>
    <xf numFmtId="173" fontId="12" fillId="20" borderId="5" xfId="37" applyNumberFormat="1" applyFont="1" applyFill="1" applyBorder="1" applyAlignment="1" applyProtection="1">
      <alignment horizontal="center" vertical="center" wrapText="1"/>
    </xf>
    <xf numFmtId="0" fontId="12" fillId="20" borderId="2" xfId="52" applyFont="1" applyFill="1" applyBorder="1" applyAlignment="1">
      <alignment horizontal="center" vertical="center" wrapText="1"/>
    </xf>
    <xf numFmtId="0" fontId="12" fillId="20" borderId="5" xfId="52" applyFont="1" applyFill="1" applyBorder="1" applyAlignment="1">
      <alignment horizontal="center" vertical="center" wrapText="1"/>
    </xf>
    <xf numFmtId="0" fontId="12" fillId="0" borderId="26" xfId="52" applyFont="1" applyBorder="1" applyAlignment="1">
      <alignment horizontal="center" vertical="center" wrapText="1"/>
    </xf>
    <xf numFmtId="2" fontId="11" fillId="0" borderId="37" xfId="52" applyNumberFormat="1" applyFont="1" applyBorder="1" applyAlignment="1">
      <alignment horizontal="center" vertical="center" wrapText="1"/>
    </xf>
    <xf numFmtId="9" fontId="35" fillId="0" borderId="39" xfId="52" applyNumberFormat="1" applyFont="1" applyBorder="1" applyAlignment="1">
      <alignment horizontal="center" vertical="center" wrapText="1"/>
    </xf>
    <xf numFmtId="9" fontId="35" fillId="0" borderId="22" xfId="52" applyNumberFormat="1" applyFont="1" applyBorder="1" applyAlignment="1">
      <alignment horizontal="center" vertical="center" wrapText="1"/>
    </xf>
    <xf numFmtId="9" fontId="35" fillId="0" borderId="40" xfId="52" applyNumberFormat="1" applyFont="1" applyBorder="1" applyAlignment="1">
      <alignment horizontal="center" vertical="center" wrapText="1"/>
    </xf>
    <xf numFmtId="9" fontId="35" fillId="0" borderId="41" xfId="52" applyNumberFormat="1" applyFont="1" applyBorder="1" applyAlignment="1">
      <alignment horizontal="center" vertical="center" wrapText="1"/>
    </xf>
    <xf numFmtId="9" fontId="35" fillId="0" borderId="15" xfId="52" applyNumberFormat="1" applyFont="1" applyBorder="1" applyAlignment="1">
      <alignment horizontal="center" vertical="center" wrapText="1"/>
    </xf>
    <xf numFmtId="9" fontId="35" fillId="0" borderId="16" xfId="52" applyNumberFormat="1" applyFont="1" applyBorder="1" applyAlignment="1">
      <alignment horizontal="center" vertical="center" wrapText="1"/>
    </xf>
    <xf numFmtId="9" fontId="35" fillId="0" borderId="49" xfId="52" applyNumberFormat="1" applyFont="1" applyBorder="1" applyAlignment="1">
      <alignment horizontal="center" vertical="center" wrapText="1"/>
    </xf>
    <xf numFmtId="9" fontId="35" fillId="0" borderId="0" xfId="52" applyNumberFormat="1" applyFont="1" applyAlignment="1">
      <alignment horizontal="center" vertical="center" wrapText="1"/>
    </xf>
    <xf numFmtId="9" fontId="35" fillId="0" borderId="14" xfId="52" applyNumberFormat="1" applyFont="1" applyBorder="1" applyAlignment="1">
      <alignment horizontal="center" vertical="center" wrapText="1"/>
    </xf>
    <xf numFmtId="173" fontId="12" fillId="20" borderId="21" xfId="37" applyNumberFormat="1" applyFont="1" applyFill="1" applyBorder="1" applyAlignment="1" applyProtection="1">
      <alignment horizontal="center" vertical="center" wrapText="1"/>
    </xf>
    <xf numFmtId="173" fontId="12" fillId="20" borderId="65" xfId="37" applyNumberFormat="1" applyFont="1" applyFill="1" applyBorder="1" applyAlignment="1" applyProtection="1">
      <alignment horizontal="center" vertical="center" wrapText="1"/>
    </xf>
    <xf numFmtId="173" fontId="12" fillId="20" borderId="64" xfId="37" applyNumberFormat="1" applyFont="1" applyFill="1" applyBorder="1" applyAlignment="1" applyProtection="1">
      <alignment horizontal="center" vertical="center" wrapText="1"/>
    </xf>
    <xf numFmtId="2" fontId="11" fillId="0" borderId="18" xfId="52" applyNumberFormat="1" applyFont="1" applyBorder="1" applyAlignment="1">
      <alignment vertical="center" wrapText="1"/>
    </xf>
    <xf numFmtId="0" fontId="0" fillId="0" borderId="43" xfId="0" applyBorder="1" applyAlignment="1">
      <alignment vertical="center" wrapText="1"/>
    </xf>
    <xf numFmtId="0" fontId="12" fillId="2" borderId="13" xfId="52" applyFont="1" applyFill="1" applyBorder="1" applyAlignment="1">
      <alignment horizontal="center" vertical="center" wrapText="1"/>
    </xf>
    <xf numFmtId="0" fontId="12" fillId="20" borderId="0" xfId="52" applyFont="1" applyFill="1" applyAlignment="1">
      <alignment horizontal="center" vertical="center" wrapText="1"/>
    </xf>
    <xf numFmtId="0" fontId="12" fillId="21" borderId="27" xfId="52" applyFont="1" applyFill="1" applyBorder="1" applyAlignment="1">
      <alignment horizontal="center" vertical="center" wrapText="1"/>
    </xf>
    <xf numFmtId="0" fontId="12" fillId="21" borderId="28" xfId="52" applyFont="1" applyFill="1" applyBorder="1" applyAlignment="1">
      <alignment horizontal="center" vertical="center" wrapText="1"/>
    </xf>
    <xf numFmtId="0" fontId="12" fillId="21" borderId="29" xfId="52" applyFont="1" applyFill="1" applyBorder="1" applyAlignment="1">
      <alignment horizontal="center" vertical="center" wrapText="1"/>
    </xf>
    <xf numFmtId="173" fontId="12" fillId="20" borderId="2" xfId="37" applyNumberFormat="1" applyFont="1" applyFill="1" applyBorder="1" applyAlignment="1" applyProtection="1">
      <alignment horizontal="center" vertical="center"/>
    </xf>
    <xf numFmtId="173" fontId="12" fillId="20" borderId="5" xfId="37" applyNumberFormat="1" applyFont="1" applyFill="1" applyBorder="1" applyAlignment="1" applyProtection="1">
      <alignment horizontal="center" vertical="center"/>
    </xf>
    <xf numFmtId="0" fontId="12" fillId="0" borderId="13" xfId="52" applyFont="1" applyBorder="1" applyAlignment="1">
      <alignment horizontal="center" vertical="center"/>
    </xf>
    <xf numFmtId="0" fontId="12" fillId="0" borderId="0" xfId="52" applyFont="1" applyAlignment="1">
      <alignment horizontal="center" vertical="center"/>
    </xf>
    <xf numFmtId="0" fontId="12" fillId="0" borderId="14" xfId="52" applyFont="1" applyBorder="1" applyAlignment="1">
      <alignment horizontal="center" vertical="center"/>
    </xf>
    <xf numFmtId="9" fontId="35" fillId="0" borderId="39" xfId="52" applyNumberFormat="1" applyFont="1" applyBorder="1" applyAlignment="1">
      <alignment horizontal="left" vertical="center" wrapText="1"/>
    </xf>
    <xf numFmtId="9" fontId="35" fillId="0" borderId="22" xfId="52" applyNumberFormat="1" applyFont="1" applyBorder="1" applyAlignment="1">
      <alignment horizontal="left" vertical="center" wrapText="1"/>
    </xf>
    <xf numFmtId="9" fontId="35" fillId="0" borderId="40" xfId="52" applyNumberFormat="1" applyFont="1" applyBorder="1" applyAlignment="1">
      <alignment horizontal="left" vertical="center" wrapText="1"/>
    </xf>
    <xf numFmtId="9" fontId="35" fillId="0" borderId="49" xfId="52" applyNumberFormat="1" applyFont="1" applyBorder="1" applyAlignment="1">
      <alignment horizontal="left" vertical="center" wrapText="1"/>
    </xf>
    <xf numFmtId="9" fontId="35" fillId="0" borderId="0" xfId="52" applyNumberFormat="1" applyFont="1" applyAlignment="1">
      <alignment horizontal="left" vertical="center" wrapText="1"/>
    </xf>
    <xf numFmtId="9" fontId="35" fillId="0" borderId="14" xfId="52" applyNumberFormat="1" applyFont="1" applyBorder="1" applyAlignment="1">
      <alignment horizontal="left" vertical="center" wrapText="1"/>
    </xf>
    <xf numFmtId="0" fontId="39" fillId="0" borderId="61" xfId="0" applyFont="1" applyBorder="1" applyAlignment="1">
      <alignment horizontal="center" vertical="center"/>
    </xf>
    <xf numFmtId="0" fontId="39" fillId="0" borderId="63" xfId="0" applyFont="1" applyBorder="1" applyAlignment="1">
      <alignment horizontal="center" vertical="center"/>
    </xf>
    <xf numFmtId="0" fontId="11" fillId="0" borderId="61" xfId="52" applyFont="1" applyBorder="1" applyAlignment="1">
      <alignment horizontal="center" vertical="center" wrapText="1"/>
    </xf>
    <xf numFmtId="0" fontId="11" fillId="0" borderId="62" xfId="52" applyFont="1" applyBorder="1" applyAlignment="1">
      <alignment horizontal="center" vertical="center" wrapText="1"/>
    </xf>
    <xf numFmtId="0" fontId="11" fillId="0" borderId="63" xfId="5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6" fillId="0" borderId="64"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0" fontId="12" fillId="21" borderId="51" xfId="52" applyFont="1" applyFill="1" applyBorder="1" applyAlignment="1">
      <alignment horizontal="center" vertical="center" wrapText="1"/>
    </xf>
    <xf numFmtId="0" fontId="12" fillId="21" borderId="11" xfId="52" applyFont="1" applyFill="1" applyBorder="1" applyAlignment="1">
      <alignment horizontal="center" vertical="center" wrapText="1"/>
    </xf>
    <xf numFmtId="0" fontId="12" fillId="21" borderId="12" xfId="52" applyFont="1" applyFill="1" applyBorder="1" applyAlignment="1">
      <alignment horizontal="center" vertical="center" wrapText="1"/>
    </xf>
    <xf numFmtId="0" fontId="12" fillId="0" borderId="56" xfId="0" applyFont="1" applyBorder="1" applyAlignment="1">
      <alignment horizontal="left" vertical="center" wrapText="1"/>
    </xf>
    <xf numFmtId="0" fontId="12" fillId="0" borderId="38"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52" applyFont="1" applyBorder="1" applyAlignment="1">
      <alignment horizontal="center" vertical="center"/>
    </xf>
    <xf numFmtId="0" fontId="12" fillId="0" borderId="11" xfId="52" applyFont="1" applyBorder="1" applyAlignment="1">
      <alignment horizontal="center" vertical="center"/>
    </xf>
    <xf numFmtId="0" fontId="12" fillId="0" borderId="12" xfId="52" applyFont="1" applyBorder="1" applyAlignment="1">
      <alignment horizontal="center" vertical="center"/>
    </xf>
    <xf numFmtId="0" fontId="39" fillId="0" borderId="51" xfId="0" applyFont="1" applyBorder="1" applyAlignment="1">
      <alignment horizontal="center" vertical="center"/>
    </xf>
    <xf numFmtId="9" fontId="35" fillId="0" borderId="40" xfId="70" applyFont="1" applyFill="1" applyBorder="1" applyAlignment="1" applyProtection="1">
      <alignment horizontal="center" vertical="center" wrapText="1"/>
    </xf>
    <xf numFmtId="9" fontId="35" fillId="0" borderId="16" xfId="70" applyFont="1" applyFill="1" applyBorder="1" applyAlignment="1" applyProtection="1">
      <alignment horizontal="center" vertical="center" wrapText="1"/>
    </xf>
    <xf numFmtId="0" fontId="12" fillId="20" borderId="6" xfId="52" applyFont="1" applyFill="1" applyBorder="1" applyAlignment="1">
      <alignment horizontal="center" vertical="center" wrapText="1"/>
    </xf>
    <xf numFmtId="0" fontId="12" fillId="20" borderId="3" xfId="52" applyFont="1" applyFill="1" applyBorder="1" applyAlignment="1">
      <alignment horizontal="center" vertical="center" wrapText="1"/>
    </xf>
    <xf numFmtId="0" fontId="12" fillId="20" borderId="25" xfId="52" applyFont="1" applyFill="1" applyBorder="1" applyAlignment="1">
      <alignment horizontal="center" vertical="center" wrapText="1"/>
    </xf>
    <xf numFmtId="0" fontId="12" fillId="20" borderId="20" xfId="52" applyFont="1" applyFill="1" applyBorder="1" applyAlignment="1">
      <alignment horizontal="center" vertical="center" wrapText="1"/>
    </xf>
    <xf numFmtId="0" fontId="12" fillId="20" borderId="7" xfId="52" applyFont="1" applyFill="1" applyBorder="1" applyAlignment="1">
      <alignment horizontal="center" vertical="center" wrapText="1"/>
    </xf>
    <xf numFmtId="173" fontId="12" fillId="20" borderId="57" xfId="37" applyNumberFormat="1" applyFont="1" applyFill="1" applyBorder="1" applyAlignment="1" applyProtection="1">
      <alignment horizontal="center" vertical="center" wrapText="1"/>
    </xf>
    <xf numFmtId="0" fontId="12" fillId="20" borderId="60" xfId="52" applyFont="1" applyFill="1" applyBorder="1" applyAlignment="1">
      <alignment horizontal="center" vertical="center" wrapText="1"/>
    </xf>
    <xf numFmtId="0" fontId="12" fillId="20" borderId="36" xfId="52" applyFont="1" applyFill="1" applyBorder="1" applyAlignment="1">
      <alignment horizontal="center" vertical="center" wrapText="1"/>
    </xf>
    <xf numFmtId="173" fontId="12" fillId="0" borderId="2" xfId="37" applyNumberFormat="1" applyFont="1" applyFill="1" applyBorder="1" applyAlignment="1" applyProtection="1">
      <alignment horizontal="center" vertical="center" wrapText="1"/>
    </xf>
    <xf numFmtId="173" fontId="12" fillId="0" borderId="26" xfId="37" applyNumberFormat="1" applyFont="1" applyFill="1" applyBorder="1" applyAlignment="1" applyProtection="1">
      <alignment horizontal="center" vertical="center" wrapText="1"/>
    </xf>
    <xf numFmtId="0" fontId="36" fillId="10" borderId="10"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10" borderId="39" xfId="0" applyFont="1" applyFill="1" applyBorder="1" applyAlignment="1">
      <alignment horizontal="center" vertical="center"/>
    </xf>
    <xf numFmtId="0" fontId="36" fillId="10" borderId="22" xfId="0" applyFont="1" applyFill="1" applyBorder="1" applyAlignment="1">
      <alignment horizontal="center" vertical="center"/>
    </xf>
    <xf numFmtId="0" fontId="36" fillId="10" borderId="23" xfId="0" applyFont="1" applyFill="1" applyBorder="1" applyAlignment="1">
      <alignment horizontal="center" vertical="center"/>
    </xf>
    <xf numFmtId="0" fontId="36" fillId="10" borderId="49" xfId="0" applyFont="1" applyFill="1" applyBorder="1" applyAlignment="1">
      <alignment horizontal="center" vertical="center"/>
    </xf>
    <xf numFmtId="0" fontId="36" fillId="10" borderId="0" xfId="0" applyFont="1" applyFill="1" applyAlignment="1">
      <alignment horizontal="center" vertical="center"/>
    </xf>
    <xf numFmtId="0" fontId="36" fillId="10" borderId="24"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3" xfId="0" applyFont="1" applyFill="1" applyBorder="1" applyAlignment="1">
      <alignment horizontal="center" vertical="center"/>
    </xf>
    <xf numFmtId="0" fontId="36" fillId="10" borderId="25" xfId="0" applyFont="1" applyFill="1" applyBorder="1" applyAlignment="1">
      <alignment horizontal="center" vertical="center"/>
    </xf>
    <xf numFmtId="0" fontId="12" fillId="20" borderId="1" xfId="52" applyFont="1" applyFill="1" applyBorder="1" applyAlignment="1">
      <alignment horizontal="left" vertical="center" wrapText="1"/>
    </xf>
    <xf numFmtId="0" fontId="36" fillId="10" borderId="2"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2" xfId="0" applyFont="1" applyFill="1" applyBorder="1" applyAlignment="1">
      <alignment horizontal="center" vertical="center"/>
    </xf>
    <xf numFmtId="0" fontId="36" fillId="10" borderId="36" xfId="0" applyFont="1" applyFill="1" applyBorder="1" applyAlignment="1">
      <alignment horizontal="center" vertical="center"/>
    </xf>
    <xf numFmtId="0" fontId="36" fillId="10" borderId="5" xfId="0" applyFont="1" applyFill="1" applyBorder="1" applyAlignment="1">
      <alignment horizontal="center" vertical="center"/>
    </xf>
    <xf numFmtId="0" fontId="36" fillId="10" borderId="1" xfId="0" applyFont="1" applyFill="1" applyBorder="1" applyAlignment="1">
      <alignment horizontal="center" vertical="center"/>
    </xf>
    <xf numFmtId="14" fontId="4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24" borderId="1" xfId="52" applyFont="1" applyFill="1" applyBorder="1" applyAlignment="1">
      <alignment horizontal="center" vertical="center" wrapText="1"/>
    </xf>
    <xf numFmtId="0" fontId="36" fillId="10" borderId="36" xfId="0" applyFont="1" applyFill="1" applyBorder="1" applyAlignment="1">
      <alignment horizontal="center" vertical="center" wrapText="1"/>
    </xf>
    <xf numFmtId="0" fontId="36" fillId="10" borderId="2" xfId="0" applyFont="1" applyFill="1" applyBorder="1" applyAlignment="1">
      <alignment horizontal="left" vertical="center"/>
    </xf>
    <xf numFmtId="0" fontId="36" fillId="10" borderId="36" xfId="0" applyFont="1" applyFill="1" applyBorder="1" applyAlignment="1">
      <alignment horizontal="left" vertical="center"/>
    </xf>
    <xf numFmtId="0" fontId="36" fillId="10" borderId="5" xfId="0" applyFont="1" applyFill="1" applyBorder="1" applyAlignment="1">
      <alignment horizontal="left" vertical="center"/>
    </xf>
    <xf numFmtId="0" fontId="34" fillId="0" borderId="20" xfId="0" applyFont="1" applyBorder="1" applyAlignment="1">
      <alignment horizontal="left" vertical="center"/>
    </xf>
    <xf numFmtId="0" fontId="34" fillId="0" borderId="3" xfId="0" applyFont="1" applyBorder="1" applyAlignment="1">
      <alignment horizontal="left" vertical="center"/>
    </xf>
    <xf numFmtId="0" fontId="34" fillId="0" borderId="36" xfId="0" applyFont="1" applyBorder="1" applyAlignment="1">
      <alignment horizontal="left" vertical="center"/>
    </xf>
    <xf numFmtId="0" fontId="34" fillId="0" borderId="5" xfId="0" applyFont="1" applyBorder="1" applyAlignment="1">
      <alignment horizontal="left" vertical="center"/>
    </xf>
    <xf numFmtId="0" fontId="36" fillId="10" borderId="20" xfId="0" applyFont="1" applyFill="1" applyBorder="1" applyAlignment="1">
      <alignment horizontal="left" vertical="center"/>
    </xf>
    <xf numFmtId="0" fontId="36" fillId="10" borderId="3" xfId="0" applyFont="1" applyFill="1" applyBorder="1" applyAlignment="1">
      <alignment horizontal="left" vertical="center"/>
    </xf>
    <xf numFmtId="0" fontId="36" fillId="10" borderId="25" xfId="0" applyFont="1" applyFill="1" applyBorder="1" applyAlignment="1">
      <alignment horizontal="left" vertical="center"/>
    </xf>
    <xf numFmtId="0" fontId="34" fillId="0" borderId="2" xfId="0" applyFont="1" applyBorder="1" applyAlignment="1">
      <alignment horizontal="left"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25" xfId="0" applyFont="1" applyBorder="1" applyAlignment="1">
      <alignment horizontal="center" vertical="center"/>
    </xf>
    <xf numFmtId="0" fontId="36" fillId="0" borderId="2" xfId="0" applyFont="1" applyBorder="1" applyAlignment="1">
      <alignment horizontal="center" vertical="center"/>
    </xf>
    <xf numFmtId="0" fontId="36" fillId="0" borderId="36" xfId="0" applyFont="1" applyBorder="1" applyAlignment="1">
      <alignment horizontal="center" vertical="center"/>
    </xf>
    <xf numFmtId="0" fontId="36" fillId="0" borderId="5" xfId="0" applyFont="1" applyBorder="1" applyAlignment="1">
      <alignment horizontal="center" vertical="center"/>
    </xf>
    <xf numFmtId="0" fontId="36" fillId="0" borderId="39"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12" fillId="24" borderId="1" xfId="5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6" fillId="0" borderId="1" xfId="0" applyFont="1" applyBorder="1" applyAlignment="1">
      <alignment horizontal="left" vertical="center" wrapText="1"/>
    </xf>
    <xf numFmtId="0" fontId="12" fillId="10" borderId="2"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3" fillId="20" borderId="4" xfId="0" applyFont="1" applyFill="1" applyBorder="1" applyAlignment="1">
      <alignment horizontal="center" vertical="center"/>
    </xf>
    <xf numFmtId="0" fontId="13" fillId="20" borderId="1" xfId="0" applyFont="1" applyFill="1" applyBorder="1" applyAlignment="1">
      <alignment horizontal="center" vertical="center"/>
    </xf>
    <xf numFmtId="0" fontId="12" fillId="10" borderId="1" xfId="0" applyFont="1" applyFill="1" applyBorder="1" applyAlignment="1">
      <alignment horizontal="center" vertical="center"/>
    </xf>
    <xf numFmtId="0" fontId="36" fillId="0" borderId="39"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6" fillId="0" borderId="1" xfId="0" applyFont="1" applyBorder="1" applyAlignment="1">
      <alignment horizontal="center" vertical="center"/>
    </xf>
    <xf numFmtId="0" fontId="12" fillId="0" borderId="1" xfId="0" applyFont="1" applyBorder="1" applyAlignment="1">
      <alignment vertical="center" wrapText="1"/>
    </xf>
    <xf numFmtId="0" fontId="11" fillId="20" borderId="2" xfId="0" applyFont="1" applyFill="1" applyBorder="1" applyAlignment="1">
      <alignment horizontal="left" vertical="center" wrapText="1"/>
    </xf>
    <xf numFmtId="0" fontId="11" fillId="20" borderId="5" xfId="0" applyFont="1" applyFill="1" applyBorder="1" applyAlignment="1">
      <alignment horizontal="left" vertical="center" wrapText="1"/>
    </xf>
    <xf numFmtId="0" fontId="36" fillId="22" borderId="2" xfId="0" applyFont="1" applyFill="1" applyBorder="1" applyAlignment="1">
      <alignment horizontal="center" vertical="center"/>
    </xf>
    <xf numFmtId="0" fontId="36" fillId="22"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4" fillId="0" borderId="10" xfId="0" applyFont="1" applyBorder="1" applyAlignment="1">
      <alignment horizontal="left" vertical="center" wrapText="1"/>
    </xf>
    <xf numFmtId="0" fontId="34" fillId="0" borderId="35" xfId="0" applyFont="1" applyBorder="1" applyAlignment="1">
      <alignment horizontal="left" vertical="center" wrapText="1"/>
    </xf>
    <xf numFmtId="0" fontId="34" fillId="0" borderId="4" xfId="0" applyFont="1" applyBorder="1" applyAlignment="1">
      <alignment horizontal="left" vertical="center" wrapText="1"/>
    </xf>
    <xf numFmtId="41" fontId="34" fillId="0" borderId="39" xfId="14" applyFont="1" applyFill="1" applyBorder="1" applyAlignment="1">
      <alignment horizontal="left" vertical="center"/>
    </xf>
    <xf numFmtId="41" fontId="34" fillId="0" borderId="49" xfId="14" applyFont="1" applyFill="1" applyBorder="1" applyAlignment="1">
      <alignment horizontal="left" vertical="center"/>
    </xf>
    <xf numFmtId="41" fontId="34" fillId="0" borderId="20" xfId="14" applyFont="1" applyFill="1" applyBorder="1" applyAlignment="1">
      <alignment horizontal="left" vertical="center"/>
    </xf>
    <xf numFmtId="0" fontId="40" fillId="0" borderId="0" xfId="0" applyFont="1" applyAlignment="1">
      <alignment horizontal="left" vertical="top" wrapText="1"/>
    </xf>
    <xf numFmtId="0" fontId="40" fillId="0" borderId="0" xfId="0" applyFont="1" applyAlignment="1">
      <alignment horizontal="left" wrapText="1"/>
    </xf>
    <xf numFmtId="0" fontId="40" fillId="0" borderId="0" xfId="0" applyFont="1" applyAlignment="1">
      <alignment horizontal="left" vertical="center" wrapText="1"/>
    </xf>
    <xf numFmtId="0" fontId="0" fillId="14" borderId="1" xfId="0" applyFill="1" applyBorder="1" applyAlignment="1">
      <alignment horizontal="center"/>
    </xf>
    <xf numFmtId="0" fontId="0" fillId="0" borderId="24" xfId="0" applyBorder="1" applyAlignment="1">
      <alignment horizontal="center"/>
    </xf>
    <xf numFmtId="0" fontId="0" fillId="19"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1"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7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HeaderStyle 2" xfId="10" xr:uid="{00000000-0005-0000-0000-00000D000000}"/>
    <cellStyle name="MainTitle" xfId="11" xr:uid="{00000000-0005-0000-0000-00000E000000}"/>
    <cellStyle name="Millares" xfId="12" builtinId="3"/>
    <cellStyle name="Millares [0]" xfId="13" builtinId="6"/>
    <cellStyle name="Millares [0] 2" xfId="14" xr:uid="{00000000-0005-0000-0000-00000F000000}"/>
    <cellStyle name="Millares [0] 2 2" xfId="15" xr:uid="{00000000-0005-0000-0000-000010000000}"/>
    <cellStyle name="Millares [0] 2 3" xfId="16" xr:uid="{00000000-0005-0000-0000-000011000000}"/>
    <cellStyle name="Millares [0] 2 4" xfId="17" xr:uid="{00000000-0005-0000-0000-000012000000}"/>
    <cellStyle name="Millares [0] 2 5" xfId="18" xr:uid="{00000000-0005-0000-0000-000013000000}"/>
    <cellStyle name="Millares [0] 3" xfId="19" xr:uid="{00000000-0005-0000-0000-000014000000}"/>
    <cellStyle name="Millares [0] 3 2" xfId="20" xr:uid="{00000000-0005-0000-0000-000015000000}"/>
    <cellStyle name="Millares 2" xfId="21" xr:uid="{00000000-0005-0000-0000-000016000000}"/>
    <cellStyle name="Millares 2 2" xfId="22" xr:uid="{00000000-0005-0000-0000-000017000000}"/>
    <cellStyle name="Millares 2 3" xfId="23" xr:uid="{00000000-0005-0000-0000-000018000000}"/>
    <cellStyle name="Millares 3" xfId="24" xr:uid="{00000000-0005-0000-0000-000019000000}"/>
    <cellStyle name="Millares 3 2" xfId="25" xr:uid="{00000000-0005-0000-0000-00001A000000}"/>
    <cellStyle name="Millares 4" xfId="26" xr:uid="{00000000-0005-0000-0000-00001B000000}"/>
    <cellStyle name="Millares 5" xfId="27" xr:uid="{00000000-0005-0000-0000-00001C000000}"/>
    <cellStyle name="Millares 6" xfId="28" xr:uid="{00000000-0005-0000-0000-00001D000000}"/>
    <cellStyle name="Millares 7" xfId="29" xr:uid="{00000000-0005-0000-0000-00001E000000}"/>
    <cellStyle name="Moneda" xfId="30" builtinId="4"/>
    <cellStyle name="Moneda [0]" xfId="31" builtinId="7"/>
    <cellStyle name="Moneda [0] 2" xfId="32" xr:uid="{00000000-0005-0000-0000-00001F000000}"/>
    <cellStyle name="Moneda [0] 2 2" xfId="33" xr:uid="{00000000-0005-0000-0000-000020000000}"/>
    <cellStyle name="Moneda [0] 3" xfId="34" xr:uid="{00000000-0005-0000-0000-000021000000}"/>
    <cellStyle name="Moneda [0] 3 2" xfId="35" xr:uid="{00000000-0005-0000-0000-000022000000}"/>
    <cellStyle name="Moneda 130" xfId="36" xr:uid="{00000000-0005-0000-0000-000023000000}"/>
    <cellStyle name="Moneda 2" xfId="37" xr:uid="{00000000-0005-0000-0000-000024000000}"/>
    <cellStyle name="Moneda 2 2" xfId="38" xr:uid="{00000000-0005-0000-0000-000025000000}"/>
    <cellStyle name="Moneda 2 3" xfId="39" xr:uid="{00000000-0005-0000-0000-000026000000}"/>
    <cellStyle name="Moneda 2 3 2" xfId="40" xr:uid="{00000000-0005-0000-0000-000027000000}"/>
    <cellStyle name="Moneda 2 4" xfId="41" xr:uid="{00000000-0005-0000-0000-000028000000}"/>
    <cellStyle name="Moneda 2 5" xfId="42" xr:uid="{00000000-0005-0000-0000-000029000000}"/>
    <cellStyle name="Moneda 23" xfId="43" xr:uid="{00000000-0005-0000-0000-00002A000000}"/>
    <cellStyle name="Moneda 3" xfId="44" xr:uid="{00000000-0005-0000-0000-00002B000000}"/>
    <cellStyle name="Moneda 3 2" xfId="45" xr:uid="{00000000-0005-0000-0000-00002C000000}"/>
    <cellStyle name="Moneda 3 3" xfId="46" xr:uid="{00000000-0005-0000-0000-00002D000000}"/>
    <cellStyle name="Moneda 4" xfId="47" xr:uid="{00000000-0005-0000-0000-00002E000000}"/>
    <cellStyle name="Moneda 5" xfId="48" xr:uid="{00000000-0005-0000-0000-00002F000000}"/>
    <cellStyle name="Moneda 6" xfId="49" xr:uid="{00000000-0005-0000-0000-000030000000}"/>
    <cellStyle name="Moneda 7" xfId="50" xr:uid="{00000000-0005-0000-0000-000031000000}"/>
    <cellStyle name="Neutral 2" xfId="51" xr:uid="{00000000-0005-0000-0000-000032000000}"/>
    <cellStyle name="Normal" xfId="0" builtinId="0"/>
    <cellStyle name="Normal 2" xfId="52" xr:uid="{00000000-0005-0000-0000-000034000000}"/>
    <cellStyle name="Normal 2 2" xfId="53" xr:uid="{00000000-0005-0000-0000-000035000000}"/>
    <cellStyle name="Normal 2 2 2" xfId="54" xr:uid="{00000000-0005-0000-0000-000036000000}"/>
    <cellStyle name="Normal 2 2 3" xfId="55" xr:uid="{00000000-0005-0000-0000-000037000000}"/>
    <cellStyle name="Normal 2 3" xfId="56" xr:uid="{00000000-0005-0000-0000-000038000000}"/>
    <cellStyle name="Normal 2 4" xfId="57" xr:uid="{00000000-0005-0000-0000-000039000000}"/>
    <cellStyle name="Normal 2 5" xfId="58" xr:uid="{00000000-0005-0000-0000-00003A000000}"/>
    <cellStyle name="Normal 2 6" xfId="59" xr:uid="{00000000-0005-0000-0000-00003B000000}"/>
    <cellStyle name="Normal 3" xfId="60" xr:uid="{00000000-0005-0000-0000-00003C000000}"/>
    <cellStyle name="Normal 3 2" xfId="61" xr:uid="{00000000-0005-0000-0000-00003D000000}"/>
    <cellStyle name="Normal 3 3" xfId="62" xr:uid="{00000000-0005-0000-0000-00003E000000}"/>
    <cellStyle name="Normal 3 4" xfId="63" xr:uid="{00000000-0005-0000-0000-00003F000000}"/>
    <cellStyle name="Normal 4" xfId="64" xr:uid="{00000000-0005-0000-0000-000040000000}"/>
    <cellStyle name="Normal 6 2" xfId="65" xr:uid="{00000000-0005-0000-0000-000041000000}"/>
    <cellStyle name="Porcentaje" xfId="66" builtinId="5"/>
    <cellStyle name="Porcentaje 2" xfId="67" xr:uid="{00000000-0005-0000-0000-000043000000}"/>
    <cellStyle name="Porcentaje 3" xfId="68" xr:uid="{00000000-0005-0000-0000-000044000000}"/>
    <cellStyle name="Porcentaje 4" xfId="69" xr:uid="{00000000-0005-0000-0000-000045000000}"/>
    <cellStyle name="Porcentual 2" xfId="70" xr:uid="{00000000-0005-0000-0000-000046000000}"/>
    <cellStyle name="Texto de inicio" xfId="71" xr:uid="{00000000-0005-0000-0000-000047000000}"/>
    <cellStyle name="Texto de la columna A" xfId="72" xr:uid="{00000000-0005-0000-0000-000048000000}"/>
    <cellStyle name="Título 4" xfId="73"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41" name="Picture 47">
          <a:extLst>
            <a:ext uri="{FF2B5EF4-FFF2-40B4-BE49-F238E27FC236}">
              <a16:creationId xmlns:a16="http://schemas.microsoft.com/office/drawing/2014/main" id="{F7DB57F8-6A68-CCDE-FC28-080B5AE0D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91" name="Picture 47">
          <a:extLst>
            <a:ext uri="{FF2B5EF4-FFF2-40B4-BE49-F238E27FC236}">
              <a16:creationId xmlns:a16="http://schemas.microsoft.com/office/drawing/2014/main" id="{F86E15CA-4B39-3419-5AA5-389E4177D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014" name="Picture 47">
          <a:extLst>
            <a:ext uri="{FF2B5EF4-FFF2-40B4-BE49-F238E27FC236}">
              <a16:creationId xmlns:a16="http://schemas.microsoft.com/office/drawing/2014/main" id="{D11CFDFC-37BD-83EB-0C97-505698F56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038" name="Picture 47">
          <a:extLst>
            <a:ext uri="{FF2B5EF4-FFF2-40B4-BE49-F238E27FC236}">
              <a16:creationId xmlns:a16="http://schemas.microsoft.com/office/drawing/2014/main" id="{60560D95-EB0A-E1B1-38E4-C0E072685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18" name="Picture 47">
          <a:extLst>
            <a:ext uri="{FF2B5EF4-FFF2-40B4-BE49-F238E27FC236}">
              <a16:creationId xmlns:a16="http://schemas.microsoft.com/office/drawing/2014/main" id="{D8126AB2-2060-0DA7-894E-03A19691F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D1CC-046A-4607-8FCD-5AAE7931D66C}">
  <sheetPr>
    <tabColor theme="8" tint="0.39997558519241921"/>
  </sheetPr>
  <dimension ref="A3:AC30"/>
  <sheetViews>
    <sheetView workbookViewId="0">
      <selection activeCell="C17" sqref="C17"/>
    </sheetView>
  </sheetViews>
  <sheetFormatPr baseColWidth="10" defaultColWidth="11.44140625" defaultRowHeight="14.4" x14ac:dyDescent="0.3"/>
  <cols>
    <col min="1" max="1" width="16.88671875" style="260" customWidth="1"/>
    <col min="2" max="2" width="11.44140625" style="260"/>
    <col min="3" max="3" width="17.33203125" style="260" bestFit="1" customWidth="1"/>
    <col min="4" max="4" width="16.5546875" style="260" bestFit="1" customWidth="1"/>
    <col min="5" max="5" width="15.5546875" style="260" bestFit="1" customWidth="1"/>
    <col min="6" max="6" width="16.5546875" style="260" bestFit="1" customWidth="1"/>
    <col min="7" max="7" width="17.44140625" style="260" bestFit="1" customWidth="1"/>
    <col min="8" max="8" width="16.5546875" style="260" bestFit="1" customWidth="1"/>
    <col min="9" max="9" width="8" style="260" bestFit="1" customWidth="1"/>
    <col min="10" max="10" width="16.5546875" style="260" bestFit="1" customWidth="1"/>
    <col min="11" max="11" width="14" style="260" bestFit="1" customWidth="1"/>
    <col min="12" max="12" width="16.5546875" style="260" bestFit="1" customWidth="1"/>
    <col min="13" max="13" width="14" style="260" bestFit="1" customWidth="1"/>
    <col min="14" max="14" width="17.44140625" style="260" bestFit="1" customWidth="1"/>
    <col min="15" max="15" width="14" style="260" bestFit="1" customWidth="1"/>
    <col min="16" max="16" width="16.5546875" style="260" bestFit="1" customWidth="1"/>
    <col min="17" max="17" width="8" style="260" bestFit="1" customWidth="1"/>
    <col min="18" max="18" width="16.5546875" style="260" bestFit="1" customWidth="1"/>
    <col min="19" max="19" width="8" style="260" bestFit="1" customWidth="1"/>
    <col min="20" max="20" width="16.5546875" style="260" bestFit="1" customWidth="1"/>
    <col min="21" max="21" width="8" style="260" bestFit="1" customWidth="1"/>
    <col min="22" max="22" width="16.5546875" style="260" bestFit="1" customWidth="1"/>
    <col min="23" max="23" width="8" style="260" bestFit="1" customWidth="1"/>
    <col min="24" max="24" width="16.5546875" style="260" bestFit="1" customWidth="1"/>
    <col min="25" max="25" width="8" style="260" bestFit="1" customWidth="1"/>
    <col min="26" max="26" width="16.5546875" style="260" bestFit="1" customWidth="1"/>
    <col min="27" max="27" width="8" style="260" bestFit="1" customWidth="1"/>
    <col min="28" max="28" width="16.5546875" style="260" bestFit="1" customWidth="1"/>
    <col min="29" max="29" width="8" style="260" bestFit="1" customWidth="1"/>
    <col min="30" max="16384" width="11.44140625" style="260"/>
  </cols>
  <sheetData>
    <row r="3" spans="1:29" x14ac:dyDescent="0.3">
      <c r="B3" s="274"/>
      <c r="C3" s="275" t="s">
        <v>510</v>
      </c>
      <c r="D3" s="275" t="s">
        <v>492</v>
      </c>
      <c r="E3" s="276" t="s">
        <v>493</v>
      </c>
      <c r="F3" s="277" t="s">
        <v>490</v>
      </c>
      <c r="G3" s="276" t="s">
        <v>491</v>
      </c>
      <c r="H3" s="281"/>
    </row>
    <row r="4" spans="1:29" x14ac:dyDescent="0.3">
      <c r="B4" s="274" t="s">
        <v>1</v>
      </c>
      <c r="C4" s="274">
        <v>232218004.44</v>
      </c>
      <c r="D4" s="274">
        <f>3867333+1+1</f>
        <v>3867335</v>
      </c>
      <c r="E4" s="274">
        <f>+C4-D4</f>
        <v>228350669.44</v>
      </c>
      <c r="F4" s="279">
        <f>+'Metas 1 PA proyecto'!O24</f>
        <v>232218004.44</v>
      </c>
      <c r="G4" s="274">
        <f>+C4-F4</f>
        <v>0</v>
      </c>
      <c r="H4" s="282"/>
      <c r="J4" s="283"/>
    </row>
    <row r="5" spans="1:29" x14ac:dyDescent="0.3">
      <c r="B5" s="274" t="s">
        <v>2</v>
      </c>
      <c r="C5" s="274">
        <v>27853639.439999994</v>
      </c>
      <c r="D5" s="274"/>
      <c r="E5" s="274">
        <f>+C5-D5</f>
        <v>27853639.439999994</v>
      </c>
      <c r="F5" s="279">
        <f>+'Metas 2 PA proyecto'!O24</f>
        <v>27853639.440000001</v>
      </c>
      <c r="G5" s="274">
        <f t="shared" ref="G5:G7" si="0">+C5-F5</f>
        <v>0</v>
      </c>
      <c r="H5" s="282"/>
      <c r="J5" s="283"/>
    </row>
    <row r="6" spans="1:29" x14ac:dyDescent="0.3">
      <c r="B6" s="274" t="s">
        <v>3</v>
      </c>
      <c r="C6" s="274">
        <v>0</v>
      </c>
      <c r="D6" s="274"/>
      <c r="E6" s="274">
        <f>+C6-D6</f>
        <v>0</v>
      </c>
      <c r="F6" s="279">
        <f>+'Metas 3 PA proyecto'!O24</f>
        <v>0</v>
      </c>
      <c r="G6" s="274">
        <f t="shared" si="0"/>
        <v>0</v>
      </c>
      <c r="H6" s="282"/>
      <c r="J6" s="283"/>
    </row>
    <row r="7" spans="1:29" x14ac:dyDescent="0.3">
      <c r="B7" s="274" t="s">
        <v>4</v>
      </c>
      <c r="C7" s="274">
        <v>714765691.12</v>
      </c>
      <c r="D7" s="274">
        <v>4782</v>
      </c>
      <c r="E7" s="274">
        <f>+C7-D7</f>
        <v>714760909.12</v>
      </c>
      <c r="F7" s="279">
        <f>+'Metas 4 PA proyecto'!O24</f>
        <v>714765691.12</v>
      </c>
      <c r="G7" s="274">
        <f t="shared" si="0"/>
        <v>0</v>
      </c>
      <c r="H7" s="282"/>
      <c r="J7" s="283"/>
    </row>
    <row r="8" spans="1:29" x14ac:dyDescent="0.3">
      <c r="B8" s="274"/>
      <c r="C8" s="275">
        <f>SUM(C4:C7)</f>
        <v>974837335</v>
      </c>
      <c r="D8" s="275">
        <f>SUM(D4:D7)</f>
        <v>3872117</v>
      </c>
      <c r="E8" s="275">
        <f>SUM(E4:E7)</f>
        <v>970965218</v>
      </c>
      <c r="F8" s="277">
        <f t="shared" ref="F8" si="1">SUM(F4:F7)</f>
        <v>974837335</v>
      </c>
      <c r="G8" s="274"/>
    </row>
    <row r="12" spans="1:29" x14ac:dyDescent="0.3">
      <c r="D12" s="296" t="s">
        <v>494</v>
      </c>
      <c r="E12" s="296"/>
      <c r="F12" s="296" t="s">
        <v>495</v>
      </c>
      <c r="G12" s="296"/>
      <c r="H12" s="296" t="s">
        <v>496</v>
      </c>
      <c r="I12" s="296"/>
      <c r="J12" s="296" t="s">
        <v>497</v>
      </c>
      <c r="K12" s="296"/>
      <c r="L12" s="296" t="s">
        <v>498</v>
      </c>
      <c r="M12" s="296"/>
      <c r="N12" s="296" t="s">
        <v>499</v>
      </c>
      <c r="O12" s="296"/>
      <c r="P12" s="296" t="s">
        <v>500</v>
      </c>
      <c r="Q12" s="296"/>
      <c r="R12" s="296" t="s">
        <v>501</v>
      </c>
      <c r="S12" s="296"/>
      <c r="T12" s="296" t="s">
        <v>502</v>
      </c>
      <c r="U12" s="296"/>
      <c r="V12" s="296" t="s">
        <v>503</v>
      </c>
      <c r="W12" s="296"/>
      <c r="X12" s="296" t="s">
        <v>504</v>
      </c>
      <c r="Y12" s="296"/>
      <c r="Z12" s="296" t="s">
        <v>505</v>
      </c>
      <c r="AA12" s="296"/>
      <c r="AB12" s="296" t="s">
        <v>85</v>
      </c>
      <c r="AC12" s="296"/>
    </row>
    <row r="13" spans="1:29" x14ac:dyDescent="0.3">
      <c r="B13" s="274"/>
      <c r="C13" s="275" t="s">
        <v>510</v>
      </c>
      <c r="D13" s="275" t="s">
        <v>511</v>
      </c>
      <c r="E13" s="276" t="s">
        <v>51</v>
      </c>
      <c r="F13" s="275" t="s">
        <v>511</v>
      </c>
      <c r="G13" s="276" t="s">
        <v>51</v>
      </c>
      <c r="H13" s="275" t="s">
        <v>511</v>
      </c>
      <c r="I13" s="276" t="s">
        <v>51</v>
      </c>
      <c r="J13" s="275" t="s">
        <v>511</v>
      </c>
      <c r="K13" s="276" t="s">
        <v>51</v>
      </c>
      <c r="L13" s="275" t="s">
        <v>511</v>
      </c>
      <c r="M13" s="276" t="s">
        <v>51</v>
      </c>
      <c r="N13" s="275" t="s">
        <v>511</v>
      </c>
      <c r="O13" s="276" t="s">
        <v>51</v>
      </c>
      <c r="P13" s="275" t="s">
        <v>511</v>
      </c>
      <c r="Q13" s="276" t="s">
        <v>51</v>
      </c>
      <c r="R13" s="275" t="s">
        <v>511</v>
      </c>
      <c r="S13" s="276" t="s">
        <v>51</v>
      </c>
      <c r="T13" s="275" t="s">
        <v>511</v>
      </c>
      <c r="U13" s="276" t="s">
        <v>51</v>
      </c>
      <c r="V13" s="275" t="s">
        <v>511</v>
      </c>
      <c r="W13" s="276" t="s">
        <v>51</v>
      </c>
      <c r="X13" s="275" t="s">
        <v>511</v>
      </c>
      <c r="Y13" s="276" t="s">
        <v>51</v>
      </c>
      <c r="Z13" s="275" t="s">
        <v>511</v>
      </c>
      <c r="AA13" s="276" t="s">
        <v>51</v>
      </c>
      <c r="AB13" s="275" t="s">
        <v>510</v>
      </c>
      <c r="AC13" s="276" t="s">
        <v>51</v>
      </c>
    </row>
    <row r="14" spans="1:29" x14ac:dyDescent="0.3">
      <c r="A14" s="297" t="s">
        <v>508</v>
      </c>
      <c r="B14" s="274" t="s">
        <v>1</v>
      </c>
      <c r="C14" s="274">
        <f>+C4</f>
        <v>232218004.44</v>
      </c>
      <c r="D14" s="274">
        <v>0</v>
      </c>
      <c r="E14" s="274">
        <v>19473830.640000001</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row>
    <row r="15" spans="1:29" x14ac:dyDescent="0.3">
      <c r="A15" s="297"/>
      <c r="B15" s="274" t="s">
        <v>2</v>
      </c>
      <c r="C15" s="274">
        <f t="shared" ref="C15:C17" si="2">+C5</f>
        <v>27853639.439999994</v>
      </c>
      <c r="D15" s="274">
        <v>0</v>
      </c>
      <c r="E15" s="274">
        <v>19473830.640000001</v>
      </c>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row>
    <row r="16" spans="1:29" x14ac:dyDescent="0.3">
      <c r="A16" s="297"/>
      <c r="B16" s="274" t="s">
        <v>3</v>
      </c>
      <c r="C16" s="274">
        <f t="shared" si="2"/>
        <v>0</v>
      </c>
      <c r="D16" s="274">
        <v>0</v>
      </c>
      <c r="E16" s="274">
        <v>0</v>
      </c>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row>
    <row r="17" spans="1:29" x14ac:dyDescent="0.3">
      <c r="A17" s="297"/>
      <c r="B17" s="274" t="s">
        <v>4</v>
      </c>
      <c r="C17" s="274">
        <f t="shared" si="2"/>
        <v>714765691.12</v>
      </c>
      <c r="D17" s="274">
        <v>0</v>
      </c>
      <c r="E17" s="274">
        <v>20063946.720000003</v>
      </c>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row>
    <row r="18" spans="1:29" x14ac:dyDescent="0.3">
      <c r="A18" s="297"/>
      <c r="B18" s="275" t="s">
        <v>46</v>
      </c>
      <c r="C18" s="275">
        <f>SUM(C14:C17)</f>
        <v>974837335</v>
      </c>
      <c r="D18" s="275">
        <f>SUM(D14:D17)</f>
        <v>0</v>
      </c>
      <c r="E18" s="275">
        <f t="shared" ref="E18" si="3">SUM(E14:E17)</f>
        <v>59011608</v>
      </c>
      <c r="F18" s="274"/>
      <c r="G18" s="275"/>
      <c r="H18" s="274"/>
      <c r="I18" s="275"/>
      <c r="J18" s="274"/>
      <c r="K18" s="275"/>
      <c r="L18" s="274"/>
      <c r="M18" s="275"/>
      <c r="N18" s="274"/>
      <c r="O18" s="275"/>
      <c r="P18" s="274"/>
      <c r="Q18" s="275"/>
      <c r="R18" s="274"/>
      <c r="S18" s="275"/>
      <c r="T18" s="274"/>
      <c r="U18" s="275"/>
      <c r="V18" s="274"/>
      <c r="W18" s="275"/>
      <c r="X18" s="274"/>
      <c r="Y18" s="275"/>
      <c r="Z18" s="274"/>
      <c r="AA18" s="275"/>
      <c r="AB18" s="274"/>
      <c r="AC18" s="275"/>
    </row>
    <row r="20" spans="1:29" x14ac:dyDescent="0.3">
      <c r="A20" s="298" t="s">
        <v>506</v>
      </c>
      <c r="B20" s="274" t="s">
        <v>1</v>
      </c>
      <c r="C20" s="274">
        <f>+F4</f>
        <v>232218004.44</v>
      </c>
      <c r="D20" s="274"/>
      <c r="E20" s="274">
        <f>+'Metas 1 PA proyecto'!C25</f>
        <v>19473830.640000001</v>
      </c>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row>
    <row r="21" spans="1:29" x14ac:dyDescent="0.3">
      <c r="A21" s="298"/>
      <c r="B21" s="274" t="s">
        <v>2</v>
      </c>
      <c r="C21" s="274">
        <f t="shared" ref="C21:C23" si="4">+F5</f>
        <v>27853639.440000001</v>
      </c>
      <c r="D21" s="274"/>
      <c r="E21" s="274">
        <f>+'Metas 2 PA proyecto'!C25</f>
        <v>19473830.640000001</v>
      </c>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row>
    <row r="22" spans="1:29" x14ac:dyDescent="0.3">
      <c r="A22" s="298"/>
      <c r="B22" s="274" t="s">
        <v>3</v>
      </c>
      <c r="C22" s="274">
        <f t="shared" si="4"/>
        <v>0</v>
      </c>
      <c r="D22" s="274"/>
      <c r="E22" s="274">
        <f>+'Metas 3 PA proyecto'!C25</f>
        <v>0</v>
      </c>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row>
    <row r="23" spans="1:29" x14ac:dyDescent="0.3">
      <c r="A23" s="298"/>
      <c r="B23" s="274" t="s">
        <v>4</v>
      </c>
      <c r="C23" s="274">
        <f t="shared" si="4"/>
        <v>714765691.12</v>
      </c>
      <c r="D23" s="274"/>
      <c r="E23" s="274">
        <f>+'Metas 4 PA proyecto'!C25</f>
        <v>20063946.720000003</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row>
    <row r="24" spans="1:29" x14ac:dyDescent="0.3">
      <c r="A24" s="298"/>
      <c r="B24" s="275" t="s">
        <v>46</v>
      </c>
      <c r="C24" s="275">
        <f>SUM(C20:C23)</f>
        <v>974837335</v>
      </c>
      <c r="D24" s="275">
        <f>SUM(D20:D23)</f>
        <v>0</v>
      </c>
      <c r="E24" s="275">
        <f t="shared" ref="E24" si="5">SUM(E20:E23)</f>
        <v>59011608</v>
      </c>
      <c r="F24" s="274"/>
      <c r="G24" s="275"/>
      <c r="H24" s="274"/>
      <c r="I24" s="275"/>
      <c r="J24" s="274"/>
      <c r="K24" s="275"/>
      <c r="L24" s="274"/>
      <c r="M24" s="275"/>
      <c r="N24" s="274"/>
      <c r="O24" s="275"/>
      <c r="P24" s="274"/>
      <c r="Q24" s="275"/>
      <c r="R24" s="274"/>
      <c r="S24" s="275"/>
      <c r="T24" s="274"/>
      <c r="U24" s="275"/>
      <c r="V24" s="274"/>
      <c r="W24" s="275"/>
      <c r="X24" s="274"/>
      <c r="Y24" s="275"/>
      <c r="Z24" s="274"/>
      <c r="AA24" s="275"/>
      <c r="AB24" s="274"/>
      <c r="AC24" s="275"/>
    </row>
    <row r="26" spans="1:29" x14ac:dyDescent="0.3">
      <c r="A26" s="298" t="s">
        <v>507</v>
      </c>
      <c r="B26" s="274" t="s">
        <v>1</v>
      </c>
      <c r="C26" s="274">
        <f>+C14-C20</f>
        <v>0</v>
      </c>
      <c r="D26" s="274">
        <f>+D14-D20</f>
        <v>0</v>
      </c>
      <c r="E26" s="274">
        <f>+E14-E20</f>
        <v>0</v>
      </c>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row>
    <row r="27" spans="1:29" x14ac:dyDescent="0.3">
      <c r="A27" s="298"/>
      <c r="B27" s="274" t="s">
        <v>2</v>
      </c>
      <c r="C27" s="274">
        <f t="shared" ref="C27:E29" si="6">+C15-C21</f>
        <v>0</v>
      </c>
      <c r="D27" s="274">
        <f t="shared" si="6"/>
        <v>0</v>
      </c>
      <c r="E27" s="274">
        <f t="shared" si="6"/>
        <v>0</v>
      </c>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row>
    <row r="28" spans="1:29" x14ac:dyDescent="0.3">
      <c r="A28" s="298"/>
      <c r="B28" s="274" t="s">
        <v>3</v>
      </c>
      <c r="C28" s="274">
        <f t="shared" si="6"/>
        <v>0</v>
      </c>
      <c r="D28" s="274">
        <f t="shared" si="6"/>
        <v>0</v>
      </c>
      <c r="E28" s="274">
        <f t="shared" si="6"/>
        <v>0</v>
      </c>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row>
    <row r="29" spans="1:29" x14ac:dyDescent="0.3">
      <c r="A29" s="298"/>
      <c r="B29" s="274" t="s">
        <v>4</v>
      </c>
      <c r="C29" s="274">
        <f t="shared" si="6"/>
        <v>0</v>
      </c>
      <c r="D29" s="274">
        <f t="shared" si="6"/>
        <v>0</v>
      </c>
      <c r="E29" s="274">
        <f t="shared" si="6"/>
        <v>0</v>
      </c>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row>
    <row r="30" spans="1:29" s="261" customFormat="1" x14ac:dyDescent="0.3">
      <c r="A30" s="298"/>
      <c r="B30" s="275" t="s">
        <v>46</v>
      </c>
      <c r="C30" s="275">
        <f>SUM(C26:C29)</f>
        <v>0</v>
      </c>
      <c r="D30" s="275">
        <f>SUM(D26:D29)</f>
        <v>0</v>
      </c>
      <c r="E30" s="275">
        <f t="shared" ref="E30" si="7">SUM(E26:E29)</f>
        <v>0</v>
      </c>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row>
  </sheetData>
  <mergeCells count="16">
    <mergeCell ref="AB12:AC12"/>
    <mergeCell ref="A14:A18"/>
    <mergeCell ref="A20:A24"/>
    <mergeCell ref="A26:A30"/>
    <mergeCell ref="P12:Q12"/>
    <mergeCell ref="R12:S12"/>
    <mergeCell ref="T12:U12"/>
    <mergeCell ref="V12:W12"/>
    <mergeCell ref="X12:Y12"/>
    <mergeCell ref="Z12:AA12"/>
    <mergeCell ref="D12:E12"/>
    <mergeCell ref="F12:G12"/>
    <mergeCell ref="H12:I12"/>
    <mergeCell ref="J12:K12"/>
    <mergeCell ref="L12:M12"/>
    <mergeCell ref="N12:O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3:AC30"/>
  <sheetViews>
    <sheetView workbookViewId="0">
      <selection activeCell="D20" sqref="D20"/>
    </sheetView>
  </sheetViews>
  <sheetFormatPr baseColWidth="10" defaultColWidth="11.44140625" defaultRowHeight="14.4" x14ac:dyDescent="0.3"/>
  <cols>
    <col min="1" max="1" width="17.88671875" style="260" customWidth="1"/>
    <col min="2" max="2" width="11.44140625" style="260"/>
    <col min="3" max="3" width="17.33203125" style="260" bestFit="1" customWidth="1"/>
    <col min="4" max="4" width="16.5546875" style="260" bestFit="1" customWidth="1"/>
    <col min="5" max="5" width="15.5546875" style="260" bestFit="1" customWidth="1"/>
    <col min="6" max="6" width="16.5546875" style="260" bestFit="1" customWidth="1"/>
    <col min="7" max="7" width="17.44140625" style="260" bestFit="1" customWidth="1"/>
    <col min="8" max="8" width="16.5546875" style="260" bestFit="1" customWidth="1"/>
    <col min="9" max="9" width="8" style="260" bestFit="1" customWidth="1"/>
    <col min="10" max="10" width="16.5546875" style="260" bestFit="1" customWidth="1"/>
    <col min="11" max="11" width="14" style="260" bestFit="1" customWidth="1"/>
    <col min="12" max="12" width="16.5546875" style="260" bestFit="1" customWidth="1"/>
    <col min="13" max="13" width="14" style="260" bestFit="1" customWidth="1"/>
    <col min="14" max="14" width="17.44140625" style="260" bestFit="1" customWidth="1"/>
    <col min="15" max="15" width="14" style="260" bestFit="1" customWidth="1"/>
    <col min="16" max="16" width="16.5546875" style="260" bestFit="1" customWidth="1"/>
    <col min="17" max="17" width="8" style="260" bestFit="1" customWidth="1"/>
    <col min="18" max="18" width="16.5546875" style="260" bestFit="1" customWidth="1"/>
    <col min="19" max="19" width="8" style="260" bestFit="1" customWidth="1"/>
    <col min="20" max="20" width="16.5546875" style="260" bestFit="1" customWidth="1"/>
    <col min="21" max="21" width="8" style="260" bestFit="1" customWidth="1"/>
    <col min="22" max="22" width="16.5546875" style="260" bestFit="1" customWidth="1"/>
    <col min="23" max="23" width="8" style="260" bestFit="1" customWidth="1"/>
    <col min="24" max="24" width="16.5546875" style="260" bestFit="1" customWidth="1"/>
    <col min="25" max="25" width="8" style="260" bestFit="1" customWidth="1"/>
    <col min="26" max="26" width="16.5546875" style="260" bestFit="1" customWidth="1"/>
    <col min="27" max="27" width="8" style="260" bestFit="1" customWidth="1"/>
    <col min="28" max="28" width="16.5546875" style="260" bestFit="1" customWidth="1"/>
    <col min="29" max="29" width="8" style="260" bestFit="1" customWidth="1"/>
    <col min="30" max="16384" width="11.44140625" style="260"/>
  </cols>
  <sheetData>
    <row r="3" spans="1:29" x14ac:dyDescent="0.3">
      <c r="B3" s="274"/>
      <c r="C3" s="275" t="s">
        <v>488</v>
      </c>
      <c r="D3" s="275" t="s">
        <v>489</v>
      </c>
      <c r="E3" s="276" t="s">
        <v>509</v>
      </c>
      <c r="F3" s="274"/>
      <c r="G3" s="277" t="s">
        <v>490</v>
      </c>
      <c r="H3" s="275" t="s">
        <v>491</v>
      </c>
      <c r="K3" s="275" t="s">
        <v>0</v>
      </c>
      <c r="L3" s="275" t="s">
        <v>492</v>
      </c>
      <c r="M3" s="276" t="s">
        <v>493</v>
      </c>
      <c r="N3" s="277" t="s">
        <v>490</v>
      </c>
      <c r="O3" s="275" t="s">
        <v>491</v>
      </c>
    </row>
    <row r="4" spans="1:29" x14ac:dyDescent="0.3">
      <c r="B4" s="274" t="s">
        <v>1</v>
      </c>
      <c r="C4" s="274">
        <v>2865518321</v>
      </c>
      <c r="D4" s="274">
        <f>+E4-C4</f>
        <v>462</v>
      </c>
      <c r="E4" s="274">
        <v>2865518783</v>
      </c>
      <c r="F4" s="278">
        <f>+E4/$E$8</f>
        <v>0.52147492323513611</v>
      </c>
      <c r="G4" s="279">
        <f>+'Metas 1 PA proyecto'!AC22</f>
        <v>2865518783</v>
      </c>
      <c r="H4" s="274">
        <f>+E4-G4</f>
        <v>0</v>
      </c>
      <c r="J4" s="280">
        <v>232218004.44</v>
      </c>
      <c r="K4" s="274">
        <v>224807834.5</v>
      </c>
      <c r="L4" s="274">
        <f>3867333+1+1</f>
        <v>3867335</v>
      </c>
      <c r="M4" s="274">
        <f>+K4-L4</f>
        <v>220940499.5</v>
      </c>
      <c r="N4" s="279">
        <f>+'[1]Metas 1 PA proyecto'!O25</f>
        <v>0</v>
      </c>
      <c r="O4" s="274">
        <f>+K4-N4</f>
        <v>224807834.5</v>
      </c>
    </row>
    <row r="5" spans="1:29" x14ac:dyDescent="0.3">
      <c r="B5" s="274" t="s">
        <v>2</v>
      </c>
      <c r="C5" s="274">
        <v>230307550</v>
      </c>
      <c r="D5" s="274">
        <f t="shared" ref="D5:D7" si="0">+E5-C5</f>
        <v>0</v>
      </c>
      <c r="E5" s="274">
        <v>230307550</v>
      </c>
      <c r="F5" s="278">
        <f t="shared" ref="F5:F7" si="1">+E5/$E$8</f>
        <v>4.1911996064805508E-2</v>
      </c>
      <c r="G5" s="279">
        <f>+'Metas 2 PA proyecto'!AC22</f>
        <v>230307550</v>
      </c>
      <c r="H5" s="274">
        <f t="shared" ref="H5:H7" si="2">+E5-G5</f>
        <v>0</v>
      </c>
      <c r="J5" s="280">
        <v>27853639.439999994</v>
      </c>
      <c r="K5" s="274">
        <v>21320499.5</v>
      </c>
      <c r="L5" s="274"/>
      <c r="M5" s="274">
        <f>+K5-L5</f>
        <v>21320499.5</v>
      </c>
      <c r="N5" s="279">
        <f>+'[1]Metas 2 PA proyecto'!O25</f>
        <v>0</v>
      </c>
      <c r="O5" s="274">
        <f t="shared" ref="O5:O7" si="3">+K5-N5</f>
        <v>21320499.5</v>
      </c>
    </row>
    <row r="6" spans="1:29" x14ac:dyDescent="0.3">
      <c r="B6" s="274" t="s">
        <v>3</v>
      </c>
      <c r="C6" s="274">
        <v>500000000</v>
      </c>
      <c r="D6" s="274">
        <f t="shared" si="0"/>
        <v>0</v>
      </c>
      <c r="E6" s="274">
        <v>500000000</v>
      </c>
      <c r="F6" s="278">
        <f t="shared" si="1"/>
        <v>9.0991363645710935E-2</v>
      </c>
      <c r="G6" s="279">
        <f>+'Metas 3 PA proyecto'!AC22</f>
        <v>500000000</v>
      </c>
      <c r="H6" s="274">
        <f t="shared" si="2"/>
        <v>0</v>
      </c>
      <c r="J6" s="280">
        <v>0</v>
      </c>
      <c r="K6" s="274">
        <v>21320499.5</v>
      </c>
      <c r="L6" s="274"/>
      <c r="M6" s="274">
        <f>+K6-L6</f>
        <v>21320499.5</v>
      </c>
      <c r="N6" s="279">
        <f>+'[1]Metas 3 PA proyecto'!O25</f>
        <v>0</v>
      </c>
      <c r="O6" s="274">
        <f t="shared" si="3"/>
        <v>21320499.5</v>
      </c>
    </row>
    <row r="7" spans="1:29" x14ac:dyDescent="0.3">
      <c r="B7" s="274" t="s">
        <v>4</v>
      </c>
      <c r="C7" s="274">
        <v>1899200667</v>
      </c>
      <c r="D7" s="274">
        <f t="shared" si="0"/>
        <v>0</v>
      </c>
      <c r="E7" s="274">
        <v>1899200667</v>
      </c>
      <c r="F7" s="278">
        <f t="shared" si="1"/>
        <v>0.34562171705434752</v>
      </c>
      <c r="G7" s="279">
        <f>+'Metas 4 PA proyecto'!AC22</f>
        <v>1899200667</v>
      </c>
      <c r="H7" s="274">
        <f t="shared" si="2"/>
        <v>0</v>
      </c>
      <c r="J7" s="280">
        <v>714765691.12</v>
      </c>
      <c r="K7" s="274">
        <v>707388501.5</v>
      </c>
      <c r="L7" s="274">
        <v>4782</v>
      </c>
      <c r="M7" s="274">
        <f>+K7-L7</f>
        <v>707383719.5</v>
      </c>
      <c r="N7" s="279">
        <f>+'[1]Metas 4 PA proyecto'!O25</f>
        <v>0</v>
      </c>
      <c r="O7" s="274">
        <f t="shared" si="3"/>
        <v>707388501.5</v>
      </c>
    </row>
    <row r="8" spans="1:29" x14ac:dyDescent="0.3">
      <c r="B8" s="274"/>
      <c r="C8" s="275">
        <f>SUM(C4:C7)</f>
        <v>5495026538</v>
      </c>
      <c r="D8" s="274"/>
      <c r="E8" s="275">
        <f>SUM(E4:E7)</f>
        <v>5495027000</v>
      </c>
      <c r="F8" s="275"/>
      <c r="G8" s="277">
        <f t="shared" ref="G8" si="4">SUM(G4:G7)</f>
        <v>5495027000</v>
      </c>
      <c r="K8" s="275">
        <f>SUM(K4:K7)</f>
        <v>974837335</v>
      </c>
      <c r="L8" s="275">
        <f>SUM(L4:L7)</f>
        <v>3872117</v>
      </c>
      <c r="M8" s="275">
        <f>SUM(M4:M7)</f>
        <v>970965218</v>
      </c>
      <c r="N8" s="277">
        <f t="shared" ref="N8" si="5">SUM(N4:N7)</f>
        <v>0</v>
      </c>
    </row>
    <row r="12" spans="1:29" x14ac:dyDescent="0.3">
      <c r="D12" s="296" t="s">
        <v>494</v>
      </c>
      <c r="E12" s="296"/>
      <c r="F12" s="296" t="s">
        <v>495</v>
      </c>
      <c r="G12" s="296"/>
      <c r="H12" s="296" t="s">
        <v>496</v>
      </c>
      <c r="I12" s="296"/>
      <c r="J12" s="296" t="s">
        <v>497</v>
      </c>
      <c r="K12" s="296"/>
      <c r="L12" s="296" t="s">
        <v>498</v>
      </c>
      <c r="M12" s="296"/>
      <c r="N12" s="296" t="s">
        <v>499</v>
      </c>
      <c r="O12" s="296"/>
      <c r="P12" s="296" t="s">
        <v>500</v>
      </c>
      <c r="Q12" s="296"/>
      <c r="R12" s="296" t="s">
        <v>501</v>
      </c>
      <c r="S12" s="296"/>
      <c r="T12" s="296" t="s">
        <v>502</v>
      </c>
      <c r="U12" s="296"/>
      <c r="V12" s="296" t="s">
        <v>503</v>
      </c>
      <c r="W12" s="296"/>
      <c r="X12" s="296" t="s">
        <v>504</v>
      </c>
      <c r="Y12" s="296"/>
      <c r="Z12" s="296" t="s">
        <v>505</v>
      </c>
      <c r="AA12" s="296"/>
      <c r="AB12" s="296" t="s">
        <v>85</v>
      </c>
      <c r="AC12" s="296"/>
    </row>
    <row r="13" spans="1:29" x14ac:dyDescent="0.3">
      <c r="B13" s="274"/>
      <c r="C13" s="275" t="s">
        <v>509</v>
      </c>
      <c r="D13" s="275" t="s">
        <v>49</v>
      </c>
      <c r="E13" s="276" t="s">
        <v>51</v>
      </c>
      <c r="F13" s="275" t="s">
        <v>49</v>
      </c>
      <c r="G13" s="276" t="s">
        <v>51</v>
      </c>
      <c r="H13" s="275" t="s">
        <v>49</v>
      </c>
      <c r="I13" s="276" t="s">
        <v>51</v>
      </c>
      <c r="J13" s="275" t="s">
        <v>49</v>
      </c>
      <c r="K13" s="276" t="s">
        <v>51</v>
      </c>
      <c r="L13" s="275" t="s">
        <v>49</v>
      </c>
      <c r="M13" s="276" t="s">
        <v>51</v>
      </c>
      <c r="N13" s="275" t="s">
        <v>49</v>
      </c>
      <c r="O13" s="276" t="s">
        <v>51</v>
      </c>
      <c r="P13" s="275" t="s">
        <v>49</v>
      </c>
      <c r="Q13" s="276" t="s">
        <v>51</v>
      </c>
      <c r="R13" s="275" t="s">
        <v>49</v>
      </c>
      <c r="S13" s="276" t="s">
        <v>51</v>
      </c>
      <c r="T13" s="275" t="s">
        <v>49</v>
      </c>
      <c r="U13" s="276" t="s">
        <v>51</v>
      </c>
      <c r="V13" s="275" t="s">
        <v>49</v>
      </c>
      <c r="W13" s="276" t="s">
        <v>51</v>
      </c>
      <c r="X13" s="275" t="s">
        <v>49</v>
      </c>
      <c r="Y13" s="276" t="s">
        <v>51</v>
      </c>
      <c r="Z13" s="275" t="s">
        <v>49</v>
      </c>
      <c r="AA13" s="276" t="s">
        <v>51</v>
      </c>
      <c r="AB13" s="275" t="s">
        <v>49</v>
      </c>
      <c r="AC13" s="276" t="s">
        <v>51</v>
      </c>
    </row>
    <row r="14" spans="1:29" x14ac:dyDescent="0.3">
      <c r="A14" s="297" t="s">
        <v>508</v>
      </c>
      <c r="B14" s="274" t="s">
        <v>1</v>
      </c>
      <c r="C14" s="274">
        <f>+E4</f>
        <v>2865518783</v>
      </c>
      <c r="D14" s="274">
        <v>330359035</v>
      </c>
      <c r="E14" s="274">
        <v>0</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row>
    <row r="15" spans="1:29" x14ac:dyDescent="0.3">
      <c r="A15" s="297"/>
      <c r="B15" s="274" t="s">
        <v>2</v>
      </c>
      <c r="C15" s="274">
        <f t="shared" ref="C15:C17" si="6">+E5</f>
        <v>230307550</v>
      </c>
      <c r="D15" s="274">
        <v>116998635</v>
      </c>
      <c r="E15" s="274">
        <v>0</v>
      </c>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row>
    <row r="16" spans="1:29" x14ac:dyDescent="0.3">
      <c r="A16" s="297"/>
      <c r="B16" s="274" t="s">
        <v>3</v>
      </c>
      <c r="C16" s="274">
        <f t="shared" si="6"/>
        <v>500000000</v>
      </c>
      <c r="D16" s="274">
        <v>3571035</v>
      </c>
      <c r="E16" s="274">
        <v>0</v>
      </c>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row>
    <row r="17" spans="1:29" x14ac:dyDescent="0.3">
      <c r="A17" s="297"/>
      <c r="B17" s="274" t="s">
        <v>4</v>
      </c>
      <c r="C17" s="274">
        <f t="shared" si="6"/>
        <v>1899200667</v>
      </c>
      <c r="D17" s="274">
        <v>684421435</v>
      </c>
      <c r="E17" s="274">
        <v>0</v>
      </c>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row>
    <row r="18" spans="1:29" x14ac:dyDescent="0.3">
      <c r="A18" s="297"/>
      <c r="B18" s="274"/>
      <c r="C18" s="275">
        <f>SUM(C14:C17)</f>
        <v>5495027000</v>
      </c>
      <c r="D18" s="275">
        <f t="shared" ref="D18:E18" si="7">SUM(D14:D17)</f>
        <v>1135350140</v>
      </c>
      <c r="E18" s="275">
        <f t="shared" si="7"/>
        <v>0</v>
      </c>
      <c r="F18" s="274"/>
      <c r="G18" s="275"/>
      <c r="H18" s="274"/>
      <c r="I18" s="275"/>
      <c r="J18" s="274"/>
      <c r="K18" s="275"/>
      <c r="L18" s="274"/>
      <c r="M18" s="275"/>
      <c r="N18" s="274"/>
      <c r="O18" s="275"/>
      <c r="P18" s="274"/>
      <c r="Q18" s="275"/>
      <c r="R18" s="274"/>
      <c r="S18" s="275"/>
      <c r="T18" s="274"/>
      <c r="U18" s="275"/>
      <c r="V18" s="274"/>
      <c r="W18" s="275"/>
      <c r="X18" s="274"/>
      <c r="Y18" s="275"/>
      <c r="Z18" s="274"/>
      <c r="AA18" s="275"/>
      <c r="AB18" s="274"/>
      <c r="AC18" s="275"/>
    </row>
    <row r="20" spans="1:29" x14ac:dyDescent="0.3">
      <c r="A20" s="298" t="s">
        <v>506</v>
      </c>
      <c r="B20" s="274" t="s">
        <v>1</v>
      </c>
      <c r="C20" s="274">
        <v>2865518783</v>
      </c>
      <c r="D20" s="274">
        <f>+'Metas 1 PA proyecto'!Q23</f>
        <v>330359035</v>
      </c>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row>
    <row r="21" spans="1:29" x14ac:dyDescent="0.3">
      <c r="A21" s="298"/>
      <c r="B21" s="274" t="s">
        <v>2</v>
      </c>
      <c r="C21" s="274">
        <v>230307550</v>
      </c>
      <c r="D21" s="274">
        <f>+'Metas 2 PA proyecto'!Q23</f>
        <v>116998635</v>
      </c>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row>
    <row r="22" spans="1:29" x14ac:dyDescent="0.3">
      <c r="A22" s="298"/>
      <c r="B22" s="274" t="s">
        <v>3</v>
      </c>
      <c r="C22" s="274">
        <v>500000000</v>
      </c>
      <c r="D22" s="274">
        <f>+'Metas 3 PA proyecto'!Q23</f>
        <v>3571035</v>
      </c>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row>
    <row r="23" spans="1:29" x14ac:dyDescent="0.3">
      <c r="A23" s="298"/>
      <c r="B23" s="274" t="s">
        <v>4</v>
      </c>
      <c r="C23" s="274">
        <v>1899200667</v>
      </c>
      <c r="D23" s="274">
        <f>+'Metas 4 PA proyecto'!Q23</f>
        <v>684421435</v>
      </c>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row>
    <row r="24" spans="1:29" x14ac:dyDescent="0.3">
      <c r="A24" s="298"/>
      <c r="B24" s="274" t="s">
        <v>46</v>
      </c>
      <c r="C24" s="275">
        <f>SUM(C20:C23)</f>
        <v>5495027000</v>
      </c>
      <c r="D24" s="275">
        <f>SUM(D20:D23)</f>
        <v>1135350140</v>
      </c>
      <c r="E24" s="275"/>
      <c r="F24" s="274"/>
      <c r="G24" s="275"/>
      <c r="H24" s="274"/>
      <c r="I24" s="275"/>
      <c r="J24" s="274"/>
      <c r="K24" s="275"/>
      <c r="L24" s="274"/>
      <c r="M24" s="275"/>
      <c r="N24" s="274"/>
      <c r="O24" s="275"/>
      <c r="P24" s="274"/>
      <c r="Q24" s="275"/>
      <c r="R24" s="274"/>
      <c r="S24" s="275"/>
      <c r="T24" s="274"/>
      <c r="U24" s="275"/>
      <c r="V24" s="274"/>
      <c r="W24" s="275"/>
      <c r="X24" s="274"/>
      <c r="Y24" s="275"/>
      <c r="Z24" s="274"/>
      <c r="AA24" s="275"/>
      <c r="AB24" s="274"/>
      <c r="AC24" s="275"/>
    </row>
    <row r="26" spans="1:29" x14ac:dyDescent="0.3">
      <c r="A26" s="298" t="s">
        <v>507</v>
      </c>
      <c r="B26" s="274" t="s">
        <v>1</v>
      </c>
      <c r="C26" s="274">
        <f>+C14-C20</f>
        <v>0</v>
      </c>
      <c r="D26" s="274">
        <f>+D14-D20</f>
        <v>0</v>
      </c>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row>
    <row r="27" spans="1:29" x14ac:dyDescent="0.3">
      <c r="A27" s="298"/>
      <c r="B27" s="274" t="s">
        <v>2</v>
      </c>
      <c r="C27" s="274">
        <f t="shared" ref="C27:D27" si="8">+C15-C21</f>
        <v>0</v>
      </c>
      <c r="D27" s="274">
        <f t="shared" si="8"/>
        <v>0</v>
      </c>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row>
    <row r="28" spans="1:29" x14ac:dyDescent="0.3">
      <c r="A28" s="298"/>
      <c r="B28" s="274" t="s">
        <v>3</v>
      </c>
      <c r="C28" s="274">
        <f t="shared" ref="C28:D28" si="9">+C16-C22</f>
        <v>0</v>
      </c>
      <c r="D28" s="274">
        <f t="shared" si="9"/>
        <v>0</v>
      </c>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row>
    <row r="29" spans="1:29" x14ac:dyDescent="0.3">
      <c r="A29" s="298"/>
      <c r="B29" s="274" t="s">
        <v>4</v>
      </c>
      <c r="C29" s="274">
        <f t="shared" ref="C29:D29" si="10">+C17-C23</f>
        <v>0</v>
      </c>
      <c r="D29" s="274">
        <f t="shared" si="10"/>
        <v>0</v>
      </c>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row>
    <row r="30" spans="1:29" s="261" customFormat="1" x14ac:dyDescent="0.3">
      <c r="A30" s="298"/>
      <c r="B30" s="275" t="s">
        <v>46</v>
      </c>
      <c r="C30" s="274">
        <f t="shared" ref="C30:D30" si="11">+C18-C24</f>
        <v>0</v>
      </c>
      <c r="D30" s="274">
        <f t="shared" si="11"/>
        <v>0</v>
      </c>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row>
  </sheetData>
  <mergeCells count="16">
    <mergeCell ref="AB12:AC12"/>
    <mergeCell ref="A20:A24"/>
    <mergeCell ref="A26:A30"/>
    <mergeCell ref="A14:A18"/>
    <mergeCell ref="P12:Q12"/>
    <mergeCell ref="R12:S12"/>
    <mergeCell ref="T12:U12"/>
    <mergeCell ref="V12:W12"/>
    <mergeCell ref="X12:Y12"/>
    <mergeCell ref="Z12:AA12"/>
    <mergeCell ref="D12:E12"/>
    <mergeCell ref="F12:G12"/>
    <mergeCell ref="H12:I12"/>
    <mergeCell ref="J12:K12"/>
    <mergeCell ref="L12:M12"/>
    <mergeCell ref="N12:O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zoomScale="55" zoomScaleNormal="55" workbookViewId="0">
      <selection activeCell="C11" sqref="C11:AD13"/>
    </sheetView>
  </sheetViews>
  <sheetFormatPr baseColWidth="10" defaultColWidth="10.88671875" defaultRowHeight="14.4" x14ac:dyDescent="0.3"/>
  <cols>
    <col min="1" max="1" width="38.44140625" style="50" customWidth="1"/>
    <col min="2" max="2" width="23" style="50" customWidth="1"/>
    <col min="3" max="14" width="20.6640625" style="50" customWidth="1"/>
    <col min="15" max="15" width="20.6640625" style="50" bestFit="1"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32.25" customHeight="1" thickBot="1" x14ac:dyDescent="0.35">
      <c r="A1" s="342"/>
      <c r="B1" s="345" t="s">
        <v>5</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6</v>
      </c>
      <c r="AC1" s="349"/>
      <c r="AD1" s="350"/>
    </row>
    <row r="2" spans="1:30" ht="30.75" customHeight="1" thickBot="1" x14ac:dyDescent="0.35">
      <c r="A2" s="343"/>
      <c r="B2" s="345" t="s">
        <v>7</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1" t="s">
        <v>8</v>
      </c>
      <c r="AC2" s="352"/>
      <c r="AD2" s="353"/>
    </row>
    <row r="3" spans="1:30" ht="24" customHeight="1" x14ac:dyDescent="0.3">
      <c r="A3" s="343"/>
      <c r="B3" s="354" t="s">
        <v>9</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10</v>
      </c>
      <c r="AC3" s="352"/>
      <c r="AD3" s="353"/>
    </row>
    <row r="4" spans="1:30" ht="21.9" customHeight="1" thickBot="1" x14ac:dyDescent="0.35">
      <c r="A4" s="344"/>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11</v>
      </c>
      <c r="AC4" s="361"/>
      <c r="AD4" s="362"/>
    </row>
    <row r="5" spans="1:30" ht="9" customHeight="1" thickBot="1" x14ac:dyDescent="0.35">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thickBot="1" x14ac:dyDescent="0.35">
      <c r="A7" s="299" t="s">
        <v>12</v>
      </c>
      <c r="B7" s="300"/>
      <c r="C7" s="305" t="s">
        <v>34</v>
      </c>
      <c r="D7" s="299" t="s">
        <v>13</v>
      </c>
      <c r="E7" s="308"/>
      <c r="F7" s="308"/>
      <c r="G7" s="308"/>
      <c r="H7" s="300"/>
      <c r="I7" s="336">
        <v>44959</v>
      </c>
      <c r="J7" s="337"/>
      <c r="K7" s="299" t="s">
        <v>14</v>
      </c>
      <c r="L7" s="300"/>
      <c r="M7" s="325" t="s">
        <v>15</v>
      </c>
      <c r="N7" s="326"/>
      <c r="O7" s="317"/>
      <c r="P7" s="318"/>
      <c r="Q7" s="54"/>
      <c r="R7" s="54"/>
      <c r="S7" s="54"/>
      <c r="T7" s="54"/>
      <c r="U7" s="54"/>
      <c r="V7" s="54"/>
      <c r="W7" s="54"/>
      <c r="X7" s="54"/>
      <c r="Y7" s="54"/>
      <c r="Z7" s="55"/>
      <c r="AA7" s="54"/>
      <c r="AB7" s="54"/>
      <c r="AC7" s="60"/>
      <c r="AD7" s="61"/>
    </row>
    <row r="8" spans="1:30" ht="15" thickBot="1" x14ac:dyDescent="0.35">
      <c r="A8" s="301"/>
      <c r="B8" s="302"/>
      <c r="C8" s="306"/>
      <c r="D8" s="301"/>
      <c r="E8" s="309"/>
      <c r="F8" s="309"/>
      <c r="G8" s="309"/>
      <c r="H8" s="302"/>
      <c r="I8" s="338"/>
      <c r="J8" s="339"/>
      <c r="K8" s="301"/>
      <c r="L8" s="302"/>
      <c r="M8" s="363" t="s">
        <v>17</v>
      </c>
      <c r="N8" s="364"/>
      <c r="O8" s="317"/>
      <c r="P8" s="318"/>
      <c r="Q8" s="54"/>
      <c r="R8" s="54"/>
      <c r="S8" s="54"/>
      <c r="T8" s="54"/>
      <c r="U8" s="54"/>
      <c r="V8" s="54"/>
      <c r="W8" s="54"/>
      <c r="X8" s="54"/>
      <c r="Y8" s="54"/>
      <c r="Z8" s="55"/>
      <c r="AA8" s="54"/>
      <c r="AB8" s="54"/>
      <c r="AC8" s="60"/>
      <c r="AD8" s="61"/>
    </row>
    <row r="9" spans="1:30" ht="15" thickBot="1" x14ac:dyDescent="0.35">
      <c r="A9" s="303"/>
      <c r="B9" s="304"/>
      <c r="C9" s="307"/>
      <c r="D9" s="303"/>
      <c r="E9" s="310"/>
      <c r="F9" s="310"/>
      <c r="G9" s="310"/>
      <c r="H9" s="304"/>
      <c r="I9" s="340"/>
      <c r="J9" s="341"/>
      <c r="K9" s="303"/>
      <c r="L9" s="304"/>
      <c r="M9" s="315" t="s">
        <v>18</v>
      </c>
      <c r="N9" s="316"/>
      <c r="O9" s="317" t="s">
        <v>16</v>
      </c>
      <c r="P9" s="318"/>
      <c r="Q9" s="54"/>
      <c r="R9" s="54"/>
      <c r="S9" s="54"/>
      <c r="T9" s="54"/>
      <c r="U9" s="54"/>
      <c r="V9" s="54"/>
      <c r="W9" s="54"/>
      <c r="X9" s="54"/>
      <c r="Y9" s="54"/>
      <c r="Z9" s="55"/>
      <c r="AA9" s="54"/>
      <c r="AB9" s="54"/>
      <c r="AC9" s="60"/>
      <c r="AD9" s="61"/>
    </row>
    <row r="10" spans="1:30" ht="15" customHeight="1" thickBot="1" x14ac:dyDescent="0.35">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x14ac:dyDescent="0.3">
      <c r="A11" s="299" t="s">
        <v>19</v>
      </c>
      <c r="B11" s="300"/>
      <c r="C11" s="327" t="s">
        <v>20</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9"/>
    </row>
    <row r="12" spans="1:30" ht="15" customHeight="1" x14ac:dyDescent="0.3">
      <c r="A12" s="301"/>
      <c r="B12" s="302"/>
      <c r="C12" s="330"/>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2"/>
    </row>
    <row r="13" spans="1:30" ht="15" customHeight="1" thickBot="1" x14ac:dyDescent="0.35">
      <c r="A13" s="303"/>
      <c r="B13" s="304"/>
      <c r="C13" s="333"/>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13" t="s">
        <v>21</v>
      </c>
      <c r="B15" s="314"/>
      <c r="C15" s="322" t="s">
        <v>22</v>
      </c>
      <c r="D15" s="323"/>
      <c r="E15" s="323"/>
      <c r="F15" s="323"/>
      <c r="G15" s="323"/>
      <c r="H15" s="323"/>
      <c r="I15" s="323"/>
      <c r="J15" s="323"/>
      <c r="K15" s="324"/>
      <c r="L15" s="319" t="s">
        <v>23</v>
      </c>
      <c r="M15" s="320"/>
      <c r="N15" s="320"/>
      <c r="O15" s="320"/>
      <c r="P15" s="320"/>
      <c r="Q15" s="321"/>
      <c r="R15" s="374" t="s">
        <v>24</v>
      </c>
      <c r="S15" s="375"/>
      <c r="T15" s="375"/>
      <c r="U15" s="375"/>
      <c r="V15" s="375"/>
      <c r="W15" s="375"/>
      <c r="X15" s="376"/>
      <c r="Y15" s="319" t="s">
        <v>25</v>
      </c>
      <c r="Z15" s="321"/>
      <c r="AA15" s="365" t="s">
        <v>26</v>
      </c>
      <c r="AB15" s="366"/>
      <c r="AC15" s="366"/>
      <c r="AD15" s="367"/>
    </row>
    <row r="16" spans="1:30" ht="9" customHeight="1" thickBot="1" x14ac:dyDescent="0.35">
      <c r="A16" s="59"/>
      <c r="B16" s="54"/>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73"/>
      <c r="AD16" s="74"/>
    </row>
    <row r="17" spans="1:41" s="76" customFormat="1" ht="37.5" customHeight="1" thickBot="1" x14ac:dyDescent="0.35">
      <c r="A17" s="313" t="s">
        <v>27</v>
      </c>
      <c r="B17" s="314"/>
      <c r="C17" s="382" t="s">
        <v>28</v>
      </c>
      <c r="D17" s="383"/>
      <c r="E17" s="383"/>
      <c r="F17" s="383"/>
      <c r="G17" s="383"/>
      <c r="H17" s="383"/>
      <c r="I17" s="383"/>
      <c r="J17" s="383"/>
      <c r="K17" s="383"/>
      <c r="L17" s="383"/>
      <c r="M17" s="383"/>
      <c r="N17" s="383"/>
      <c r="O17" s="383"/>
      <c r="P17" s="383"/>
      <c r="Q17" s="384"/>
      <c r="R17" s="319" t="s">
        <v>29</v>
      </c>
      <c r="S17" s="320"/>
      <c r="T17" s="320"/>
      <c r="U17" s="320"/>
      <c r="V17" s="321"/>
      <c r="W17" s="377">
        <v>0.85</v>
      </c>
      <c r="X17" s="378"/>
      <c r="Y17" s="320" t="s">
        <v>30</v>
      </c>
      <c r="Z17" s="320"/>
      <c r="AA17" s="320"/>
      <c r="AB17" s="321"/>
      <c r="AC17" s="311">
        <v>0.52</v>
      </c>
      <c r="AD17" s="312"/>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19" t="s">
        <v>31</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1"/>
      <c r="AE19" s="83"/>
      <c r="AF19" s="83"/>
    </row>
    <row r="20" spans="1:41" ht="32.1" customHeight="1" thickBot="1" x14ac:dyDescent="0.35">
      <c r="A20" s="82"/>
      <c r="B20" s="60"/>
      <c r="C20" s="390" t="s">
        <v>32</v>
      </c>
      <c r="D20" s="391"/>
      <c r="E20" s="391"/>
      <c r="F20" s="391"/>
      <c r="G20" s="391"/>
      <c r="H20" s="391"/>
      <c r="I20" s="391"/>
      <c r="J20" s="391"/>
      <c r="K20" s="391"/>
      <c r="L20" s="391"/>
      <c r="M20" s="391"/>
      <c r="N20" s="391"/>
      <c r="O20" s="391"/>
      <c r="P20" s="392"/>
      <c r="Q20" s="387" t="s">
        <v>33</v>
      </c>
      <c r="R20" s="388"/>
      <c r="S20" s="388"/>
      <c r="T20" s="388"/>
      <c r="U20" s="388"/>
      <c r="V20" s="388"/>
      <c r="W20" s="388"/>
      <c r="X20" s="388"/>
      <c r="Y20" s="388"/>
      <c r="Z20" s="388"/>
      <c r="AA20" s="388"/>
      <c r="AB20" s="388"/>
      <c r="AC20" s="388"/>
      <c r="AD20" s="389"/>
      <c r="AE20" s="83"/>
      <c r="AF20" s="83"/>
    </row>
    <row r="21" spans="1:41" ht="32.1" customHeight="1" thickBot="1" x14ac:dyDescent="0.35">
      <c r="A21" s="59"/>
      <c r="B21" s="54"/>
      <c r="C21" s="159" t="s">
        <v>34</v>
      </c>
      <c r="D21" s="160" t="s">
        <v>35</v>
      </c>
      <c r="E21" s="160" t="s">
        <v>36</v>
      </c>
      <c r="F21" s="160" t="s">
        <v>37</v>
      </c>
      <c r="G21" s="160" t="s">
        <v>38</v>
      </c>
      <c r="H21" s="160" t="s">
        <v>39</v>
      </c>
      <c r="I21" s="160" t="s">
        <v>40</v>
      </c>
      <c r="J21" s="160" t="s">
        <v>41</v>
      </c>
      <c r="K21" s="160" t="s">
        <v>42</v>
      </c>
      <c r="L21" s="160" t="s">
        <v>43</v>
      </c>
      <c r="M21" s="160" t="s">
        <v>44</v>
      </c>
      <c r="N21" s="160" t="s">
        <v>45</v>
      </c>
      <c r="O21" s="160" t="s">
        <v>46</v>
      </c>
      <c r="P21" s="161" t="s">
        <v>47</v>
      </c>
      <c r="Q21" s="159" t="s">
        <v>34</v>
      </c>
      <c r="R21" s="160" t="s">
        <v>35</v>
      </c>
      <c r="S21" s="160" t="s">
        <v>36</v>
      </c>
      <c r="T21" s="160" t="s">
        <v>37</v>
      </c>
      <c r="U21" s="160" t="s">
        <v>38</v>
      </c>
      <c r="V21" s="160" t="s">
        <v>39</v>
      </c>
      <c r="W21" s="160" t="s">
        <v>40</v>
      </c>
      <c r="X21" s="160" t="s">
        <v>41</v>
      </c>
      <c r="Y21" s="160" t="s">
        <v>42</v>
      </c>
      <c r="Z21" s="160" t="s">
        <v>43</v>
      </c>
      <c r="AA21" s="160" t="s">
        <v>44</v>
      </c>
      <c r="AB21" s="160" t="s">
        <v>45</v>
      </c>
      <c r="AC21" s="160" t="s">
        <v>46</v>
      </c>
      <c r="AD21" s="161" t="s">
        <v>47</v>
      </c>
      <c r="AE21" s="3"/>
      <c r="AF21" s="3"/>
    </row>
    <row r="22" spans="1:41" ht="32.1" customHeight="1" x14ac:dyDescent="0.3">
      <c r="A22" s="393" t="s">
        <v>48</v>
      </c>
      <c r="B22" s="394"/>
      <c r="C22" s="284"/>
      <c r="D22" s="225"/>
      <c r="E22" s="225"/>
      <c r="F22" s="225"/>
      <c r="G22" s="225"/>
      <c r="H22" s="225"/>
      <c r="I22" s="225"/>
      <c r="J22" s="225"/>
      <c r="K22" s="225"/>
      <c r="L22" s="225"/>
      <c r="M22" s="225"/>
      <c r="N22" s="225"/>
      <c r="O22" s="294">
        <f>SUM(C22:N22)</f>
        <v>0</v>
      </c>
      <c r="P22" s="295"/>
      <c r="Q22" s="284">
        <f>658495274+462</f>
        <v>658495736</v>
      </c>
      <c r="R22" s="225">
        <f>500000000+22999700</f>
        <v>522999700</v>
      </c>
      <c r="S22" s="177">
        <v>45659830</v>
      </c>
      <c r="T22" s="177"/>
      <c r="U22" s="177">
        <v>350000000</v>
      </c>
      <c r="V22" s="177">
        <v>110000000</v>
      </c>
      <c r="W22" s="177">
        <v>845748564</v>
      </c>
      <c r="X22" s="177"/>
      <c r="Y22" s="177"/>
      <c r="Z22" s="177"/>
      <c r="AA22" s="177">
        <v>134798500</v>
      </c>
      <c r="AB22" s="177">
        <v>197816453</v>
      </c>
      <c r="AC22" s="177">
        <f>SUM(Q22:AB22)</f>
        <v>2865518783</v>
      </c>
      <c r="AD22" s="182"/>
      <c r="AE22" s="3"/>
      <c r="AF22" s="3">
        <v>2865518783</v>
      </c>
      <c r="AG22" s="230"/>
    </row>
    <row r="23" spans="1:41" ht="32.1" customHeight="1" x14ac:dyDescent="0.3">
      <c r="A23" s="385" t="s">
        <v>49</v>
      </c>
      <c r="B23" s="386"/>
      <c r="C23" s="285"/>
      <c r="D23" s="226"/>
      <c r="E23" s="226"/>
      <c r="F23" s="226"/>
      <c r="G23" s="226"/>
      <c r="H23" s="226"/>
      <c r="I23" s="226"/>
      <c r="J23" s="226"/>
      <c r="K23" s="226"/>
      <c r="L23" s="226"/>
      <c r="M23" s="226"/>
      <c r="N23" s="226"/>
      <c r="O23" s="289">
        <f>SUM(C23:N23)</f>
        <v>0</v>
      </c>
      <c r="P23" s="290" t="str">
        <f>IFERROR(O23/(SUMIF(C23:N23,"&gt;0",C22:N22))," ")</f>
        <v xml:space="preserve"> </v>
      </c>
      <c r="Q23" s="285">
        <v>330359035</v>
      </c>
      <c r="R23" s="226"/>
      <c r="S23" s="175"/>
      <c r="T23" s="175"/>
      <c r="U23" s="175"/>
      <c r="V23" s="175"/>
      <c r="W23" s="175"/>
      <c r="X23" s="175"/>
      <c r="Y23" s="175"/>
      <c r="Z23" s="175"/>
      <c r="AA23" s="175"/>
      <c r="AB23" s="175"/>
      <c r="AC23" s="175">
        <f>SUM(Q23:AB23)</f>
        <v>330359035</v>
      </c>
      <c r="AD23" s="180">
        <f>IFERROR(AC23/(SUMIF(Q23:AB23,"&gt;0",Q22:AB22))," ")</f>
        <v>0.50168743233896962</v>
      </c>
      <c r="AE23" s="3"/>
      <c r="AF23" s="3"/>
    </row>
    <row r="24" spans="1:41" ht="32.1" customHeight="1" x14ac:dyDescent="0.3">
      <c r="A24" s="385" t="s">
        <v>50</v>
      </c>
      <c r="B24" s="386"/>
      <c r="C24" s="285">
        <v>20130368</v>
      </c>
      <c r="D24" s="226">
        <v>1190131.5</v>
      </c>
      <c r="E24" s="226">
        <f>232218004.44-20130368-1190132+0.5</f>
        <v>210897504.94</v>
      </c>
      <c r="F24" s="226">
        <v>0</v>
      </c>
      <c r="G24" s="226">
        <v>0</v>
      </c>
      <c r="H24" s="226">
        <v>0</v>
      </c>
      <c r="I24" s="226">
        <v>0</v>
      </c>
      <c r="J24" s="226">
        <v>0</v>
      </c>
      <c r="K24" s="226">
        <v>0</v>
      </c>
      <c r="L24" s="226">
        <v>0</v>
      </c>
      <c r="M24" s="226">
        <v>0</v>
      </c>
      <c r="N24" s="226">
        <v>0</v>
      </c>
      <c r="O24" s="289">
        <f>SUM(C24:N24)</f>
        <v>232218004.44</v>
      </c>
      <c r="P24" s="291"/>
      <c r="Q24" s="285">
        <v>0</v>
      </c>
      <c r="R24" s="226">
        <f>($Q22/12)</f>
        <v>54874644.666666664</v>
      </c>
      <c r="S24" s="175">
        <f>($Q22/12)+($R22/12)</f>
        <v>98457953</v>
      </c>
      <c r="T24" s="175">
        <f>($Q22/12)+($R22/12)+($S22/10)</f>
        <v>103023936</v>
      </c>
      <c r="U24" s="175">
        <f>($Q22/12)+($R22/12)+($S22/10)</f>
        <v>103023936</v>
      </c>
      <c r="V24" s="175">
        <f>($Q22/12)+($R22/12)+($S22/10)</f>
        <v>103023936</v>
      </c>
      <c r="W24" s="175">
        <f>($Q22/12)+($R22/12)+($S22/10)</f>
        <v>103023936</v>
      </c>
      <c r="X24" s="175">
        <f>($Q22/12)+($R22/12)+($S22/10)</f>
        <v>103023936</v>
      </c>
      <c r="Y24" s="175">
        <f>($Q22/12)+($R22/12)+($S22/10)+U22</f>
        <v>453023936</v>
      </c>
      <c r="Z24" s="175">
        <f>($Q22/12)+($R22/12)+($S22/10)+V22+($W22/3)</f>
        <v>494940124</v>
      </c>
      <c r="AA24" s="175">
        <f>($Q22/12)+($R22/12)+($S22/10)+($W22/3)</f>
        <v>384940124</v>
      </c>
      <c r="AB24" s="175">
        <f>(($Q22/12)*2)+(($R22/12)*3)+(($S22/10)*2)+($W22/3)+AA22+AB22</f>
        <v>864162321.33333325</v>
      </c>
      <c r="AC24" s="175">
        <f>SUM(Q24:AB24)</f>
        <v>2865518783</v>
      </c>
      <c r="AD24" s="180"/>
      <c r="AE24" s="3"/>
      <c r="AF24" s="3"/>
    </row>
    <row r="25" spans="1:41" ht="32.1" customHeight="1" thickBot="1" x14ac:dyDescent="0.35">
      <c r="A25" s="379" t="s">
        <v>51</v>
      </c>
      <c r="B25" s="380"/>
      <c r="C25" s="286">
        <v>19473830.640000001</v>
      </c>
      <c r="D25" s="227"/>
      <c r="E25" s="227"/>
      <c r="F25" s="227"/>
      <c r="G25" s="227"/>
      <c r="H25" s="227"/>
      <c r="I25" s="227"/>
      <c r="J25" s="227"/>
      <c r="K25" s="227"/>
      <c r="L25" s="227"/>
      <c r="M25" s="227"/>
      <c r="N25" s="227"/>
      <c r="O25" s="292">
        <f>SUM(C25:N25)</f>
        <v>19473830.640000001</v>
      </c>
      <c r="P25" s="293">
        <f>IFERROR(O25/(SUMIF(C25:N25,"&gt;0",C24:N24))," ")</f>
        <v>0.96738572489087138</v>
      </c>
      <c r="Q25" s="286">
        <v>0</v>
      </c>
      <c r="R25" s="227"/>
      <c r="S25" s="176"/>
      <c r="T25" s="176"/>
      <c r="U25" s="176"/>
      <c r="V25" s="176"/>
      <c r="W25" s="176"/>
      <c r="X25" s="176"/>
      <c r="Y25" s="176"/>
      <c r="Z25" s="176"/>
      <c r="AA25" s="176"/>
      <c r="AB25" s="176"/>
      <c r="AC25" s="176">
        <f>SUM(Q25:AB25)</f>
        <v>0</v>
      </c>
      <c r="AD25" s="181" t="str">
        <f>IFERROR(AC25/(SUMIF(Q25:AB25,"&gt;0",Q24:AB24))," ")</f>
        <v xml:space="preserve"> </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 customHeight="1" x14ac:dyDescent="0.3">
      <c r="A27" s="395" t="s">
        <v>52</v>
      </c>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8"/>
    </row>
    <row r="28" spans="1:41" ht="15" customHeight="1" x14ac:dyDescent="0.3">
      <c r="A28" s="368" t="s">
        <v>53</v>
      </c>
      <c r="B28" s="370" t="s">
        <v>54</v>
      </c>
      <c r="C28" s="371"/>
      <c r="D28" s="386" t="s">
        <v>55</v>
      </c>
      <c r="E28" s="404"/>
      <c r="F28" s="404"/>
      <c r="G28" s="404"/>
      <c r="H28" s="404"/>
      <c r="I28" s="404"/>
      <c r="J28" s="404"/>
      <c r="K28" s="404"/>
      <c r="L28" s="404"/>
      <c r="M28" s="404"/>
      <c r="N28" s="404"/>
      <c r="O28" s="405"/>
      <c r="P28" s="406" t="s">
        <v>46</v>
      </c>
      <c r="Q28" s="406" t="s">
        <v>56</v>
      </c>
      <c r="R28" s="406"/>
      <c r="S28" s="406"/>
      <c r="T28" s="406"/>
      <c r="U28" s="406"/>
      <c r="V28" s="406"/>
      <c r="W28" s="406"/>
      <c r="X28" s="406"/>
      <c r="Y28" s="406"/>
      <c r="Z28" s="406"/>
      <c r="AA28" s="406"/>
      <c r="AB28" s="406"/>
      <c r="AC28" s="406"/>
      <c r="AD28" s="407"/>
    </row>
    <row r="29" spans="1:41" ht="27" customHeight="1" x14ac:dyDescent="0.3">
      <c r="A29" s="369"/>
      <c r="B29" s="372"/>
      <c r="C29" s="373"/>
      <c r="D29" s="88" t="s">
        <v>34</v>
      </c>
      <c r="E29" s="88" t="s">
        <v>35</v>
      </c>
      <c r="F29" s="88" t="s">
        <v>36</v>
      </c>
      <c r="G29" s="88" t="s">
        <v>37</v>
      </c>
      <c r="H29" s="88" t="s">
        <v>38</v>
      </c>
      <c r="I29" s="88" t="s">
        <v>39</v>
      </c>
      <c r="J29" s="88" t="s">
        <v>40</v>
      </c>
      <c r="K29" s="88" t="s">
        <v>41</v>
      </c>
      <c r="L29" s="88" t="s">
        <v>42</v>
      </c>
      <c r="M29" s="88" t="s">
        <v>43</v>
      </c>
      <c r="N29" s="88" t="s">
        <v>44</v>
      </c>
      <c r="O29" s="88" t="s">
        <v>45</v>
      </c>
      <c r="P29" s="405"/>
      <c r="Q29" s="406"/>
      <c r="R29" s="406"/>
      <c r="S29" s="406"/>
      <c r="T29" s="406"/>
      <c r="U29" s="406"/>
      <c r="V29" s="406"/>
      <c r="W29" s="406"/>
      <c r="X29" s="406"/>
      <c r="Y29" s="406"/>
      <c r="Z29" s="406"/>
      <c r="AA29" s="406"/>
      <c r="AB29" s="406"/>
      <c r="AC29" s="406"/>
      <c r="AD29" s="407"/>
    </row>
    <row r="30" spans="1:41" ht="93.75" customHeight="1" thickBot="1" x14ac:dyDescent="0.35">
      <c r="A30" s="85" t="s">
        <v>28</v>
      </c>
      <c r="B30" s="399"/>
      <c r="C30" s="400"/>
      <c r="D30" s="89"/>
      <c r="E30" s="89"/>
      <c r="F30" s="89"/>
      <c r="G30" s="89"/>
      <c r="H30" s="89"/>
      <c r="I30" s="89"/>
      <c r="J30" s="89"/>
      <c r="K30" s="89"/>
      <c r="L30" s="89"/>
      <c r="M30" s="89"/>
      <c r="N30" s="89"/>
      <c r="O30" s="89"/>
      <c r="P30" s="86">
        <f>SUM(D30:O30)</f>
        <v>0</v>
      </c>
      <c r="Q30" s="401" t="s">
        <v>512</v>
      </c>
      <c r="R30" s="402"/>
      <c r="S30" s="402"/>
      <c r="T30" s="402"/>
      <c r="U30" s="402"/>
      <c r="V30" s="402"/>
      <c r="W30" s="402"/>
      <c r="X30" s="402"/>
      <c r="Y30" s="402"/>
      <c r="Z30" s="402"/>
      <c r="AA30" s="402"/>
      <c r="AB30" s="402"/>
      <c r="AC30" s="402"/>
      <c r="AD30" s="403"/>
    </row>
    <row r="31" spans="1:41" ht="45" customHeight="1" x14ac:dyDescent="0.3">
      <c r="A31" s="354" t="s">
        <v>57</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6"/>
    </row>
    <row r="32" spans="1:41" ht="23.1" customHeight="1" x14ac:dyDescent="0.3">
      <c r="A32" s="385" t="s">
        <v>58</v>
      </c>
      <c r="B32" s="406" t="s">
        <v>59</v>
      </c>
      <c r="C32" s="406" t="s">
        <v>54</v>
      </c>
      <c r="D32" s="406" t="s">
        <v>60</v>
      </c>
      <c r="E32" s="406"/>
      <c r="F32" s="406"/>
      <c r="G32" s="406"/>
      <c r="H32" s="406"/>
      <c r="I32" s="406"/>
      <c r="J32" s="406"/>
      <c r="K32" s="406"/>
      <c r="L32" s="406"/>
      <c r="M32" s="406"/>
      <c r="N32" s="406"/>
      <c r="O32" s="406"/>
      <c r="P32" s="406"/>
      <c r="Q32" s="406" t="s">
        <v>61</v>
      </c>
      <c r="R32" s="406"/>
      <c r="S32" s="406"/>
      <c r="T32" s="406"/>
      <c r="U32" s="406"/>
      <c r="V32" s="406"/>
      <c r="W32" s="406"/>
      <c r="X32" s="406"/>
      <c r="Y32" s="406"/>
      <c r="Z32" s="406"/>
      <c r="AA32" s="406"/>
      <c r="AB32" s="406"/>
      <c r="AC32" s="406"/>
      <c r="AD32" s="407"/>
      <c r="AG32" s="87"/>
      <c r="AH32" s="87"/>
      <c r="AI32" s="87"/>
      <c r="AJ32" s="87"/>
      <c r="AK32" s="87"/>
      <c r="AL32" s="87"/>
      <c r="AM32" s="87"/>
      <c r="AN32" s="87"/>
      <c r="AO32" s="87"/>
    </row>
    <row r="33" spans="1:41" ht="27" customHeight="1" x14ac:dyDescent="0.3">
      <c r="A33" s="385"/>
      <c r="B33" s="406"/>
      <c r="C33" s="408"/>
      <c r="D33" s="88" t="s">
        <v>34</v>
      </c>
      <c r="E33" s="88" t="s">
        <v>35</v>
      </c>
      <c r="F33" s="88" t="s">
        <v>36</v>
      </c>
      <c r="G33" s="88" t="s">
        <v>37</v>
      </c>
      <c r="H33" s="88" t="s">
        <v>38</v>
      </c>
      <c r="I33" s="88" t="s">
        <v>39</v>
      </c>
      <c r="J33" s="88" t="s">
        <v>40</v>
      </c>
      <c r="K33" s="88" t="s">
        <v>41</v>
      </c>
      <c r="L33" s="88" t="s">
        <v>42</v>
      </c>
      <c r="M33" s="88" t="s">
        <v>43</v>
      </c>
      <c r="N33" s="88" t="s">
        <v>44</v>
      </c>
      <c r="O33" s="88" t="s">
        <v>45</v>
      </c>
      <c r="P33" s="88" t="s">
        <v>46</v>
      </c>
      <c r="Q33" s="406" t="s">
        <v>62</v>
      </c>
      <c r="R33" s="406"/>
      <c r="S33" s="406"/>
      <c r="T33" s="406" t="s">
        <v>63</v>
      </c>
      <c r="U33" s="406"/>
      <c r="V33" s="406"/>
      <c r="W33" s="372" t="s">
        <v>64</v>
      </c>
      <c r="X33" s="409"/>
      <c r="Y33" s="409"/>
      <c r="Z33" s="373"/>
      <c r="AA33" s="372" t="s">
        <v>65</v>
      </c>
      <c r="AB33" s="409"/>
      <c r="AC33" s="409"/>
      <c r="AD33" s="410"/>
      <c r="AG33" s="87"/>
      <c r="AH33" s="87"/>
      <c r="AI33" s="87"/>
      <c r="AJ33" s="87"/>
      <c r="AK33" s="87"/>
      <c r="AL33" s="87"/>
      <c r="AM33" s="87"/>
      <c r="AN33" s="87"/>
      <c r="AO33" s="87"/>
    </row>
    <row r="34" spans="1:41" ht="54.75" customHeight="1" x14ac:dyDescent="0.3">
      <c r="A34" s="423" t="s">
        <v>28</v>
      </c>
      <c r="B34" s="428">
        <f>+AC17</f>
        <v>0.52</v>
      </c>
      <c r="C34" s="102" t="s">
        <v>66</v>
      </c>
      <c r="D34" s="267">
        <v>0.55000000000000004</v>
      </c>
      <c r="E34" s="272">
        <f>(((E38*($B$38/$B$34))+(E40*($B$40/$B$34))+(E42*($B$42/$B$34))))*($P$34-$D$34)</f>
        <v>1.7070576923076917E-2</v>
      </c>
      <c r="F34" s="272">
        <f t="shared" ref="F34:O34" si="0">(((F38*($B$38/$B$34))+(F40*($B$40/$B$34))+(F42*($B$42/$B$34))))*($P$34-$D$34)</f>
        <v>2.8897499999999989E-2</v>
      </c>
      <c r="G34" s="272">
        <f t="shared" si="0"/>
        <v>2.8897499999999989E-2</v>
      </c>
      <c r="H34" s="272">
        <f t="shared" si="0"/>
        <v>2.8897499999999989E-2</v>
      </c>
      <c r="I34" s="272">
        <f t="shared" si="0"/>
        <v>2.8897499999999989E-2</v>
      </c>
      <c r="J34" s="272">
        <f t="shared" si="0"/>
        <v>2.8897499999999989E-2</v>
      </c>
      <c r="K34" s="272">
        <f t="shared" si="0"/>
        <v>2.8897499999999989E-2</v>
      </c>
      <c r="L34" s="272">
        <f t="shared" si="0"/>
        <v>2.8897499999999989E-2</v>
      </c>
      <c r="M34" s="272">
        <f t="shared" si="0"/>
        <v>2.8897499999999989E-2</v>
      </c>
      <c r="N34" s="272">
        <f t="shared" si="0"/>
        <v>2.8897499999999989E-2</v>
      </c>
      <c r="O34" s="272">
        <f t="shared" si="0"/>
        <v>2.2839807692307684E-2</v>
      </c>
      <c r="P34" s="264">
        <v>0.85</v>
      </c>
      <c r="Q34" s="411" t="s">
        <v>482</v>
      </c>
      <c r="R34" s="412"/>
      <c r="S34" s="413"/>
      <c r="T34" s="411" t="s">
        <v>482</v>
      </c>
      <c r="U34" s="412"/>
      <c r="V34" s="413"/>
      <c r="W34" s="430" t="s">
        <v>477</v>
      </c>
      <c r="X34" s="431"/>
      <c r="Y34" s="431"/>
      <c r="Z34" s="432"/>
      <c r="AA34" s="430" t="s">
        <v>483</v>
      </c>
      <c r="AB34" s="431"/>
      <c r="AC34" s="431"/>
      <c r="AD34" s="432"/>
      <c r="AG34" s="87"/>
      <c r="AH34" s="87"/>
      <c r="AI34" s="87"/>
      <c r="AJ34" s="87"/>
      <c r="AK34" s="87"/>
      <c r="AL34" s="87"/>
      <c r="AM34" s="87"/>
      <c r="AN34" s="87"/>
      <c r="AO34" s="87"/>
    </row>
    <row r="35" spans="1:41" ht="65.25" customHeight="1" thickBot="1" x14ac:dyDescent="0.35">
      <c r="A35" s="427"/>
      <c r="B35" s="429"/>
      <c r="C35" s="231" t="s">
        <v>67</v>
      </c>
      <c r="D35" s="264">
        <v>0.55000000000000004</v>
      </c>
      <c r="E35" s="232"/>
      <c r="F35" s="232"/>
      <c r="G35" s="233"/>
      <c r="H35" s="233"/>
      <c r="I35" s="233"/>
      <c r="J35" s="233"/>
      <c r="K35" s="233"/>
      <c r="L35" s="233"/>
      <c r="M35" s="233"/>
      <c r="N35" s="233"/>
      <c r="O35" s="233"/>
      <c r="P35" s="264">
        <f>SUM(D35:O35)</f>
        <v>0.55000000000000004</v>
      </c>
      <c r="Q35" s="414"/>
      <c r="R35" s="415"/>
      <c r="S35" s="416"/>
      <c r="T35" s="414"/>
      <c r="U35" s="415"/>
      <c r="V35" s="416"/>
      <c r="W35" s="433"/>
      <c r="X35" s="434"/>
      <c r="Y35" s="434"/>
      <c r="Z35" s="435"/>
      <c r="AA35" s="433"/>
      <c r="AB35" s="434"/>
      <c r="AC35" s="434"/>
      <c r="AD35" s="435"/>
      <c r="AE35" s="49"/>
      <c r="AG35" s="87"/>
      <c r="AH35" s="87"/>
      <c r="AI35" s="87"/>
      <c r="AJ35" s="87"/>
      <c r="AK35" s="87"/>
      <c r="AL35" s="87"/>
      <c r="AM35" s="87"/>
      <c r="AN35" s="87"/>
      <c r="AO35" s="87"/>
    </row>
    <row r="36" spans="1:41" ht="36.75" customHeight="1" x14ac:dyDescent="0.3">
      <c r="A36" s="393" t="s">
        <v>68</v>
      </c>
      <c r="B36" s="439" t="s">
        <v>69</v>
      </c>
      <c r="C36" s="436" t="s">
        <v>70</v>
      </c>
      <c r="D36" s="436"/>
      <c r="E36" s="436"/>
      <c r="F36" s="436"/>
      <c r="G36" s="436"/>
      <c r="H36" s="436"/>
      <c r="I36" s="436"/>
      <c r="J36" s="436"/>
      <c r="K36" s="436"/>
      <c r="L36" s="436"/>
      <c r="M36" s="436"/>
      <c r="N36" s="436"/>
      <c r="O36" s="436"/>
      <c r="P36" s="436"/>
      <c r="Q36" s="394" t="s">
        <v>71</v>
      </c>
      <c r="R36" s="441"/>
      <c r="S36" s="441"/>
      <c r="T36" s="441"/>
      <c r="U36" s="441"/>
      <c r="V36" s="441"/>
      <c r="W36" s="441"/>
      <c r="X36" s="441"/>
      <c r="Y36" s="441"/>
      <c r="Z36" s="441"/>
      <c r="AA36" s="441"/>
      <c r="AB36" s="441"/>
      <c r="AC36" s="441"/>
      <c r="AD36" s="442"/>
      <c r="AG36" s="87"/>
      <c r="AH36" s="87"/>
      <c r="AI36" s="87"/>
      <c r="AJ36" s="87"/>
      <c r="AK36" s="87"/>
      <c r="AL36" s="87"/>
      <c r="AM36" s="87"/>
      <c r="AN36" s="87"/>
      <c r="AO36" s="87"/>
    </row>
    <row r="37" spans="1:41" ht="26.1" customHeight="1" x14ac:dyDescent="0.3">
      <c r="A37" s="385"/>
      <c r="B37" s="440"/>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86" t="s">
        <v>86</v>
      </c>
      <c r="R37" s="404"/>
      <c r="S37" s="404"/>
      <c r="T37" s="404"/>
      <c r="U37" s="404"/>
      <c r="V37" s="404"/>
      <c r="W37" s="404"/>
      <c r="X37" s="404"/>
      <c r="Y37" s="404"/>
      <c r="Z37" s="404"/>
      <c r="AA37" s="404"/>
      <c r="AB37" s="404"/>
      <c r="AC37" s="404"/>
      <c r="AD37" s="443"/>
      <c r="AG37" s="94"/>
      <c r="AH37" s="94"/>
      <c r="AI37" s="94"/>
      <c r="AJ37" s="94"/>
      <c r="AK37" s="94"/>
      <c r="AL37" s="94"/>
      <c r="AM37" s="94"/>
      <c r="AN37" s="94"/>
      <c r="AO37" s="94"/>
    </row>
    <row r="38" spans="1:41" ht="57.75" customHeight="1" x14ac:dyDescent="0.3">
      <c r="A38" s="423" t="s">
        <v>87</v>
      </c>
      <c r="B38" s="425">
        <v>0.21</v>
      </c>
      <c r="C38" s="90" t="s">
        <v>66</v>
      </c>
      <c r="D38" s="223">
        <v>0</v>
      </c>
      <c r="E38" s="223">
        <v>0.05</v>
      </c>
      <c r="F38" s="223">
        <v>0.1</v>
      </c>
      <c r="G38" s="223">
        <v>0.1</v>
      </c>
      <c r="H38" s="223">
        <v>0.1</v>
      </c>
      <c r="I38" s="223">
        <v>0.1</v>
      </c>
      <c r="J38" s="223">
        <v>0.1</v>
      </c>
      <c r="K38" s="223">
        <v>0.1</v>
      </c>
      <c r="L38" s="223">
        <v>0.1</v>
      </c>
      <c r="M38" s="223">
        <v>0.1</v>
      </c>
      <c r="N38" s="223">
        <v>0.1</v>
      </c>
      <c r="O38" s="223">
        <v>0.05</v>
      </c>
      <c r="P38" s="96">
        <f t="shared" ref="P38:P43" si="1">SUM(D38:O38)</f>
        <v>0.99999999999999989</v>
      </c>
      <c r="Q38" s="417" t="s">
        <v>485</v>
      </c>
      <c r="R38" s="418"/>
      <c r="S38" s="418"/>
      <c r="T38" s="418"/>
      <c r="U38" s="418"/>
      <c r="V38" s="418"/>
      <c r="W38" s="418"/>
      <c r="X38" s="418"/>
      <c r="Y38" s="418"/>
      <c r="Z38" s="418"/>
      <c r="AA38" s="418"/>
      <c r="AB38" s="418"/>
      <c r="AC38" s="418"/>
      <c r="AD38" s="419"/>
      <c r="AG38" s="94"/>
      <c r="AH38" s="94"/>
      <c r="AI38" s="94"/>
      <c r="AJ38" s="94"/>
      <c r="AK38" s="94"/>
      <c r="AL38" s="94"/>
      <c r="AM38" s="94"/>
      <c r="AN38" s="94"/>
      <c r="AO38" s="94"/>
    </row>
    <row r="39" spans="1:41" ht="57.75" customHeight="1" x14ac:dyDescent="0.3">
      <c r="A39" s="424"/>
      <c r="B39" s="426"/>
      <c r="C39" s="99" t="s">
        <v>67</v>
      </c>
      <c r="D39" s="100">
        <v>0</v>
      </c>
      <c r="E39" s="100"/>
      <c r="F39" s="100"/>
      <c r="G39" s="100"/>
      <c r="H39" s="100"/>
      <c r="I39" s="100"/>
      <c r="J39" s="100"/>
      <c r="K39" s="100"/>
      <c r="L39" s="100"/>
      <c r="M39" s="100"/>
      <c r="N39" s="100"/>
      <c r="O39" s="100"/>
      <c r="P39" s="101">
        <f t="shared" si="1"/>
        <v>0</v>
      </c>
      <c r="Q39" s="420"/>
      <c r="R39" s="421"/>
      <c r="S39" s="421"/>
      <c r="T39" s="421"/>
      <c r="U39" s="421"/>
      <c r="V39" s="421"/>
      <c r="W39" s="421"/>
      <c r="X39" s="421"/>
      <c r="Y39" s="421"/>
      <c r="Z39" s="421"/>
      <c r="AA39" s="421"/>
      <c r="AB39" s="421"/>
      <c r="AC39" s="421"/>
      <c r="AD39" s="422"/>
      <c r="AG39" s="94"/>
      <c r="AH39" s="94"/>
      <c r="AI39" s="94"/>
      <c r="AJ39" s="94"/>
      <c r="AK39" s="94"/>
      <c r="AL39" s="94"/>
      <c r="AM39" s="94"/>
      <c r="AN39" s="94"/>
      <c r="AO39" s="94"/>
    </row>
    <row r="40" spans="1:41" ht="57.75" customHeight="1" x14ac:dyDescent="0.3">
      <c r="A40" s="423" t="s">
        <v>88</v>
      </c>
      <c r="B40" s="425">
        <v>0.21</v>
      </c>
      <c r="C40" s="90" t="s">
        <v>66</v>
      </c>
      <c r="D40" s="223">
        <v>0</v>
      </c>
      <c r="E40" s="223">
        <v>9.0899999999999995E-2</v>
      </c>
      <c r="F40" s="223">
        <v>9.0899999999999995E-2</v>
      </c>
      <c r="G40" s="223">
        <v>9.0899999999999995E-2</v>
      </c>
      <c r="H40" s="223">
        <v>9.0899999999999995E-2</v>
      </c>
      <c r="I40" s="223">
        <v>9.0899999999999995E-2</v>
      </c>
      <c r="J40" s="223">
        <v>9.0899999999999995E-2</v>
      </c>
      <c r="K40" s="223">
        <v>9.0899999999999995E-2</v>
      </c>
      <c r="L40" s="223">
        <v>9.0899999999999995E-2</v>
      </c>
      <c r="M40" s="223">
        <v>9.0899999999999995E-2</v>
      </c>
      <c r="N40" s="223">
        <v>9.0899999999999995E-2</v>
      </c>
      <c r="O40" s="223">
        <v>9.0899999999999995E-2</v>
      </c>
      <c r="P40" s="96">
        <f t="shared" si="1"/>
        <v>0.9998999999999999</v>
      </c>
      <c r="Q40" s="417" t="s">
        <v>485</v>
      </c>
      <c r="R40" s="418"/>
      <c r="S40" s="418"/>
      <c r="T40" s="418"/>
      <c r="U40" s="418"/>
      <c r="V40" s="418"/>
      <c r="W40" s="418"/>
      <c r="X40" s="418"/>
      <c r="Y40" s="418"/>
      <c r="Z40" s="418"/>
      <c r="AA40" s="418"/>
      <c r="AB40" s="418"/>
      <c r="AC40" s="418"/>
      <c r="AD40" s="419"/>
      <c r="AE40" s="97"/>
      <c r="AG40" s="98"/>
      <c r="AH40" s="98"/>
      <c r="AI40" s="98"/>
      <c r="AJ40" s="98"/>
      <c r="AK40" s="98"/>
      <c r="AL40" s="98"/>
      <c r="AM40" s="98"/>
      <c r="AN40" s="98"/>
      <c r="AO40" s="98"/>
    </row>
    <row r="41" spans="1:41" ht="57.75" customHeight="1" x14ac:dyDescent="0.3">
      <c r="A41" s="424"/>
      <c r="B41" s="426"/>
      <c r="C41" s="99" t="s">
        <v>67</v>
      </c>
      <c r="D41" s="100">
        <v>0</v>
      </c>
      <c r="E41" s="100"/>
      <c r="F41" s="100"/>
      <c r="G41" s="100"/>
      <c r="H41" s="100"/>
      <c r="I41" s="100"/>
      <c r="J41" s="100"/>
      <c r="K41" s="100"/>
      <c r="L41" s="100"/>
      <c r="M41" s="100"/>
      <c r="N41" s="100"/>
      <c r="O41" s="100"/>
      <c r="P41" s="101">
        <f t="shared" si="1"/>
        <v>0</v>
      </c>
      <c r="Q41" s="420"/>
      <c r="R41" s="421"/>
      <c r="S41" s="421"/>
      <c r="T41" s="421"/>
      <c r="U41" s="421"/>
      <c r="V41" s="421"/>
      <c r="W41" s="421"/>
      <c r="X41" s="421"/>
      <c r="Y41" s="421"/>
      <c r="Z41" s="421"/>
      <c r="AA41" s="421"/>
      <c r="AB41" s="421"/>
      <c r="AC41" s="421"/>
      <c r="AD41" s="422"/>
      <c r="AE41" s="97"/>
    </row>
    <row r="42" spans="1:41" ht="57.75" customHeight="1" x14ac:dyDescent="0.3">
      <c r="A42" s="423" t="s">
        <v>89</v>
      </c>
      <c r="B42" s="437">
        <v>0.1</v>
      </c>
      <c r="C42" s="102" t="s">
        <v>66</v>
      </c>
      <c r="D42" s="223">
        <v>0</v>
      </c>
      <c r="E42" s="223">
        <v>0</v>
      </c>
      <c r="F42" s="223">
        <v>0.1</v>
      </c>
      <c r="G42" s="223">
        <v>0.1</v>
      </c>
      <c r="H42" s="223">
        <v>0.1</v>
      </c>
      <c r="I42" s="223">
        <v>0.1</v>
      </c>
      <c r="J42" s="223">
        <v>0.1</v>
      </c>
      <c r="K42" s="223">
        <v>0.1</v>
      </c>
      <c r="L42" s="223">
        <v>0.1</v>
      </c>
      <c r="M42" s="223">
        <v>0.1</v>
      </c>
      <c r="N42" s="223">
        <v>0.1</v>
      </c>
      <c r="O42" s="223">
        <v>0.1</v>
      </c>
      <c r="P42" s="101">
        <f t="shared" si="1"/>
        <v>0.99999999999999989</v>
      </c>
      <c r="Q42" s="417" t="s">
        <v>485</v>
      </c>
      <c r="R42" s="418"/>
      <c r="S42" s="418"/>
      <c r="T42" s="418"/>
      <c r="U42" s="418"/>
      <c r="V42" s="418"/>
      <c r="W42" s="418"/>
      <c r="X42" s="418"/>
      <c r="Y42" s="418"/>
      <c r="Z42" s="418"/>
      <c r="AA42" s="418"/>
      <c r="AB42" s="418"/>
      <c r="AC42" s="418"/>
      <c r="AD42" s="419"/>
      <c r="AE42" s="97"/>
    </row>
    <row r="43" spans="1:41" ht="57.75" customHeight="1" thickBot="1" x14ac:dyDescent="0.35">
      <c r="A43" s="427"/>
      <c r="B43" s="438"/>
      <c r="C43" s="91" t="s">
        <v>67</v>
      </c>
      <c r="D43" s="105">
        <v>0</v>
      </c>
      <c r="E43" s="105"/>
      <c r="F43" s="105"/>
      <c r="G43" s="105"/>
      <c r="H43" s="105"/>
      <c r="I43" s="105"/>
      <c r="J43" s="105"/>
      <c r="K43" s="105"/>
      <c r="L43" s="106"/>
      <c r="M43" s="106"/>
      <c r="N43" s="106"/>
      <c r="O43" s="106"/>
      <c r="P43" s="107">
        <f t="shared" si="1"/>
        <v>0</v>
      </c>
      <c r="Q43" s="420"/>
      <c r="R43" s="421"/>
      <c r="S43" s="421"/>
      <c r="T43" s="421"/>
      <c r="U43" s="421"/>
      <c r="V43" s="421"/>
      <c r="W43" s="421"/>
      <c r="X43" s="421"/>
      <c r="Y43" s="421"/>
      <c r="Z43" s="421"/>
      <c r="AA43" s="421"/>
      <c r="AB43" s="421"/>
      <c r="AC43" s="421"/>
      <c r="AD43" s="422"/>
      <c r="AE43" s="97"/>
    </row>
    <row r="44" spans="1:41" ht="57.75" customHeight="1" x14ac:dyDescent="0.3">
      <c r="B44" s="236"/>
    </row>
  </sheetData>
  <mergeCells count="79">
    <mergeCell ref="A42:A43"/>
    <mergeCell ref="B42:B43"/>
    <mergeCell ref="Q42:AD43"/>
    <mergeCell ref="A36:A37"/>
    <mergeCell ref="B36:B37"/>
    <mergeCell ref="Q36:AD36"/>
    <mergeCell ref="Q37:AD37"/>
    <mergeCell ref="Q38:AD39"/>
    <mergeCell ref="A40:A41"/>
    <mergeCell ref="B40:B41"/>
    <mergeCell ref="Q34:S35"/>
    <mergeCell ref="T34:V35"/>
    <mergeCell ref="Q40:AD41"/>
    <mergeCell ref="A38:A39"/>
    <mergeCell ref="B38:B39"/>
    <mergeCell ref="A34:A35"/>
    <mergeCell ref="B34:B35"/>
    <mergeCell ref="W34:Z35"/>
    <mergeCell ref="AA34:AD35"/>
    <mergeCell ref="C36:P36"/>
    <mergeCell ref="A31:AD31"/>
    <mergeCell ref="A32:A33"/>
    <mergeCell ref="B32:B33"/>
    <mergeCell ref="D32:P32"/>
    <mergeCell ref="Q32:AD32"/>
    <mergeCell ref="Q33:S33"/>
    <mergeCell ref="T33:V33"/>
    <mergeCell ref="C32:C33"/>
    <mergeCell ref="W33:Z33"/>
    <mergeCell ref="AA33:AD33"/>
    <mergeCell ref="C20:P20"/>
    <mergeCell ref="A22:B22"/>
    <mergeCell ref="A27:AD27"/>
    <mergeCell ref="A23:B23"/>
    <mergeCell ref="B30:C30"/>
    <mergeCell ref="Q30:AD30"/>
    <mergeCell ref="D28:O28"/>
    <mergeCell ref="P28:P29"/>
    <mergeCell ref="Q28:AD29"/>
    <mergeCell ref="O7:P7"/>
    <mergeCell ref="M8:N8"/>
    <mergeCell ref="AA15:AD15"/>
    <mergeCell ref="A28:A29"/>
    <mergeCell ref="B28:C29"/>
    <mergeCell ref="R15:X15"/>
    <mergeCell ref="Y15:Z15"/>
    <mergeCell ref="W17:X17"/>
    <mergeCell ref="Y17:AB17"/>
    <mergeCell ref="A25:B25"/>
    <mergeCell ref="C16:AB16"/>
    <mergeCell ref="A17:B17"/>
    <mergeCell ref="C17:Q17"/>
    <mergeCell ref="A24:B24"/>
    <mergeCell ref="A19:AD19"/>
    <mergeCell ref="Q20:AD20"/>
    <mergeCell ref="A1:A4"/>
    <mergeCell ref="B1:AA1"/>
    <mergeCell ref="AB1:AD1"/>
    <mergeCell ref="B2:AA2"/>
    <mergeCell ref="AB2:AD2"/>
    <mergeCell ref="B3:AA4"/>
    <mergeCell ref="AB3:AD3"/>
    <mergeCell ref="AB4:AD4"/>
    <mergeCell ref="A7:B9"/>
    <mergeCell ref="C7:C9"/>
    <mergeCell ref="A11:B13"/>
    <mergeCell ref="D7:H9"/>
    <mergeCell ref="AC17:AD17"/>
    <mergeCell ref="A15:B15"/>
    <mergeCell ref="M9:N9"/>
    <mergeCell ref="O9:P9"/>
    <mergeCell ref="R17:V17"/>
    <mergeCell ref="C15:K15"/>
    <mergeCell ref="O8:P8"/>
    <mergeCell ref="M7:N7"/>
    <mergeCell ref="C11:AD13"/>
    <mergeCell ref="L15:Q15"/>
    <mergeCell ref="I7:J9"/>
    <mergeCell ref="K7:L9"/>
  </mergeCells>
  <dataValidations count="2">
    <dataValidation type="textLength" operator="lessThanOrEqual" allowBlank="1" showInputMessage="1" showErrorMessage="1" errorTitle="Máximo 2.000 caracteres" error="Máximo 2.000 caracteres" sqref="T34 Q34" xr:uid="{00000000-0002-0000-0100-000000000000}">
      <formula1>2000</formula1>
    </dataValidation>
    <dataValidation type="list" allowBlank="1" showInputMessage="1" showErrorMessage="1" sqref="C7:C9" xr:uid="{00000000-0002-0000-0100-000002000000}">
      <formula1>$C$21:$N$21</formula1>
    </dataValidation>
  </dataValidations>
  <printOptions horizontalCentered="1" verticalCentered="1"/>
  <pageMargins left="0.23622047244094491" right="0.23622047244094491" top="0.39370078740157483" bottom="0.39370078740157483" header="0.31496062992125984" footer="0.31496062992125984"/>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zoomScale="60" zoomScaleNormal="60" workbookViewId="0">
      <selection activeCell="C11" sqref="C11:AD13"/>
    </sheetView>
  </sheetViews>
  <sheetFormatPr baseColWidth="10" defaultColWidth="10.88671875" defaultRowHeight="14.4" x14ac:dyDescent="0.3"/>
  <cols>
    <col min="1" max="1" width="38.44140625" style="50" customWidth="1"/>
    <col min="2" max="2" width="23" style="50" customWidth="1"/>
    <col min="3" max="14" width="20.6640625" style="50" customWidth="1"/>
    <col min="15" max="15" width="22.886718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32.25" customHeight="1" thickBot="1" x14ac:dyDescent="0.35">
      <c r="A1" s="342"/>
      <c r="B1" s="345" t="s">
        <v>5</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6</v>
      </c>
      <c r="AC1" s="349"/>
      <c r="AD1" s="350"/>
    </row>
    <row r="2" spans="1:30" ht="30.75" customHeight="1" thickBot="1" x14ac:dyDescent="0.35">
      <c r="A2" s="343"/>
      <c r="B2" s="345" t="s">
        <v>7</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1" t="s">
        <v>8</v>
      </c>
      <c r="AC2" s="352"/>
      <c r="AD2" s="353"/>
    </row>
    <row r="3" spans="1:30" ht="24" customHeight="1" x14ac:dyDescent="0.3">
      <c r="A3" s="343"/>
      <c r="B3" s="354" t="s">
        <v>9</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10</v>
      </c>
      <c r="AC3" s="352"/>
      <c r="AD3" s="353"/>
    </row>
    <row r="4" spans="1:30" ht="21.9" customHeight="1" thickBot="1" x14ac:dyDescent="0.35">
      <c r="A4" s="344"/>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11</v>
      </c>
      <c r="AC4" s="361"/>
      <c r="AD4" s="362"/>
    </row>
    <row r="5" spans="1:30" ht="9" customHeight="1" thickBot="1" x14ac:dyDescent="0.35">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thickBot="1" x14ac:dyDescent="0.35">
      <c r="A7" s="299" t="s">
        <v>12</v>
      </c>
      <c r="B7" s="300"/>
      <c r="C7" s="305" t="s">
        <v>34</v>
      </c>
      <c r="D7" s="299" t="s">
        <v>13</v>
      </c>
      <c r="E7" s="308"/>
      <c r="F7" s="308"/>
      <c r="G7" s="308"/>
      <c r="H7" s="300"/>
      <c r="I7" s="336">
        <v>44959</v>
      </c>
      <c r="J7" s="337"/>
      <c r="K7" s="299" t="s">
        <v>14</v>
      </c>
      <c r="L7" s="300"/>
      <c r="M7" s="325" t="s">
        <v>15</v>
      </c>
      <c r="N7" s="326"/>
      <c r="O7" s="317"/>
      <c r="P7" s="318"/>
      <c r="Q7" s="54"/>
      <c r="R7" s="54"/>
      <c r="S7" s="54"/>
      <c r="T7" s="54"/>
      <c r="U7" s="54"/>
      <c r="V7" s="54"/>
      <c r="W7" s="54"/>
      <c r="X7" s="54"/>
      <c r="Y7" s="54"/>
      <c r="Z7" s="55"/>
      <c r="AA7" s="54"/>
      <c r="AB7" s="54"/>
      <c r="AC7" s="60"/>
      <c r="AD7" s="61"/>
    </row>
    <row r="8" spans="1:30" ht="15" thickBot="1" x14ac:dyDescent="0.35">
      <c r="A8" s="301"/>
      <c r="B8" s="302"/>
      <c r="C8" s="306"/>
      <c r="D8" s="301"/>
      <c r="E8" s="309"/>
      <c r="F8" s="309"/>
      <c r="G8" s="309"/>
      <c r="H8" s="302"/>
      <c r="I8" s="338"/>
      <c r="J8" s="339"/>
      <c r="K8" s="301"/>
      <c r="L8" s="302"/>
      <c r="M8" s="363" t="s">
        <v>17</v>
      </c>
      <c r="N8" s="364"/>
      <c r="O8" s="317"/>
      <c r="P8" s="318"/>
      <c r="Q8" s="54"/>
      <c r="R8" s="54"/>
      <c r="S8" s="54"/>
      <c r="T8" s="54"/>
      <c r="U8" s="54"/>
      <c r="V8" s="54"/>
      <c r="W8" s="54"/>
      <c r="X8" s="54"/>
      <c r="Y8" s="54"/>
      <c r="Z8" s="55"/>
      <c r="AA8" s="54"/>
      <c r="AB8" s="54"/>
      <c r="AC8" s="60"/>
      <c r="AD8" s="61"/>
    </row>
    <row r="9" spans="1:30" ht="15" thickBot="1" x14ac:dyDescent="0.35">
      <c r="A9" s="303"/>
      <c r="B9" s="304"/>
      <c r="C9" s="307"/>
      <c r="D9" s="303"/>
      <c r="E9" s="310"/>
      <c r="F9" s="310"/>
      <c r="G9" s="310"/>
      <c r="H9" s="304"/>
      <c r="I9" s="340"/>
      <c r="J9" s="341"/>
      <c r="K9" s="303"/>
      <c r="L9" s="304"/>
      <c r="M9" s="315" t="s">
        <v>18</v>
      </c>
      <c r="N9" s="316"/>
      <c r="O9" s="317" t="s">
        <v>16</v>
      </c>
      <c r="P9" s="318"/>
      <c r="Q9" s="54"/>
      <c r="R9" s="54"/>
      <c r="S9" s="54"/>
      <c r="T9" s="54"/>
      <c r="U9" s="54"/>
      <c r="V9" s="54"/>
      <c r="W9" s="54"/>
      <c r="X9" s="54"/>
      <c r="Y9" s="54"/>
      <c r="Z9" s="55"/>
      <c r="AA9" s="54"/>
      <c r="AB9" s="54"/>
      <c r="AC9" s="60"/>
      <c r="AD9" s="61"/>
    </row>
    <row r="10" spans="1:30" ht="15" customHeight="1" thickBot="1" x14ac:dyDescent="0.35">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x14ac:dyDescent="0.3">
      <c r="A11" s="299" t="s">
        <v>19</v>
      </c>
      <c r="B11" s="300"/>
      <c r="C11" s="327" t="s">
        <v>20</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9"/>
    </row>
    <row r="12" spans="1:30" ht="15" customHeight="1" x14ac:dyDescent="0.3">
      <c r="A12" s="301"/>
      <c r="B12" s="302"/>
      <c r="C12" s="330"/>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2"/>
    </row>
    <row r="13" spans="1:30" ht="15" customHeight="1" thickBot="1" x14ac:dyDescent="0.35">
      <c r="A13" s="303"/>
      <c r="B13" s="304"/>
      <c r="C13" s="333"/>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13" t="s">
        <v>21</v>
      </c>
      <c r="B15" s="314"/>
      <c r="C15" s="322" t="s">
        <v>22</v>
      </c>
      <c r="D15" s="323"/>
      <c r="E15" s="323"/>
      <c r="F15" s="323"/>
      <c r="G15" s="323"/>
      <c r="H15" s="323"/>
      <c r="I15" s="323"/>
      <c r="J15" s="323"/>
      <c r="K15" s="324"/>
      <c r="L15" s="319" t="s">
        <v>23</v>
      </c>
      <c r="M15" s="320"/>
      <c r="N15" s="320"/>
      <c r="O15" s="320"/>
      <c r="P15" s="320"/>
      <c r="Q15" s="321"/>
      <c r="R15" s="374" t="s">
        <v>24</v>
      </c>
      <c r="S15" s="375"/>
      <c r="T15" s="375"/>
      <c r="U15" s="375"/>
      <c r="V15" s="375"/>
      <c r="W15" s="375"/>
      <c r="X15" s="376"/>
      <c r="Y15" s="319" t="s">
        <v>25</v>
      </c>
      <c r="Z15" s="321"/>
      <c r="AA15" s="365" t="s">
        <v>26</v>
      </c>
      <c r="AB15" s="366"/>
      <c r="AC15" s="366"/>
      <c r="AD15" s="367"/>
    </row>
    <row r="16" spans="1:30" ht="9" customHeight="1" thickBot="1" x14ac:dyDescent="0.35">
      <c r="A16" s="59"/>
      <c r="B16" s="54"/>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73"/>
      <c r="AD16" s="74"/>
    </row>
    <row r="17" spans="1:41" s="76" customFormat="1" ht="37.5" customHeight="1" thickBot="1" x14ac:dyDescent="0.35">
      <c r="A17" s="313" t="s">
        <v>27</v>
      </c>
      <c r="B17" s="314"/>
      <c r="C17" s="382" t="s">
        <v>90</v>
      </c>
      <c r="D17" s="383"/>
      <c r="E17" s="383"/>
      <c r="F17" s="383"/>
      <c r="G17" s="383"/>
      <c r="H17" s="383"/>
      <c r="I17" s="383"/>
      <c r="J17" s="383"/>
      <c r="K17" s="383"/>
      <c r="L17" s="383"/>
      <c r="M17" s="383"/>
      <c r="N17" s="383"/>
      <c r="O17" s="383"/>
      <c r="P17" s="383"/>
      <c r="Q17" s="384"/>
      <c r="R17" s="319" t="s">
        <v>29</v>
      </c>
      <c r="S17" s="320"/>
      <c r="T17" s="320"/>
      <c r="U17" s="320"/>
      <c r="V17" s="321"/>
      <c r="W17" s="377">
        <v>0.25</v>
      </c>
      <c r="X17" s="378"/>
      <c r="Y17" s="320" t="s">
        <v>30</v>
      </c>
      <c r="Z17" s="320"/>
      <c r="AA17" s="320"/>
      <c r="AB17" s="321"/>
      <c r="AC17" s="311">
        <v>0.04</v>
      </c>
      <c r="AD17" s="312"/>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19" t="s">
        <v>31</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1"/>
      <c r="AE19" s="83"/>
      <c r="AF19" s="83"/>
    </row>
    <row r="20" spans="1:41" ht="32.1" customHeight="1" thickBot="1" x14ac:dyDescent="0.35">
      <c r="A20" s="82"/>
      <c r="B20" s="60"/>
      <c r="C20" s="390" t="s">
        <v>32</v>
      </c>
      <c r="D20" s="391"/>
      <c r="E20" s="391"/>
      <c r="F20" s="391"/>
      <c r="G20" s="391"/>
      <c r="H20" s="391"/>
      <c r="I20" s="391"/>
      <c r="J20" s="391"/>
      <c r="K20" s="391"/>
      <c r="L20" s="391"/>
      <c r="M20" s="391"/>
      <c r="N20" s="391"/>
      <c r="O20" s="391"/>
      <c r="P20" s="392"/>
      <c r="Q20" s="387" t="s">
        <v>33</v>
      </c>
      <c r="R20" s="388"/>
      <c r="S20" s="388"/>
      <c r="T20" s="388"/>
      <c r="U20" s="388"/>
      <c r="V20" s="388"/>
      <c r="W20" s="388"/>
      <c r="X20" s="388"/>
      <c r="Y20" s="388"/>
      <c r="Z20" s="388"/>
      <c r="AA20" s="388"/>
      <c r="AB20" s="388"/>
      <c r="AC20" s="388"/>
      <c r="AD20" s="389"/>
      <c r="AE20" s="83"/>
      <c r="AF20" s="83"/>
    </row>
    <row r="21" spans="1:41" ht="32.1" customHeight="1" thickBot="1" x14ac:dyDescent="0.35">
      <c r="A21" s="59"/>
      <c r="B21" s="54"/>
      <c r="C21" s="159" t="s">
        <v>34</v>
      </c>
      <c r="D21" s="160" t="s">
        <v>35</v>
      </c>
      <c r="E21" s="160" t="s">
        <v>36</v>
      </c>
      <c r="F21" s="160" t="s">
        <v>37</v>
      </c>
      <c r="G21" s="160" t="s">
        <v>38</v>
      </c>
      <c r="H21" s="160" t="s">
        <v>39</v>
      </c>
      <c r="I21" s="160" t="s">
        <v>40</v>
      </c>
      <c r="J21" s="160" t="s">
        <v>41</v>
      </c>
      <c r="K21" s="160" t="s">
        <v>42</v>
      </c>
      <c r="L21" s="160" t="s">
        <v>43</v>
      </c>
      <c r="M21" s="160" t="s">
        <v>44</v>
      </c>
      <c r="N21" s="160" t="s">
        <v>45</v>
      </c>
      <c r="O21" s="160" t="s">
        <v>46</v>
      </c>
      <c r="P21" s="161" t="s">
        <v>47</v>
      </c>
      <c r="Q21" s="159" t="s">
        <v>34</v>
      </c>
      <c r="R21" s="160" t="s">
        <v>35</v>
      </c>
      <c r="S21" s="160" t="s">
        <v>36</v>
      </c>
      <c r="T21" s="160" t="s">
        <v>37</v>
      </c>
      <c r="U21" s="160" t="s">
        <v>38</v>
      </c>
      <c r="V21" s="160" t="s">
        <v>39</v>
      </c>
      <c r="W21" s="160" t="s">
        <v>40</v>
      </c>
      <c r="X21" s="160" t="s">
        <v>41</v>
      </c>
      <c r="Y21" s="160" t="s">
        <v>42</v>
      </c>
      <c r="Z21" s="160" t="s">
        <v>43</v>
      </c>
      <c r="AA21" s="160" t="s">
        <v>44</v>
      </c>
      <c r="AB21" s="160" t="s">
        <v>45</v>
      </c>
      <c r="AC21" s="160" t="s">
        <v>46</v>
      </c>
      <c r="AD21" s="161" t="s">
        <v>47</v>
      </c>
      <c r="AE21" s="3"/>
      <c r="AF21" s="3"/>
    </row>
    <row r="22" spans="1:41" ht="32.1" customHeight="1" x14ac:dyDescent="0.3">
      <c r="A22" s="393" t="s">
        <v>48</v>
      </c>
      <c r="B22" s="394"/>
      <c r="C22" s="284"/>
      <c r="D22" s="225"/>
      <c r="E22" s="225"/>
      <c r="F22" s="225"/>
      <c r="G22" s="225"/>
      <c r="H22" s="225"/>
      <c r="I22" s="225"/>
      <c r="J22" s="225"/>
      <c r="K22" s="225"/>
      <c r="L22" s="225"/>
      <c r="M22" s="225"/>
      <c r="N22" s="225"/>
      <c r="O22" s="228">
        <f>SUM(C22:N22)</f>
        <v>0</v>
      </c>
      <c r="P22" s="178"/>
      <c r="Q22" s="284">
        <v>230307550</v>
      </c>
      <c r="R22" s="177"/>
      <c r="S22" s="177"/>
      <c r="T22" s="177"/>
      <c r="U22" s="177"/>
      <c r="V22" s="177"/>
      <c r="W22" s="177"/>
      <c r="X22" s="177"/>
      <c r="Y22" s="177"/>
      <c r="Z22" s="177"/>
      <c r="AA22" s="177"/>
      <c r="AB22" s="177"/>
      <c r="AC22" s="177">
        <f>SUM(Q22:AB22)</f>
        <v>230307550</v>
      </c>
      <c r="AD22" s="182"/>
      <c r="AE22" s="3"/>
      <c r="AF22" s="3">
        <v>230307550</v>
      </c>
    </row>
    <row r="23" spans="1:41" ht="32.1" customHeight="1" x14ac:dyDescent="0.3">
      <c r="A23" s="385" t="s">
        <v>49</v>
      </c>
      <c r="B23" s="386"/>
      <c r="C23" s="285"/>
      <c r="D23" s="226"/>
      <c r="E23" s="226"/>
      <c r="F23" s="226"/>
      <c r="G23" s="226"/>
      <c r="H23" s="226"/>
      <c r="I23" s="226"/>
      <c r="J23" s="226"/>
      <c r="K23" s="226"/>
      <c r="L23" s="226"/>
      <c r="M23" s="226"/>
      <c r="N23" s="226"/>
      <c r="O23" s="289">
        <f>SUM(C23:N23)</f>
        <v>0</v>
      </c>
      <c r="P23" s="290" t="str">
        <f>IFERROR(O23/(SUMIF(C23:N23,"&gt;0",C22:N22))," ")</f>
        <v xml:space="preserve"> </v>
      </c>
      <c r="Q23" s="285">
        <v>116998635</v>
      </c>
      <c r="R23" s="175"/>
      <c r="S23" s="175"/>
      <c r="T23" s="175"/>
      <c r="U23" s="175"/>
      <c r="V23" s="175"/>
      <c r="W23" s="175"/>
      <c r="X23" s="175"/>
      <c r="Y23" s="175"/>
      <c r="Z23" s="175"/>
      <c r="AA23" s="175"/>
      <c r="AB23" s="175"/>
      <c r="AC23" s="175">
        <f>SUM(Q23:AB23)</f>
        <v>116998635</v>
      </c>
      <c r="AD23" s="180">
        <f>IFERROR(AC23/(SUMIF(Q23:AB23,"&gt;0",Q22:AB22))," ")</f>
        <v>0.50801041911131439</v>
      </c>
      <c r="AE23" s="3"/>
      <c r="AF23" s="3"/>
    </row>
    <row r="24" spans="1:41" ht="32.1" customHeight="1" x14ac:dyDescent="0.3">
      <c r="A24" s="385" t="s">
        <v>50</v>
      </c>
      <c r="B24" s="386"/>
      <c r="C24" s="285">
        <v>20130368</v>
      </c>
      <c r="D24" s="226">
        <f>27853639.44-20130368</f>
        <v>7723271.4400000013</v>
      </c>
      <c r="E24" s="226">
        <v>0</v>
      </c>
      <c r="F24" s="226">
        <v>0</v>
      </c>
      <c r="G24" s="226">
        <v>0</v>
      </c>
      <c r="H24" s="226">
        <v>0</v>
      </c>
      <c r="I24" s="226">
        <v>0</v>
      </c>
      <c r="J24" s="226">
        <v>0</v>
      </c>
      <c r="K24" s="226">
        <v>0</v>
      </c>
      <c r="L24" s="226">
        <v>0</v>
      </c>
      <c r="M24" s="226">
        <v>0</v>
      </c>
      <c r="N24" s="226">
        <v>0</v>
      </c>
      <c r="O24" s="289">
        <f>SUM(C24:N24)</f>
        <v>27853639.440000001</v>
      </c>
      <c r="P24" s="291"/>
      <c r="Q24" s="285"/>
      <c r="R24" s="175">
        <f t="shared" ref="R24:AA24" si="0">+$Q22/12</f>
        <v>19192295.833333332</v>
      </c>
      <c r="S24" s="175">
        <f t="shared" si="0"/>
        <v>19192295.833333332</v>
      </c>
      <c r="T24" s="175">
        <f t="shared" si="0"/>
        <v>19192295.833333332</v>
      </c>
      <c r="U24" s="175">
        <f t="shared" si="0"/>
        <v>19192295.833333332</v>
      </c>
      <c r="V24" s="175">
        <f t="shared" si="0"/>
        <v>19192295.833333332</v>
      </c>
      <c r="W24" s="175">
        <f t="shared" si="0"/>
        <v>19192295.833333332</v>
      </c>
      <c r="X24" s="175">
        <f t="shared" si="0"/>
        <v>19192295.833333332</v>
      </c>
      <c r="Y24" s="175">
        <f t="shared" si="0"/>
        <v>19192295.833333332</v>
      </c>
      <c r="Z24" s="175">
        <f t="shared" si="0"/>
        <v>19192295.833333332</v>
      </c>
      <c r="AA24" s="175">
        <f t="shared" si="0"/>
        <v>19192295.833333332</v>
      </c>
      <c r="AB24" s="175">
        <f>($Q22/12)*2</f>
        <v>38384591.666666664</v>
      </c>
      <c r="AC24" s="175">
        <f>SUM(Q24:AB24)</f>
        <v>230307550</v>
      </c>
      <c r="AD24" s="180"/>
      <c r="AE24" s="3"/>
      <c r="AF24" s="3"/>
    </row>
    <row r="25" spans="1:41" ht="32.1" customHeight="1" thickBot="1" x14ac:dyDescent="0.35">
      <c r="A25" s="379" t="s">
        <v>51</v>
      </c>
      <c r="B25" s="380"/>
      <c r="C25" s="286">
        <v>19473830.640000001</v>
      </c>
      <c r="D25" s="227"/>
      <c r="E25" s="227"/>
      <c r="F25" s="227"/>
      <c r="G25" s="227"/>
      <c r="H25" s="227"/>
      <c r="I25" s="227"/>
      <c r="J25" s="227"/>
      <c r="K25" s="227"/>
      <c r="L25" s="227"/>
      <c r="M25" s="227"/>
      <c r="N25" s="227"/>
      <c r="O25" s="229">
        <f>SUM(C25:N25)</f>
        <v>19473830.640000001</v>
      </c>
      <c r="P25" s="179">
        <f>IFERROR(O25/(SUMIF(C25:N25,"&gt;0",C24:N24))," ")</f>
        <v>0.96738572489087138</v>
      </c>
      <c r="Q25" s="286"/>
      <c r="R25" s="176"/>
      <c r="S25" s="176"/>
      <c r="T25" s="176"/>
      <c r="U25" s="176"/>
      <c r="V25" s="176"/>
      <c r="W25" s="176"/>
      <c r="X25" s="176"/>
      <c r="Y25" s="176"/>
      <c r="Z25" s="176"/>
      <c r="AA25" s="176"/>
      <c r="AB25" s="176"/>
      <c r="AC25" s="176">
        <f>SUM(Q25:AB25)</f>
        <v>0</v>
      </c>
      <c r="AD25" s="181" t="str">
        <f>IFERROR(AC25/(SUMIF(Q25:AB25,"&gt;0",Q24:AB24))," ")</f>
        <v xml:space="preserve"> </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 customHeight="1" x14ac:dyDescent="0.3">
      <c r="A27" s="395" t="s">
        <v>52</v>
      </c>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8"/>
    </row>
    <row r="28" spans="1:41" ht="15" customHeight="1" x14ac:dyDescent="0.3">
      <c r="A28" s="368" t="s">
        <v>53</v>
      </c>
      <c r="B28" s="370" t="s">
        <v>54</v>
      </c>
      <c r="C28" s="371"/>
      <c r="D28" s="386" t="s">
        <v>55</v>
      </c>
      <c r="E28" s="404"/>
      <c r="F28" s="404"/>
      <c r="G28" s="404"/>
      <c r="H28" s="404"/>
      <c r="I28" s="404"/>
      <c r="J28" s="404"/>
      <c r="K28" s="404"/>
      <c r="L28" s="404"/>
      <c r="M28" s="404"/>
      <c r="N28" s="404"/>
      <c r="O28" s="405"/>
      <c r="P28" s="406" t="s">
        <v>46</v>
      </c>
      <c r="Q28" s="406" t="s">
        <v>56</v>
      </c>
      <c r="R28" s="406"/>
      <c r="S28" s="406"/>
      <c r="T28" s="406"/>
      <c r="U28" s="406"/>
      <c r="V28" s="406"/>
      <c r="W28" s="406"/>
      <c r="X28" s="406"/>
      <c r="Y28" s="406"/>
      <c r="Z28" s="406"/>
      <c r="AA28" s="406"/>
      <c r="AB28" s="406"/>
      <c r="AC28" s="406"/>
      <c r="AD28" s="407"/>
    </row>
    <row r="29" spans="1:41" ht="27" customHeight="1" x14ac:dyDescent="0.3">
      <c r="A29" s="369"/>
      <c r="B29" s="372"/>
      <c r="C29" s="373"/>
      <c r="D29" s="88" t="s">
        <v>34</v>
      </c>
      <c r="E29" s="88" t="s">
        <v>35</v>
      </c>
      <c r="F29" s="88" t="s">
        <v>36</v>
      </c>
      <c r="G29" s="88" t="s">
        <v>37</v>
      </c>
      <c r="H29" s="88" t="s">
        <v>38</v>
      </c>
      <c r="I29" s="88" t="s">
        <v>39</v>
      </c>
      <c r="J29" s="88" t="s">
        <v>40</v>
      </c>
      <c r="K29" s="88" t="s">
        <v>41</v>
      </c>
      <c r="L29" s="88" t="s">
        <v>42</v>
      </c>
      <c r="M29" s="88" t="s">
        <v>43</v>
      </c>
      <c r="N29" s="88" t="s">
        <v>44</v>
      </c>
      <c r="O29" s="88" t="s">
        <v>45</v>
      </c>
      <c r="P29" s="405"/>
      <c r="Q29" s="406"/>
      <c r="R29" s="406"/>
      <c r="S29" s="406"/>
      <c r="T29" s="406"/>
      <c r="U29" s="406"/>
      <c r="V29" s="406"/>
      <c r="W29" s="406"/>
      <c r="X29" s="406"/>
      <c r="Y29" s="406"/>
      <c r="Z29" s="406"/>
      <c r="AA29" s="406"/>
      <c r="AB29" s="406"/>
      <c r="AC29" s="406"/>
      <c r="AD29" s="407"/>
    </row>
    <row r="30" spans="1:41" ht="93.75" customHeight="1" thickBot="1" x14ac:dyDescent="0.35">
      <c r="A30" s="85" t="s">
        <v>90</v>
      </c>
      <c r="B30" s="399"/>
      <c r="C30" s="400"/>
      <c r="D30" s="89"/>
      <c r="E30" s="89"/>
      <c r="F30" s="89"/>
      <c r="G30" s="89"/>
      <c r="H30" s="89"/>
      <c r="I30" s="89"/>
      <c r="J30" s="89"/>
      <c r="K30" s="89"/>
      <c r="L30" s="89"/>
      <c r="M30" s="89"/>
      <c r="N30" s="89"/>
      <c r="O30" s="89"/>
      <c r="P30" s="86">
        <f>SUM(D30:O30)</f>
        <v>0</v>
      </c>
      <c r="Q30" s="401" t="s">
        <v>512</v>
      </c>
      <c r="R30" s="402"/>
      <c r="S30" s="402"/>
      <c r="T30" s="402"/>
      <c r="U30" s="402"/>
      <c r="V30" s="402"/>
      <c r="W30" s="402"/>
      <c r="X30" s="402"/>
      <c r="Y30" s="402"/>
      <c r="Z30" s="402"/>
      <c r="AA30" s="402"/>
      <c r="AB30" s="402"/>
      <c r="AC30" s="402"/>
      <c r="AD30" s="403"/>
    </row>
    <row r="31" spans="1:41" ht="45" customHeight="1" x14ac:dyDescent="0.3">
      <c r="A31" s="354" t="s">
        <v>57</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6"/>
    </row>
    <row r="32" spans="1:41" ht="23.1" customHeight="1" x14ac:dyDescent="0.3">
      <c r="A32" s="385" t="s">
        <v>58</v>
      </c>
      <c r="B32" s="406" t="s">
        <v>59</v>
      </c>
      <c r="C32" s="406" t="s">
        <v>54</v>
      </c>
      <c r="D32" s="406" t="s">
        <v>60</v>
      </c>
      <c r="E32" s="406"/>
      <c r="F32" s="406"/>
      <c r="G32" s="406"/>
      <c r="H32" s="406"/>
      <c r="I32" s="406"/>
      <c r="J32" s="406"/>
      <c r="K32" s="406"/>
      <c r="L32" s="406"/>
      <c r="M32" s="406"/>
      <c r="N32" s="406"/>
      <c r="O32" s="406"/>
      <c r="P32" s="406"/>
      <c r="Q32" s="406" t="s">
        <v>61</v>
      </c>
      <c r="R32" s="406"/>
      <c r="S32" s="406"/>
      <c r="T32" s="406"/>
      <c r="U32" s="406"/>
      <c r="V32" s="406"/>
      <c r="W32" s="406"/>
      <c r="X32" s="406"/>
      <c r="Y32" s="406"/>
      <c r="Z32" s="406"/>
      <c r="AA32" s="406"/>
      <c r="AB32" s="406"/>
      <c r="AC32" s="406"/>
      <c r="AD32" s="407"/>
      <c r="AG32" s="87"/>
      <c r="AH32" s="87"/>
      <c r="AI32" s="87"/>
      <c r="AJ32" s="87"/>
      <c r="AK32" s="87"/>
      <c r="AL32" s="87"/>
      <c r="AM32" s="87"/>
      <c r="AN32" s="87"/>
      <c r="AO32" s="87"/>
    </row>
    <row r="33" spans="1:41" ht="27" customHeight="1" x14ac:dyDescent="0.3">
      <c r="A33" s="385"/>
      <c r="B33" s="406"/>
      <c r="C33" s="408"/>
      <c r="D33" s="88" t="s">
        <v>34</v>
      </c>
      <c r="E33" s="88" t="s">
        <v>35</v>
      </c>
      <c r="F33" s="88" t="s">
        <v>36</v>
      </c>
      <c r="G33" s="88" t="s">
        <v>37</v>
      </c>
      <c r="H33" s="88" t="s">
        <v>38</v>
      </c>
      <c r="I33" s="88" t="s">
        <v>39</v>
      </c>
      <c r="J33" s="88" t="s">
        <v>40</v>
      </c>
      <c r="K33" s="88" t="s">
        <v>41</v>
      </c>
      <c r="L33" s="88" t="s">
        <v>42</v>
      </c>
      <c r="M33" s="88" t="s">
        <v>43</v>
      </c>
      <c r="N33" s="88" t="s">
        <v>44</v>
      </c>
      <c r="O33" s="88" t="s">
        <v>45</v>
      </c>
      <c r="P33" s="88" t="s">
        <v>46</v>
      </c>
      <c r="Q33" s="406" t="s">
        <v>62</v>
      </c>
      <c r="R33" s="406"/>
      <c r="S33" s="406"/>
      <c r="T33" s="406" t="s">
        <v>63</v>
      </c>
      <c r="U33" s="406"/>
      <c r="V33" s="406"/>
      <c r="W33" s="372" t="s">
        <v>64</v>
      </c>
      <c r="X33" s="409"/>
      <c r="Y33" s="409"/>
      <c r="Z33" s="373"/>
      <c r="AA33" s="372" t="s">
        <v>65</v>
      </c>
      <c r="AB33" s="409"/>
      <c r="AC33" s="409"/>
      <c r="AD33" s="410"/>
      <c r="AG33" s="87"/>
      <c r="AH33" s="87"/>
      <c r="AI33" s="87"/>
      <c r="AJ33" s="87"/>
      <c r="AK33" s="87"/>
      <c r="AL33" s="87"/>
      <c r="AM33" s="87"/>
      <c r="AN33" s="87"/>
      <c r="AO33" s="87"/>
    </row>
    <row r="34" spans="1:41" ht="54.75" customHeight="1" x14ac:dyDescent="0.3">
      <c r="A34" s="452" t="s">
        <v>90</v>
      </c>
      <c r="B34" s="428">
        <f>+AC17</f>
        <v>0.04</v>
      </c>
      <c r="C34" s="90" t="s">
        <v>66</v>
      </c>
      <c r="D34" s="224">
        <f>((D38*($B$38/$B$34))+(D40*($B$40/$B$34)))*$P$34</f>
        <v>0</v>
      </c>
      <c r="E34" s="271">
        <f t="shared" ref="E34:O34" si="1">((E38*($B$38/$B$34))+(E40*($B$40/$B$34)))*$P$34</f>
        <v>1.125E-2</v>
      </c>
      <c r="F34" s="271">
        <f t="shared" si="1"/>
        <v>1.1375E-2</v>
      </c>
      <c r="G34" s="271">
        <f t="shared" si="1"/>
        <v>1.1375E-2</v>
      </c>
      <c r="H34" s="271">
        <f t="shared" si="1"/>
        <v>0.136375</v>
      </c>
      <c r="I34" s="271">
        <f t="shared" si="1"/>
        <v>1.1375E-2</v>
      </c>
      <c r="J34" s="271">
        <f t="shared" si="1"/>
        <v>1.1375E-2</v>
      </c>
      <c r="K34" s="271">
        <f>((K38*($B$38/$B$34))+(K40*($B$40/$B$34)))*$P$34</f>
        <v>1.125E-2</v>
      </c>
      <c r="L34" s="271">
        <f t="shared" si="1"/>
        <v>1.125E-2</v>
      </c>
      <c r="M34" s="271">
        <f t="shared" si="1"/>
        <v>1.125E-2</v>
      </c>
      <c r="N34" s="271">
        <f t="shared" si="1"/>
        <v>1.125E-2</v>
      </c>
      <c r="O34" s="271">
        <f t="shared" si="1"/>
        <v>1.125E-2</v>
      </c>
      <c r="P34" s="262">
        <v>0.25</v>
      </c>
      <c r="Q34" s="411" t="s">
        <v>485</v>
      </c>
      <c r="R34" s="412"/>
      <c r="S34" s="413"/>
      <c r="T34" s="411" t="s">
        <v>486</v>
      </c>
      <c r="U34" s="412"/>
      <c r="V34" s="413"/>
      <c r="W34" s="430" t="s">
        <v>477</v>
      </c>
      <c r="X34" s="431"/>
      <c r="Y34" s="431"/>
      <c r="Z34" s="432"/>
      <c r="AA34" s="411" t="s">
        <v>481</v>
      </c>
      <c r="AB34" s="412"/>
      <c r="AC34" s="412"/>
      <c r="AD34" s="450"/>
      <c r="AG34" s="87"/>
      <c r="AH34" s="87"/>
      <c r="AI34" s="87"/>
      <c r="AJ34" s="87"/>
      <c r="AK34" s="87"/>
      <c r="AL34" s="87"/>
      <c r="AM34" s="87"/>
      <c r="AN34" s="87"/>
      <c r="AO34" s="87"/>
    </row>
    <row r="35" spans="1:41" ht="65.25" customHeight="1" thickBot="1" x14ac:dyDescent="0.35">
      <c r="A35" s="453"/>
      <c r="B35" s="429"/>
      <c r="C35" s="91" t="s">
        <v>67</v>
      </c>
      <c r="D35" s="270">
        <f>((D39*($B$38/$B$34))+(D41*($B$40/$B$34)))*$P$34</f>
        <v>0</v>
      </c>
      <c r="E35" s="92"/>
      <c r="F35" s="92"/>
      <c r="G35" s="93"/>
      <c r="H35" s="93"/>
      <c r="I35" s="93"/>
      <c r="J35" s="93"/>
      <c r="K35" s="93"/>
      <c r="L35" s="93"/>
      <c r="M35" s="93"/>
      <c r="N35" s="93"/>
      <c r="O35" s="93"/>
      <c r="P35" s="234">
        <f>SUM(D35:O35)</f>
        <v>0</v>
      </c>
      <c r="Q35" s="414"/>
      <c r="R35" s="415"/>
      <c r="S35" s="416"/>
      <c r="T35" s="414"/>
      <c r="U35" s="415"/>
      <c r="V35" s="416"/>
      <c r="W35" s="433"/>
      <c r="X35" s="434"/>
      <c r="Y35" s="434"/>
      <c r="Z35" s="435"/>
      <c r="AA35" s="414"/>
      <c r="AB35" s="415"/>
      <c r="AC35" s="415"/>
      <c r="AD35" s="451"/>
      <c r="AE35" s="49"/>
      <c r="AG35" s="87"/>
      <c r="AH35" s="87"/>
      <c r="AI35" s="87"/>
      <c r="AJ35" s="87"/>
      <c r="AK35" s="87"/>
      <c r="AL35" s="87"/>
      <c r="AM35" s="87"/>
      <c r="AN35" s="87"/>
      <c r="AO35" s="87"/>
    </row>
    <row r="36" spans="1:41" ht="36.75" customHeight="1" x14ac:dyDescent="0.3">
      <c r="A36" s="393" t="s">
        <v>68</v>
      </c>
      <c r="B36" s="439" t="s">
        <v>69</v>
      </c>
      <c r="C36" s="436" t="s">
        <v>70</v>
      </c>
      <c r="D36" s="436"/>
      <c r="E36" s="436"/>
      <c r="F36" s="436"/>
      <c r="G36" s="436"/>
      <c r="H36" s="436"/>
      <c r="I36" s="436"/>
      <c r="J36" s="436"/>
      <c r="K36" s="436"/>
      <c r="L36" s="436"/>
      <c r="M36" s="436"/>
      <c r="N36" s="436"/>
      <c r="O36" s="436"/>
      <c r="P36" s="436"/>
      <c r="Q36" s="394" t="s">
        <v>71</v>
      </c>
      <c r="R36" s="441"/>
      <c r="S36" s="441"/>
      <c r="T36" s="441"/>
      <c r="U36" s="441"/>
      <c r="V36" s="441"/>
      <c r="W36" s="441"/>
      <c r="X36" s="441"/>
      <c r="Y36" s="441"/>
      <c r="Z36" s="441"/>
      <c r="AA36" s="441"/>
      <c r="AB36" s="441"/>
      <c r="AC36" s="441"/>
      <c r="AD36" s="442"/>
      <c r="AG36" s="87"/>
      <c r="AH36" s="87"/>
      <c r="AI36" s="87"/>
      <c r="AJ36" s="87"/>
      <c r="AK36" s="87"/>
      <c r="AL36" s="87"/>
      <c r="AM36" s="87"/>
      <c r="AN36" s="87"/>
      <c r="AO36" s="87"/>
    </row>
    <row r="37" spans="1:41" ht="26.1" customHeight="1" x14ac:dyDescent="0.3">
      <c r="A37" s="385"/>
      <c r="B37" s="440"/>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86" t="s">
        <v>86</v>
      </c>
      <c r="R37" s="404"/>
      <c r="S37" s="404"/>
      <c r="T37" s="404"/>
      <c r="U37" s="404"/>
      <c r="V37" s="404"/>
      <c r="W37" s="404"/>
      <c r="X37" s="404"/>
      <c r="Y37" s="404"/>
      <c r="Z37" s="404"/>
      <c r="AA37" s="404"/>
      <c r="AB37" s="404"/>
      <c r="AC37" s="404"/>
      <c r="AD37" s="443"/>
      <c r="AG37" s="94"/>
      <c r="AH37" s="94"/>
      <c r="AI37" s="94"/>
      <c r="AJ37" s="94"/>
      <c r="AK37" s="94"/>
      <c r="AL37" s="94"/>
      <c r="AM37" s="94"/>
      <c r="AN37" s="94"/>
      <c r="AO37" s="94"/>
    </row>
    <row r="38" spans="1:41" ht="56.25" customHeight="1" x14ac:dyDescent="0.3">
      <c r="A38" s="423" t="s">
        <v>91</v>
      </c>
      <c r="B38" s="425">
        <v>0.02</v>
      </c>
      <c r="C38" s="90" t="s">
        <v>66</v>
      </c>
      <c r="D38" s="223">
        <v>0</v>
      </c>
      <c r="E38" s="223">
        <v>0.09</v>
      </c>
      <c r="F38" s="223">
        <v>9.0999999999999998E-2</v>
      </c>
      <c r="G38" s="223">
        <v>9.0999999999999998E-2</v>
      </c>
      <c r="H38" s="223">
        <v>9.0999999999999998E-2</v>
      </c>
      <c r="I38" s="223">
        <v>9.0999999999999998E-2</v>
      </c>
      <c r="J38" s="223">
        <v>9.0999999999999998E-2</v>
      </c>
      <c r="K38" s="223">
        <v>0.09</v>
      </c>
      <c r="L38" s="223">
        <v>0.09</v>
      </c>
      <c r="M38" s="223">
        <v>0.09</v>
      </c>
      <c r="N38" s="223">
        <v>0.09</v>
      </c>
      <c r="O38" s="223">
        <v>0.09</v>
      </c>
      <c r="P38" s="96">
        <f>SUM(D38:O38)</f>
        <v>0.99499999999999977</v>
      </c>
      <c r="Q38" s="444" t="s">
        <v>485</v>
      </c>
      <c r="R38" s="445"/>
      <c r="S38" s="445"/>
      <c r="T38" s="445"/>
      <c r="U38" s="445"/>
      <c r="V38" s="445"/>
      <c r="W38" s="445"/>
      <c r="X38" s="445"/>
      <c r="Y38" s="445"/>
      <c r="Z38" s="445"/>
      <c r="AA38" s="445"/>
      <c r="AB38" s="445"/>
      <c r="AC38" s="445"/>
      <c r="AD38" s="446"/>
      <c r="AG38" s="94"/>
      <c r="AH38" s="94"/>
      <c r="AI38" s="94"/>
      <c r="AJ38" s="94"/>
      <c r="AK38" s="94"/>
      <c r="AL38" s="94"/>
      <c r="AM38" s="94"/>
      <c r="AN38" s="94"/>
      <c r="AO38" s="94"/>
    </row>
    <row r="39" spans="1:41" ht="56.25" customHeight="1" thickBot="1" x14ac:dyDescent="0.35">
      <c r="A39" s="424"/>
      <c r="B39" s="426"/>
      <c r="C39" s="99" t="s">
        <v>67</v>
      </c>
      <c r="D39" s="100">
        <v>0</v>
      </c>
      <c r="E39" s="100"/>
      <c r="F39" s="100"/>
      <c r="G39" s="100"/>
      <c r="H39" s="100"/>
      <c r="I39" s="100"/>
      <c r="J39" s="100"/>
      <c r="K39" s="100"/>
      <c r="L39" s="100"/>
      <c r="M39" s="100"/>
      <c r="N39" s="100"/>
      <c r="O39" s="100"/>
      <c r="P39" s="101">
        <f>SUM(D39:O39)</f>
        <v>0</v>
      </c>
      <c r="Q39" s="447"/>
      <c r="R39" s="448"/>
      <c r="S39" s="448"/>
      <c r="T39" s="448"/>
      <c r="U39" s="448"/>
      <c r="V39" s="448"/>
      <c r="W39" s="448"/>
      <c r="X39" s="448"/>
      <c r="Y39" s="448"/>
      <c r="Z39" s="448"/>
      <c r="AA39" s="448"/>
      <c r="AB39" s="448"/>
      <c r="AC39" s="448"/>
      <c r="AD39" s="449"/>
      <c r="AG39" s="94"/>
      <c r="AH39" s="94"/>
      <c r="AI39" s="94"/>
      <c r="AJ39" s="94"/>
      <c r="AK39" s="94"/>
      <c r="AL39" s="94"/>
      <c r="AM39" s="94"/>
      <c r="AN39" s="94"/>
      <c r="AO39" s="94"/>
    </row>
    <row r="40" spans="1:41" ht="56.25" customHeight="1" x14ac:dyDescent="0.3">
      <c r="A40" s="423" t="s">
        <v>92</v>
      </c>
      <c r="B40" s="437">
        <v>0.02</v>
      </c>
      <c r="C40" s="102" t="s">
        <v>66</v>
      </c>
      <c r="D40" s="223">
        <v>0</v>
      </c>
      <c r="E40" s="223">
        <v>0</v>
      </c>
      <c r="F40" s="223">
        <v>0</v>
      </c>
      <c r="G40" s="223">
        <v>0</v>
      </c>
      <c r="H40" s="103">
        <v>1</v>
      </c>
      <c r="I40" s="223">
        <v>0</v>
      </c>
      <c r="J40" s="223">
        <v>0</v>
      </c>
      <c r="K40" s="223">
        <v>0</v>
      </c>
      <c r="L40" s="223">
        <v>0</v>
      </c>
      <c r="M40" s="223">
        <v>0</v>
      </c>
      <c r="N40" s="223">
        <v>0</v>
      </c>
      <c r="O40" s="223">
        <v>0</v>
      </c>
      <c r="P40" s="101">
        <f>SUM(D40:O40)</f>
        <v>1</v>
      </c>
      <c r="Q40" s="444" t="s">
        <v>485</v>
      </c>
      <c r="R40" s="445"/>
      <c r="S40" s="445"/>
      <c r="T40" s="445"/>
      <c r="U40" s="445"/>
      <c r="V40" s="445"/>
      <c r="W40" s="445"/>
      <c r="X40" s="445"/>
      <c r="Y40" s="445"/>
      <c r="Z40" s="445"/>
      <c r="AA40" s="445"/>
      <c r="AB40" s="445"/>
      <c r="AC40" s="445"/>
      <c r="AD40" s="446"/>
      <c r="AE40" s="97"/>
      <c r="AG40" s="98"/>
      <c r="AH40" s="98"/>
      <c r="AI40" s="98"/>
      <c r="AJ40" s="98"/>
      <c r="AK40" s="98"/>
      <c r="AL40" s="98"/>
      <c r="AM40" s="98"/>
      <c r="AN40" s="98"/>
      <c r="AO40" s="98"/>
    </row>
    <row r="41" spans="1:41" ht="56.25" customHeight="1" thickBot="1" x14ac:dyDescent="0.35">
      <c r="A41" s="427"/>
      <c r="B41" s="438"/>
      <c r="C41" s="91" t="s">
        <v>67</v>
      </c>
      <c r="D41" s="105">
        <v>0</v>
      </c>
      <c r="E41" s="105"/>
      <c r="F41" s="105"/>
      <c r="G41" s="105"/>
      <c r="H41" s="105"/>
      <c r="I41" s="105"/>
      <c r="J41" s="105"/>
      <c r="K41" s="105"/>
      <c r="L41" s="105"/>
      <c r="M41" s="105"/>
      <c r="N41" s="105"/>
      <c r="O41" s="105"/>
      <c r="P41" s="107">
        <f>SUM(D41:O41)</f>
        <v>0</v>
      </c>
      <c r="Q41" s="447"/>
      <c r="R41" s="448"/>
      <c r="S41" s="448"/>
      <c r="T41" s="448"/>
      <c r="U41" s="448"/>
      <c r="V41" s="448"/>
      <c r="W41" s="448"/>
      <c r="X41" s="448"/>
      <c r="Y41" s="448"/>
      <c r="Z41" s="448"/>
      <c r="AA41" s="448"/>
      <c r="AB41" s="448"/>
      <c r="AC41" s="448"/>
      <c r="AD41" s="449"/>
      <c r="AE41" s="97"/>
    </row>
    <row r="42" spans="1:41" x14ac:dyDescent="0.3">
      <c r="B42" s="236"/>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0:AD30"/>
    <mergeCell ref="A31:AD31"/>
    <mergeCell ref="A32:A33"/>
    <mergeCell ref="B32:B33"/>
    <mergeCell ref="C32:C33"/>
    <mergeCell ref="D32:P32"/>
    <mergeCell ref="Q32:AD32"/>
    <mergeCell ref="Q33:S33"/>
    <mergeCell ref="T33:V33"/>
    <mergeCell ref="W33:Z33"/>
    <mergeCell ref="AA33:AD33"/>
    <mergeCell ref="B34:B35"/>
    <mergeCell ref="A28:A29"/>
    <mergeCell ref="B28:C29"/>
    <mergeCell ref="D28:O28"/>
    <mergeCell ref="P28:P29"/>
    <mergeCell ref="B30:C30"/>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sqref="AA34 Q40:AD41 T34 Q34" xr:uid="{00000000-0002-0000-0200-000002000000}">
      <formula1>2000</formula1>
    </dataValidation>
  </dataValidations>
  <printOptions horizontalCentered="1" verticalCentered="1"/>
  <pageMargins left="0.23622047244094491" right="0.23622047244094491" top="0.39370078740157483" bottom="0.39370078740157483" header="0.31496062992125984" footer="0.31496062992125984"/>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0"/>
  <sheetViews>
    <sheetView zoomScale="60" zoomScaleNormal="60" workbookViewId="0">
      <selection activeCell="C11" sqref="C11:AD13"/>
    </sheetView>
  </sheetViews>
  <sheetFormatPr baseColWidth="10" defaultColWidth="10.88671875" defaultRowHeight="14.4" x14ac:dyDescent="0.3"/>
  <cols>
    <col min="1" max="1" width="38.44140625" style="50" customWidth="1"/>
    <col min="2" max="2" width="23" style="50" customWidth="1"/>
    <col min="3" max="14" width="20.6640625" style="50" customWidth="1"/>
    <col min="15" max="15" width="21.886718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32.25" customHeight="1" thickBot="1" x14ac:dyDescent="0.35">
      <c r="A1" s="342"/>
      <c r="B1" s="345" t="s">
        <v>5</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6</v>
      </c>
      <c r="AC1" s="349"/>
      <c r="AD1" s="350"/>
    </row>
    <row r="2" spans="1:30" ht="30.75" customHeight="1" thickBot="1" x14ac:dyDescent="0.35">
      <c r="A2" s="343"/>
      <c r="B2" s="345" t="s">
        <v>7</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1" t="s">
        <v>8</v>
      </c>
      <c r="AC2" s="352"/>
      <c r="AD2" s="353"/>
    </row>
    <row r="3" spans="1:30" ht="24" customHeight="1" x14ac:dyDescent="0.3">
      <c r="A3" s="343"/>
      <c r="B3" s="354" t="s">
        <v>9</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10</v>
      </c>
      <c r="AC3" s="352"/>
      <c r="AD3" s="353"/>
    </row>
    <row r="4" spans="1:30" ht="21.9" customHeight="1" thickBot="1" x14ac:dyDescent="0.35">
      <c r="A4" s="344"/>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11</v>
      </c>
      <c r="AC4" s="361"/>
      <c r="AD4" s="362"/>
    </row>
    <row r="5" spans="1:30" ht="9" customHeight="1" thickBot="1" x14ac:dyDescent="0.35">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thickBot="1" x14ac:dyDescent="0.35">
      <c r="A7" s="299" t="s">
        <v>12</v>
      </c>
      <c r="B7" s="300"/>
      <c r="C7" s="305" t="s">
        <v>34</v>
      </c>
      <c r="D7" s="299" t="s">
        <v>13</v>
      </c>
      <c r="E7" s="308"/>
      <c r="F7" s="308"/>
      <c r="G7" s="308"/>
      <c r="H7" s="300"/>
      <c r="I7" s="336">
        <v>44959</v>
      </c>
      <c r="J7" s="337"/>
      <c r="K7" s="299" t="s">
        <v>14</v>
      </c>
      <c r="L7" s="300"/>
      <c r="M7" s="325" t="s">
        <v>15</v>
      </c>
      <c r="N7" s="326"/>
      <c r="O7" s="317"/>
      <c r="P7" s="318"/>
      <c r="Q7" s="54"/>
      <c r="R7" s="54"/>
      <c r="S7" s="54"/>
      <c r="T7" s="54"/>
      <c r="U7" s="54"/>
      <c r="V7" s="54"/>
      <c r="W7" s="54"/>
      <c r="X7" s="54"/>
      <c r="Y7" s="54"/>
      <c r="Z7" s="55"/>
      <c r="AA7" s="54"/>
      <c r="AB7" s="54"/>
      <c r="AC7" s="60"/>
      <c r="AD7" s="61"/>
    </row>
    <row r="8" spans="1:30" ht="15" thickBot="1" x14ac:dyDescent="0.35">
      <c r="A8" s="301"/>
      <c r="B8" s="302"/>
      <c r="C8" s="306"/>
      <c r="D8" s="301"/>
      <c r="E8" s="309"/>
      <c r="F8" s="309"/>
      <c r="G8" s="309"/>
      <c r="H8" s="302"/>
      <c r="I8" s="338"/>
      <c r="J8" s="339"/>
      <c r="K8" s="301"/>
      <c r="L8" s="302"/>
      <c r="M8" s="363" t="s">
        <v>17</v>
      </c>
      <c r="N8" s="364"/>
      <c r="O8" s="317"/>
      <c r="P8" s="318"/>
      <c r="Q8" s="54"/>
      <c r="R8" s="54"/>
      <c r="S8" s="54"/>
      <c r="T8" s="54"/>
      <c r="U8" s="54"/>
      <c r="V8" s="54"/>
      <c r="W8" s="54"/>
      <c r="X8" s="54"/>
      <c r="Y8" s="54"/>
      <c r="Z8" s="55"/>
      <c r="AA8" s="54"/>
      <c r="AB8" s="54"/>
      <c r="AC8" s="60"/>
      <c r="AD8" s="61"/>
    </row>
    <row r="9" spans="1:30" ht="15" thickBot="1" x14ac:dyDescent="0.35">
      <c r="A9" s="303"/>
      <c r="B9" s="304"/>
      <c r="C9" s="307"/>
      <c r="D9" s="303"/>
      <c r="E9" s="310"/>
      <c r="F9" s="310"/>
      <c r="G9" s="310"/>
      <c r="H9" s="304"/>
      <c r="I9" s="340"/>
      <c r="J9" s="341"/>
      <c r="K9" s="303"/>
      <c r="L9" s="304"/>
      <c r="M9" s="315" t="s">
        <v>18</v>
      </c>
      <c r="N9" s="316"/>
      <c r="O9" s="317" t="s">
        <v>16</v>
      </c>
      <c r="P9" s="318"/>
      <c r="Q9" s="54"/>
      <c r="R9" s="54"/>
      <c r="S9" s="54"/>
      <c r="T9" s="54"/>
      <c r="U9" s="54"/>
      <c r="V9" s="54"/>
      <c r="W9" s="54"/>
      <c r="X9" s="54"/>
      <c r="Y9" s="54"/>
      <c r="Z9" s="55"/>
      <c r="AA9" s="54"/>
      <c r="AB9" s="54"/>
      <c r="AC9" s="60"/>
      <c r="AD9" s="61"/>
    </row>
    <row r="10" spans="1:30" ht="15" customHeight="1" thickBot="1" x14ac:dyDescent="0.35">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x14ac:dyDescent="0.3">
      <c r="A11" s="299" t="s">
        <v>19</v>
      </c>
      <c r="B11" s="300"/>
      <c r="C11" s="327" t="s">
        <v>20</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9"/>
    </row>
    <row r="12" spans="1:30" ht="15" customHeight="1" x14ac:dyDescent="0.3">
      <c r="A12" s="301"/>
      <c r="B12" s="302"/>
      <c r="C12" s="330"/>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2"/>
    </row>
    <row r="13" spans="1:30" ht="15" customHeight="1" thickBot="1" x14ac:dyDescent="0.35">
      <c r="A13" s="303"/>
      <c r="B13" s="304"/>
      <c r="C13" s="333"/>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13" t="s">
        <v>21</v>
      </c>
      <c r="B15" s="314"/>
      <c r="C15" s="322" t="s">
        <v>22</v>
      </c>
      <c r="D15" s="323"/>
      <c r="E15" s="323"/>
      <c r="F15" s="323"/>
      <c r="G15" s="323"/>
      <c r="H15" s="323"/>
      <c r="I15" s="323"/>
      <c r="J15" s="323"/>
      <c r="K15" s="324"/>
      <c r="L15" s="319" t="s">
        <v>23</v>
      </c>
      <c r="M15" s="320"/>
      <c r="N15" s="320"/>
      <c r="O15" s="320"/>
      <c r="P15" s="320"/>
      <c r="Q15" s="321"/>
      <c r="R15" s="374" t="s">
        <v>24</v>
      </c>
      <c r="S15" s="375"/>
      <c r="T15" s="375"/>
      <c r="U15" s="375"/>
      <c r="V15" s="375"/>
      <c r="W15" s="375"/>
      <c r="X15" s="376"/>
      <c r="Y15" s="319" t="s">
        <v>25</v>
      </c>
      <c r="Z15" s="321"/>
      <c r="AA15" s="365" t="s">
        <v>26</v>
      </c>
      <c r="AB15" s="366"/>
      <c r="AC15" s="366"/>
      <c r="AD15" s="367"/>
    </row>
    <row r="16" spans="1:30" ht="9" customHeight="1" thickBot="1" x14ac:dyDescent="0.35">
      <c r="A16" s="59"/>
      <c r="B16" s="54"/>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73"/>
      <c r="AD16" s="74"/>
    </row>
    <row r="17" spans="1:41" s="76" customFormat="1" ht="37.5" customHeight="1" thickBot="1" x14ac:dyDescent="0.35">
      <c r="A17" s="313" t="s">
        <v>27</v>
      </c>
      <c r="B17" s="314"/>
      <c r="C17" s="382" t="s">
        <v>93</v>
      </c>
      <c r="D17" s="383"/>
      <c r="E17" s="383"/>
      <c r="F17" s="383"/>
      <c r="G17" s="383"/>
      <c r="H17" s="383"/>
      <c r="I17" s="383"/>
      <c r="J17" s="383"/>
      <c r="K17" s="383"/>
      <c r="L17" s="383"/>
      <c r="M17" s="383"/>
      <c r="N17" s="383"/>
      <c r="O17" s="383"/>
      <c r="P17" s="383"/>
      <c r="Q17" s="384"/>
      <c r="R17" s="319" t="s">
        <v>29</v>
      </c>
      <c r="S17" s="320"/>
      <c r="T17" s="320"/>
      <c r="U17" s="320"/>
      <c r="V17" s="321"/>
      <c r="W17" s="454">
        <v>10</v>
      </c>
      <c r="X17" s="455"/>
      <c r="Y17" s="320" t="s">
        <v>30</v>
      </c>
      <c r="Z17" s="320"/>
      <c r="AA17" s="320"/>
      <c r="AB17" s="321"/>
      <c r="AC17" s="311">
        <v>0.09</v>
      </c>
      <c r="AD17" s="312"/>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19" t="s">
        <v>31</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1"/>
      <c r="AE19" s="83"/>
      <c r="AF19" s="83"/>
    </row>
    <row r="20" spans="1:41" ht="32.1" customHeight="1" thickBot="1" x14ac:dyDescent="0.35">
      <c r="A20" s="82"/>
      <c r="B20" s="60"/>
      <c r="C20" s="390" t="s">
        <v>32</v>
      </c>
      <c r="D20" s="391"/>
      <c r="E20" s="391"/>
      <c r="F20" s="391"/>
      <c r="G20" s="391"/>
      <c r="H20" s="391"/>
      <c r="I20" s="391"/>
      <c r="J20" s="391"/>
      <c r="K20" s="391"/>
      <c r="L20" s="391"/>
      <c r="M20" s="391"/>
      <c r="N20" s="391"/>
      <c r="O20" s="391"/>
      <c r="P20" s="392"/>
      <c r="Q20" s="387" t="s">
        <v>33</v>
      </c>
      <c r="R20" s="388"/>
      <c r="S20" s="388"/>
      <c r="T20" s="388"/>
      <c r="U20" s="388"/>
      <c r="V20" s="388"/>
      <c r="W20" s="388"/>
      <c r="X20" s="388"/>
      <c r="Y20" s="388"/>
      <c r="Z20" s="388"/>
      <c r="AA20" s="388"/>
      <c r="AB20" s="388"/>
      <c r="AC20" s="388"/>
      <c r="AD20" s="389"/>
      <c r="AE20" s="83"/>
      <c r="AF20" s="83"/>
    </row>
    <row r="21" spans="1:41" ht="32.1" customHeight="1" thickBot="1" x14ac:dyDescent="0.35">
      <c r="A21" s="59"/>
      <c r="B21" s="54"/>
      <c r="C21" s="159" t="s">
        <v>34</v>
      </c>
      <c r="D21" s="160" t="s">
        <v>35</v>
      </c>
      <c r="E21" s="160" t="s">
        <v>36</v>
      </c>
      <c r="F21" s="160" t="s">
        <v>37</v>
      </c>
      <c r="G21" s="160" t="s">
        <v>38</v>
      </c>
      <c r="H21" s="160" t="s">
        <v>39</v>
      </c>
      <c r="I21" s="160" t="s">
        <v>40</v>
      </c>
      <c r="J21" s="160" t="s">
        <v>41</v>
      </c>
      <c r="K21" s="160" t="s">
        <v>42</v>
      </c>
      <c r="L21" s="160" t="s">
        <v>43</v>
      </c>
      <c r="M21" s="160" t="s">
        <v>44</v>
      </c>
      <c r="N21" s="160" t="s">
        <v>45</v>
      </c>
      <c r="O21" s="160" t="s">
        <v>46</v>
      </c>
      <c r="P21" s="161" t="s">
        <v>47</v>
      </c>
      <c r="Q21" s="159" t="s">
        <v>34</v>
      </c>
      <c r="R21" s="160" t="s">
        <v>35</v>
      </c>
      <c r="S21" s="160" t="s">
        <v>36</v>
      </c>
      <c r="T21" s="160" t="s">
        <v>37</v>
      </c>
      <c r="U21" s="160" t="s">
        <v>38</v>
      </c>
      <c r="V21" s="160" t="s">
        <v>39</v>
      </c>
      <c r="W21" s="160" t="s">
        <v>40</v>
      </c>
      <c r="X21" s="160" t="s">
        <v>41</v>
      </c>
      <c r="Y21" s="160" t="s">
        <v>42</v>
      </c>
      <c r="Z21" s="160" t="s">
        <v>43</v>
      </c>
      <c r="AA21" s="160" t="s">
        <v>44</v>
      </c>
      <c r="AB21" s="160" t="s">
        <v>45</v>
      </c>
      <c r="AC21" s="160" t="s">
        <v>46</v>
      </c>
      <c r="AD21" s="161" t="s">
        <v>47</v>
      </c>
      <c r="AE21" s="3"/>
      <c r="AF21" s="3"/>
    </row>
    <row r="22" spans="1:41" ht="32.1" customHeight="1" x14ac:dyDescent="0.3">
      <c r="A22" s="393" t="s">
        <v>48</v>
      </c>
      <c r="B22" s="394"/>
      <c r="C22" s="284"/>
      <c r="D22" s="225"/>
      <c r="E22" s="225"/>
      <c r="F22" s="225"/>
      <c r="G22" s="225"/>
      <c r="H22" s="225"/>
      <c r="I22" s="225"/>
      <c r="J22" s="225"/>
      <c r="K22" s="225"/>
      <c r="L22" s="225"/>
      <c r="M22" s="225"/>
      <c r="N22" s="225"/>
      <c r="O22" s="228">
        <f>SUM(C22:N22)</f>
        <v>0</v>
      </c>
      <c r="P22" s="178"/>
      <c r="Q22" s="284"/>
      <c r="R22" s="177"/>
      <c r="S22" s="177"/>
      <c r="T22" s="177"/>
      <c r="U22" s="177"/>
      <c r="V22" s="177"/>
      <c r="W22" s="177"/>
      <c r="X22" s="177">
        <v>500000000</v>
      </c>
      <c r="Y22" s="177"/>
      <c r="Z22" s="177"/>
      <c r="AA22" s="177"/>
      <c r="AB22" s="177"/>
      <c r="AC22" s="177">
        <f>SUM(Q22:AB22)</f>
        <v>500000000</v>
      </c>
      <c r="AD22" s="182"/>
      <c r="AE22" s="3"/>
      <c r="AF22" s="3">
        <v>500000000</v>
      </c>
    </row>
    <row r="23" spans="1:41" ht="32.1" customHeight="1" x14ac:dyDescent="0.3">
      <c r="A23" s="385" t="s">
        <v>49</v>
      </c>
      <c r="B23" s="386"/>
      <c r="C23" s="285"/>
      <c r="D23" s="226"/>
      <c r="E23" s="226"/>
      <c r="F23" s="226"/>
      <c r="G23" s="226"/>
      <c r="H23" s="226"/>
      <c r="I23" s="226"/>
      <c r="J23" s="226"/>
      <c r="K23" s="226"/>
      <c r="L23" s="226"/>
      <c r="M23" s="226"/>
      <c r="N23" s="226"/>
      <c r="O23" s="289">
        <f>SUM(C23:N23)</f>
        <v>0</v>
      </c>
      <c r="P23" s="290" t="str">
        <f>IFERROR(O23/(SUMIF(C23:N23,"&gt;0",C22:N22))," ")</f>
        <v xml:space="preserve"> </v>
      </c>
      <c r="Q23" s="285">
        <v>3571035</v>
      </c>
      <c r="R23" s="226"/>
      <c r="S23" s="175"/>
      <c r="T23" s="175"/>
      <c r="U23" s="175"/>
      <c r="V23" s="175"/>
      <c r="W23" s="175"/>
      <c r="X23" s="175"/>
      <c r="Y23" s="175"/>
      <c r="Z23" s="175"/>
      <c r="AA23" s="175"/>
      <c r="AB23" s="175"/>
      <c r="AC23" s="175">
        <f>SUM(Q23:AB23)</f>
        <v>3571035</v>
      </c>
      <c r="AD23" s="180" t="str">
        <f>IFERROR(AC23/(SUMIF(Q23:AB23,"&gt;0",Q22:AB22))," ")</f>
        <v xml:space="preserve"> </v>
      </c>
      <c r="AE23" s="3"/>
      <c r="AF23" s="3"/>
    </row>
    <row r="24" spans="1:41" ht="32.1" customHeight="1" x14ac:dyDescent="0.3">
      <c r="A24" s="385" t="s">
        <v>50</v>
      </c>
      <c r="B24" s="386"/>
      <c r="C24" s="285"/>
      <c r="D24" s="226"/>
      <c r="E24" s="226">
        <v>0</v>
      </c>
      <c r="F24" s="226">
        <v>0</v>
      </c>
      <c r="G24" s="226">
        <v>0</v>
      </c>
      <c r="H24" s="226">
        <v>0</v>
      </c>
      <c r="I24" s="226">
        <v>0</v>
      </c>
      <c r="J24" s="226">
        <v>0</v>
      </c>
      <c r="K24" s="226">
        <v>0</v>
      </c>
      <c r="L24" s="226">
        <v>0</v>
      </c>
      <c r="M24" s="226">
        <v>0</v>
      </c>
      <c r="N24" s="226">
        <v>0</v>
      </c>
      <c r="O24" s="289">
        <f>SUM(C24:N24)</f>
        <v>0</v>
      </c>
      <c r="P24" s="291"/>
      <c r="Q24" s="285"/>
      <c r="R24" s="226"/>
      <c r="S24" s="175"/>
      <c r="T24" s="175"/>
      <c r="U24" s="175"/>
      <c r="V24" s="175"/>
      <c r="W24" s="175"/>
      <c r="X24" s="175"/>
      <c r="Y24" s="175"/>
      <c r="Z24" s="175">
        <v>200000000</v>
      </c>
      <c r="AA24" s="175">
        <v>200000000</v>
      </c>
      <c r="AB24" s="175">
        <v>100000000</v>
      </c>
      <c r="AC24" s="175">
        <f>SUM(Q24:AB24)</f>
        <v>500000000</v>
      </c>
      <c r="AD24" s="180"/>
      <c r="AE24" s="3"/>
      <c r="AF24" s="3"/>
    </row>
    <row r="25" spans="1:41" ht="32.1" customHeight="1" thickBot="1" x14ac:dyDescent="0.35">
      <c r="A25" s="379" t="s">
        <v>51</v>
      </c>
      <c r="B25" s="380"/>
      <c r="C25" s="286"/>
      <c r="D25" s="227"/>
      <c r="E25" s="227"/>
      <c r="F25" s="227"/>
      <c r="G25" s="227"/>
      <c r="H25" s="227"/>
      <c r="I25" s="227"/>
      <c r="J25" s="227"/>
      <c r="K25" s="227"/>
      <c r="L25" s="227"/>
      <c r="M25" s="227"/>
      <c r="N25" s="227"/>
      <c r="O25" s="229">
        <f>SUM(C25:N25)</f>
        <v>0</v>
      </c>
      <c r="P25" s="179" t="str">
        <f>IFERROR(O25/(SUMIF(C25:N25,"&gt;0",C24:N24))," ")</f>
        <v xml:space="preserve"> </v>
      </c>
      <c r="Q25" s="286"/>
      <c r="R25" s="176"/>
      <c r="S25" s="176"/>
      <c r="T25" s="176"/>
      <c r="U25" s="176"/>
      <c r="V25" s="176"/>
      <c r="W25" s="176"/>
      <c r="X25" s="176"/>
      <c r="Y25" s="176"/>
      <c r="Z25" s="176"/>
      <c r="AA25" s="176"/>
      <c r="AB25" s="176"/>
      <c r="AC25" s="176">
        <f>SUM(Q25:AB25)</f>
        <v>0</v>
      </c>
      <c r="AD25" s="181" t="str">
        <f>IFERROR(AC25/(SUMIF(Q25:AB25,"&gt;0",Q24:AB24))," ")</f>
        <v xml:space="preserve"> </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 customHeight="1" x14ac:dyDescent="0.3">
      <c r="A27" s="395" t="s">
        <v>52</v>
      </c>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8"/>
    </row>
    <row r="28" spans="1:41" ht="15" customHeight="1" x14ac:dyDescent="0.3">
      <c r="A28" s="368" t="s">
        <v>53</v>
      </c>
      <c r="B28" s="370" t="s">
        <v>54</v>
      </c>
      <c r="C28" s="371"/>
      <c r="D28" s="386" t="s">
        <v>55</v>
      </c>
      <c r="E28" s="404"/>
      <c r="F28" s="404"/>
      <c r="G28" s="404"/>
      <c r="H28" s="404"/>
      <c r="I28" s="404"/>
      <c r="J28" s="404"/>
      <c r="K28" s="404"/>
      <c r="L28" s="404"/>
      <c r="M28" s="404"/>
      <c r="N28" s="404"/>
      <c r="O28" s="405"/>
      <c r="P28" s="406" t="s">
        <v>46</v>
      </c>
      <c r="Q28" s="406" t="s">
        <v>56</v>
      </c>
      <c r="R28" s="406"/>
      <c r="S28" s="406"/>
      <c r="T28" s="406"/>
      <c r="U28" s="406"/>
      <c r="V28" s="406"/>
      <c r="W28" s="406"/>
      <c r="X28" s="406"/>
      <c r="Y28" s="406"/>
      <c r="Z28" s="406"/>
      <c r="AA28" s="406"/>
      <c r="AB28" s="406"/>
      <c r="AC28" s="406"/>
      <c r="AD28" s="407"/>
    </row>
    <row r="29" spans="1:41" ht="27" customHeight="1" x14ac:dyDescent="0.3">
      <c r="A29" s="369"/>
      <c r="B29" s="372"/>
      <c r="C29" s="373"/>
      <c r="D29" s="88" t="s">
        <v>34</v>
      </c>
      <c r="E29" s="88" t="s">
        <v>35</v>
      </c>
      <c r="F29" s="88" t="s">
        <v>36</v>
      </c>
      <c r="G29" s="88" t="s">
        <v>37</v>
      </c>
      <c r="H29" s="88" t="s">
        <v>38</v>
      </c>
      <c r="I29" s="88" t="s">
        <v>39</v>
      </c>
      <c r="J29" s="88" t="s">
        <v>40</v>
      </c>
      <c r="K29" s="88" t="s">
        <v>41</v>
      </c>
      <c r="L29" s="88" t="s">
        <v>42</v>
      </c>
      <c r="M29" s="88" t="s">
        <v>43</v>
      </c>
      <c r="N29" s="88" t="s">
        <v>44</v>
      </c>
      <c r="O29" s="88" t="s">
        <v>45</v>
      </c>
      <c r="P29" s="405"/>
      <c r="Q29" s="406"/>
      <c r="R29" s="406"/>
      <c r="S29" s="406"/>
      <c r="T29" s="406"/>
      <c r="U29" s="406"/>
      <c r="V29" s="406"/>
      <c r="W29" s="406"/>
      <c r="X29" s="406"/>
      <c r="Y29" s="406"/>
      <c r="Z29" s="406"/>
      <c r="AA29" s="406"/>
      <c r="AB29" s="406"/>
      <c r="AC29" s="406"/>
      <c r="AD29" s="407"/>
    </row>
    <row r="30" spans="1:41" ht="93.75" customHeight="1" thickBot="1" x14ac:dyDescent="0.35">
      <c r="A30" s="85" t="s">
        <v>93</v>
      </c>
      <c r="B30" s="399"/>
      <c r="C30" s="400"/>
      <c r="D30" s="89"/>
      <c r="E30" s="89"/>
      <c r="F30" s="89"/>
      <c r="G30" s="89"/>
      <c r="H30" s="89"/>
      <c r="I30" s="89"/>
      <c r="J30" s="89"/>
      <c r="K30" s="89"/>
      <c r="L30" s="89"/>
      <c r="M30" s="89"/>
      <c r="N30" s="89"/>
      <c r="O30" s="89"/>
      <c r="P30" s="86">
        <f>SUM(D30:O30)</f>
        <v>0</v>
      </c>
      <c r="Q30" s="401"/>
      <c r="R30" s="402"/>
      <c r="S30" s="402"/>
      <c r="T30" s="402"/>
      <c r="U30" s="402"/>
      <c r="V30" s="402"/>
      <c r="W30" s="402"/>
      <c r="X30" s="402"/>
      <c r="Y30" s="402"/>
      <c r="Z30" s="402"/>
      <c r="AA30" s="402"/>
      <c r="AB30" s="402"/>
      <c r="AC30" s="402"/>
      <c r="AD30" s="403"/>
    </row>
    <row r="31" spans="1:41" ht="45" customHeight="1" x14ac:dyDescent="0.3">
      <c r="A31" s="354" t="s">
        <v>57</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6"/>
    </row>
    <row r="32" spans="1:41" ht="23.1" customHeight="1" x14ac:dyDescent="0.3">
      <c r="A32" s="385" t="s">
        <v>58</v>
      </c>
      <c r="B32" s="406" t="s">
        <v>59</v>
      </c>
      <c r="C32" s="406" t="s">
        <v>54</v>
      </c>
      <c r="D32" s="406" t="s">
        <v>60</v>
      </c>
      <c r="E32" s="406"/>
      <c r="F32" s="406"/>
      <c r="G32" s="406"/>
      <c r="H32" s="406"/>
      <c r="I32" s="406"/>
      <c r="J32" s="406"/>
      <c r="K32" s="406"/>
      <c r="L32" s="406"/>
      <c r="M32" s="406"/>
      <c r="N32" s="406"/>
      <c r="O32" s="406"/>
      <c r="P32" s="406"/>
      <c r="Q32" s="406" t="s">
        <v>61</v>
      </c>
      <c r="R32" s="406"/>
      <c r="S32" s="406"/>
      <c r="T32" s="406"/>
      <c r="U32" s="406"/>
      <c r="V32" s="406"/>
      <c r="W32" s="406"/>
      <c r="X32" s="406"/>
      <c r="Y32" s="406"/>
      <c r="Z32" s="406"/>
      <c r="AA32" s="406"/>
      <c r="AB32" s="406"/>
      <c r="AC32" s="406"/>
      <c r="AD32" s="407"/>
      <c r="AG32" s="87"/>
      <c r="AH32" s="87"/>
      <c r="AI32" s="87"/>
      <c r="AJ32" s="87"/>
      <c r="AK32" s="87"/>
      <c r="AL32" s="87"/>
      <c r="AM32" s="87"/>
      <c r="AN32" s="87"/>
      <c r="AO32" s="87"/>
    </row>
    <row r="33" spans="1:41" ht="27" customHeight="1" x14ac:dyDescent="0.3">
      <c r="A33" s="385"/>
      <c r="B33" s="406"/>
      <c r="C33" s="408"/>
      <c r="D33" s="88" t="s">
        <v>34</v>
      </c>
      <c r="E33" s="88" t="s">
        <v>35</v>
      </c>
      <c r="F33" s="88" t="s">
        <v>36</v>
      </c>
      <c r="G33" s="88" t="s">
        <v>37</v>
      </c>
      <c r="H33" s="88" t="s">
        <v>38</v>
      </c>
      <c r="I33" s="88" t="s">
        <v>39</v>
      </c>
      <c r="J33" s="88" t="s">
        <v>40</v>
      </c>
      <c r="K33" s="88" t="s">
        <v>41</v>
      </c>
      <c r="L33" s="88" t="s">
        <v>42</v>
      </c>
      <c r="M33" s="88" t="s">
        <v>43</v>
      </c>
      <c r="N33" s="88" t="s">
        <v>44</v>
      </c>
      <c r="O33" s="88" t="s">
        <v>45</v>
      </c>
      <c r="P33" s="88" t="s">
        <v>46</v>
      </c>
      <c r="Q33" s="406" t="s">
        <v>62</v>
      </c>
      <c r="R33" s="406"/>
      <c r="S33" s="406"/>
      <c r="T33" s="406" t="s">
        <v>63</v>
      </c>
      <c r="U33" s="406"/>
      <c r="V33" s="406"/>
      <c r="W33" s="372" t="s">
        <v>64</v>
      </c>
      <c r="X33" s="409"/>
      <c r="Y33" s="409"/>
      <c r="Z33" s="373"/>
      <c r="AA33" s="372" t="s">
        <v>65</v>
      </c>
      <c r="AB33" s="409"/>
      <c r="AC33" s="409"/>
      <c r="AD33" s="410"/>
      <c r="AG33" s="87"/>
      <c r="AH33" s="87"/>
      <c r="AI33" s="87"/>
      <c r="AJ33" s="87"/>
      <c r="AK33" s="87"/>
      <c r="AL33" s="87"/>
      <c r="AM33" s="87"/>
      <c r="AN33" s="87"/>
      <c r="AO33" s="87"/>
    </row>
    <row r="34" spans="1:41" ht="102" customHeight="1" x14ac:dyDescent="0.3">
      <c r="A34" s="452" t="s">
        <v>93</v>
      </c>
      <c r="B34" s="428">
        <f>+AC17</f>
        <v>0.09</v>
      </c>
      <c r="C34" s="90" t="s">
        <v>66</v>
      </c>
      <c r="D34" s="224">
        <v>0.9</v>
      </c>
      <c r="E34" s="224">
        <f>(((E38*($B$38/$B$34))*($P$34-$D$34)))</f>
        <v>8.9999999999999976E-3</v>
      </c>
      <c r="F34" s="224">
        <f t="shared" ref="F34:O34" si="0">(((F38*($B$38/$B$34))*($P$34-$D$34)))</f>
        <v>9.099999999999997E-3</v>
      </c>
      <c r="G34" s="224">
        <f t="shared" si="0"/>
        <v>9.099999999999997E-3</v>
      </c>
      <c r="H34" s="224">
        <f t="shared" si="0"/>
        <v>9.099999999999997E-3</v>
      </c>
      <c r="I34" s="224">
        <f t="shared" si="0"/>
        <v>9.099999999999997E-3</v>
      </c>
      <c r="J34" s="224">
        <f t="shared" si="0"/>
        <v>9.099999999999997E-3</v>
      </c>
      <c r="K34" s="224">
        <f t="shared" si="0"/>
        <v>8.9999999999999976E-3</v>
      </c>
      <c r="L34" s="224">
        <f t="shared" si="0"/>
        <v>8.9999999999999976E-3</v>
      </c>
      <c r="M34" s="224">
        <f t="shared" si="0"/>
        <v>8.9999999999999976E-3</v>
      </c>
      <c r="N34" s="224">
        <f t="shared" si="0"/>
        <v>8.9999999999999976E-3</v>
      </c>
      <c r="O34" s="224">
        <f t="shared" si="0"/>
        <v>8.9999999999999976E-3</v>
      </c>
      <c r="P34" s="265">
        <v>1</v>
      </c>
      <c r="Q34" s="411" t="s">
        <v>479</v>
      </c>
      <c r="R34" s="412"/>
      <c r="S34" s="413"/>
      <c r="T34" s="411" t="s">
        <v>479</v>
      </c>
      <c r="U34" s="412"/>
      <c r="V34" s="413"/>
      <c r="W34" s="430" t="s">
        <v>477</v>
      </c>
      <c r="X34" s="431"/>
      <c r="Y34" s="431"/>
      <c r="Z34" s="432"/>
      <c r="AA34" s="430" t="s">
        <v>480</v>
      </c>
      <c r="AB34" s="431"/>
      <c r="AC34" s="431"/>
      <c r="AD34" s="432"/>
      <c r="AG34" s="87"/>
      <c r="AH34" s="87"/>
      <c r="AI34" s="87"/>
      <c r="AJ34" s="87"/>
      <c r="AK34" s="87"/>
      <c r="AL34" s="87"/>
      <c r="AM34" s="87"/>
      <c r="AN34" s="87"/>
      <c r="AO34" s="87"/>
    </row>
    <row r="35" spans="1:41" ht="87.75" customHeight="1" thickBot="1" x14ac:dyDescent="0.35">
      <c r="A35" s="453"/>
      <c r="B35" s="429"/>
      <c r="C35" s="91" t="s">
        <v>67</v>
      </c>
      <c r="D35" s="270">
        <v>0.9</v>
      </c>
      <c r="E35" s="92"/>
      <c r="F35" s="92"/>
      <c r="G35" s="93"/>
      <c r="H35" s="93"/>
      <c r="I35" s="93"/>
      <c r="J35" s="93"/>
      <c r="K35" s="93"/>
      <c r="L35" s="93"/>
      <c r="M35" s="93"/>
      <c r="N35" s="93"/>
      <c r="O35" s="93"/>
      <c r="P35" s="264">
        <f>SUM(D35:O35)</f>
        <v>0.9</v>
      </c>
      <c r="Q35" s="414"/>
      <c r="R35" s="415"/>
      <c r="S35" s="416"/>
      <c r="T35" s="414"/>
      <c r="U35" s="415"/>
      <c r="V35" s="416"/>
      <c r="W35" s="433"/>
      <c r="X35" s="434"/>
      <c r="Y35" s="434"/>
      <c r="Z35" s="435"/>
      <c r="AA35" s="433"/>
      <c r="AB35" s="434"/>
      <c r="AC35" s="434"/>
      <c r="AD35" s="435"/>
      <c r="AE35" s="49"/>
      <c r="AG35" s="87"/>
      <c r="AH35" s="87"/>
      <c r="AI35" s="87"/>
      <c r="AJ35" s="87"/>
      <c r="AK35" s="87"/>
      <c r="AL35" s="87"/>
      <c r="AM35" s="87"/>
      <c r="AN35" s="87"/>
      <c r="AO35" s="87"/>
    </row>
    <row r="36" spans="1:41" ht="36.75" customHeight="1" x14ac:dyDescent="0.3">
      <c r="A36" s="393" t="s">
        <v>68</v>
      </c>
      <c r="B36" s="439" t="s">
        <v>69</v>
      </c>
      <c r="C36" s="436" t="s">
        <v>70</v>
      </c>
      <c r="D36" s="436"/>
      <c r="E36" s="436"/>
      <c r="F36" s="436"/>
      <c r="G36" s="436"/>
      <c r="H36" s="436"/>
      <c r="I36" s="436"/>
      <c r="J36" s="436"/>
      <c r="K36" s="436"/>
      <c r="L36" s="436"/>
      <c r="M36" s="436"/>
      <c r="N36" s="436"/>
      <c r="O36" s="436"/>
      <c r="P36" s="436"/>
      <c r="Q36" s="394" t="s">
        <v>71</v>
      </c>
      <c r="R36" s="441"/>
      <c r="S36" s="441"/>
      <c r="T36" s="441"/>
      <c r="U36" s="441"/>
      <c r="V36" s="441"/>
      <c r="W36" s="441"/>
      <c r="X36" s="441"/>
      <c r="Y36" s="441"/>
      <c r="Z36" s="441"/>
      <c r="AA36" s="441"/>
      <c r="AB36" s="441"/>
      <c r="AC36" s="441"/>
      <c r="AD36" s="442"/>
      <c r="AG36" s="87"/>
      <c r="AH36" s="87"/>
      <c r="AI36" s="87"/>
      <c r="AJ36" s="87"/>
      <c r="AK36" s="87"/>
      <c r="AL36" s="87"/>
      <c r="AM36" s="87"/>
      <c r="AN36" s="87"/>
      <c r="AO36" s="87"/>
    </row>
    <row r="37" spans="1:41" ht="42.75" customHeight="1" x14ac:dyDescent="0.3">
      <c r="A37" s="385"/>
      <c r="B37" s="440"/>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86" t="s">
        <v>86</v>
      </c>
      <c r="R37" s="404"/>
      <c r="S37" s="404"/>
      <c r="T37" s="404"/>
      <c r="U37" s="404"/>
      <c r="V37" s="404"/>
      <c r="W37" s="404"/>
      <c r="X37" s="404"/>
      <c r="Y37" s="404"/>
      <c r="Z37" s="404"/>
      <c r="AA37" s="404"/>
      <c r="AB37" s="404"/>
      <c r="AC37" s="404"/>
      <c r="AD37" s="443"/>
      <c r="AG37" s="94"/>
      <c r="AH37" s="94"/>
      <c r="AI37" s="94"/>
      <c r="AJ37" s="94"/>
      <c r="AK37" s="94"/>
      <c r="AL37" s="94"/>
      <c r="AM37" s="94"/>
      <c r="AN37" s="94"/>
      <c r="AO37" s="94"/>
    </row>
    <row r="38" spans="1:41" ht="59.25" customHeight="1" x14ac:dyDescent="0.3">
      <c r="A38" s="423" t="s">
        <v>94</v>
      </c>
      <c r="B38" s="437">
        <v>0.09</v>
      </c>
      <c r="C38" s="102" t="s">
        <v>66</v>
      </c>
      <c r="D38" s="223">
        <v>0</v>
      </c>
      <c r="E38" s="223">
        <v>0.09</v>
      </c>
      <c r="F38" s="223">
        <v>9.0999999999999998E-2</v>
      </c>
      <c r="G38" s="223">
        <v>9.0999999999999998E-2</v>
      </c>
      <c r="H38" s="223">
        <v>9.0999999999999998E-2</v>
      </c>
      <c r="I38" s="223">
        <v>9.0999999999999998E-2</v>
      </c>
      <c r="J38" s="223">
        <v>9.0999999999999998E-2</v>
      </c>
      <c r="K38" s="223">
        <v>0.09</v>
      </c>
      <c r="L38" s="223">
        <v>0.09</v>
      </c>
      <c r="M38" s="223">
        <v>0.09</v>
      </c>
      <c r="N38" s="223">
        <v>0.09</v>
      </c>
      <c r="O38" s="223">
        <v>0.09</v>
      </c>
      <c r="P38" s="101">
        <f>SUM(D38:O38)</f>
        <v>0.99499999999999977</v>
      </c>
      <c r="Q38" s="456" t="s">
        <v>487</v>
      </c>
      <c r="R38" s="457"/>
      <c r="S38" s="457"/>
      <c r="T38" s="457"/>
      <c r="U38" s="457"/>
      <c r="V38" s="457"/>
      <c r="W38" s="457"/>
      <c r="X38" s="457"/>
      <c r="Y38" s="457"/>
      <c r="Z38" s="457"/>
      <c r="AA38" s="457"/>
      <c r="AB38" s="457"/>
      <c r="AC38" s="457"/>
      <c r="AD38" s="457"/>
      <c r="AG38" s="94"/>
      <c r="AH38" s="94"/>
      <c r="AI38" s="94"/>
      <c r="AJ38" s="94"/>
      <c r="AK38" s="94"/>
      <c r="AL38" s="94"/>
      <c r="AM38" s="94"/>
      <c r="AN38" s="94"/>
      <c r="AO38" s="94"/>
    </row>
    <row r="39" spans="1:41" ht="59.25" customHeight="1" thickBot="1" x14ac:dyDescent="0.35">
      <c r="A39" s="427"/>
      <c r="B39" s="438"/>
      <c r="C39" s="91" t="s">
        <v>67</v>
      </c>
      <c r="D39" s="105">
        <v>0</v>
      </c>
      <c r="E39" s="105"/>
      <c r="F39" s="105"/>
      <c r="G39" s="105"/>
      <c r="H39" s="105"/>
      <c r="I39" s="105"/>
      <c r="J39" s="105"/>
      <c r="K39" s="105"/>
      <c r="L39" s="105"/>
      <c r="M39" s="105"/>
      <c r="N39" s="105"/>
      <c r="O39" s="105"/>
      <c r="P39" s="107">
        <f>SUM(D39:O39)</f>
        <v>0</v>
      </c>
      <c r="Q39" s="458"/>
      <c r="R39" s="459"/>
      <c r="S39" s="459"/>
      <c r="T39" s="459"/>
      <c r="U39" s="459"/>
      <c r="V39" s="459"/>
      <c r="W39" s="459"/>
      <c r="X39" s="459"/>
      <c r="Y39" s="459"/>
      <c r="Z39" s="459"/>
      <c r="AA39" s="459"/>
      <c r="AB39" s="459"/>
      <c r="AC39" s="459"/>
      <c r="AD39" s="459"/>
      <c r="AG39" s="94"/>
      <c r="AH39" s="94"/>
      <c r="AI39" s="94"/>
      <c r="AJ39" s="94"/>
      <c r="AK39" s="94"/>
      <c r="AL39" s="94"/>
      <c r="AM39" s="94"/>
      <c r="AN39" s="94"/>
      <c r="AO39" s="94"/>
    </row>
    <row r="40" spans="1:41" x14ac:dyDescent="0.3">
      <c r="A40" s="50" t="s">
        <v>95</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textLength" operator="lessThanOrEqual" allowBlank="1" showInputMessage="1" showErrorMessage="1" errorTitle="Máximo 2.000 caracteres" error="Máximo 2.000 caracteres" sqref="T34 Q34" xr:uid="{00000000-0002-0000-0300-000000000000}">
      <formula1>2000</formula1>
    </dataValidation>
    <dataValidation type="list" allowBlank="1" showInputMessage="1" showErrorMessage="1" sqref="C7:C9" xr:uid="{00000000-0002-0000-0300-000002000000}">
      <formula1>$C$21:$N$21</formula1>
    </dataValidation>
  </dataValidations>
  <printOptions horizontalCentered="1" verticalCentered="1"/>
  <pageMargins left="0.23622047244094491" right="0.23622047244094491" top="0.39370078740157483" bottom="0.39370078740157483" header="0.31496062992125984" footer="0.31496062992125984"/>
  <pageSetup scale="1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2"/>
  <sheetViews>
    <sheetView zoomScale="60" zoomScaleNormal="60" workbookViewId="0">
      <selection activeCell="C11" sqref="C11:AD13"/>
    </sheetView>
  </sheetViews>
  <sheetFormatPr baseColWidth="10" defaultColWidth="10.88671875" defaultRowHeight="14.4" x14ac:dyDescent="0.3"/>
  <cols>
    <col min="1" max="1" width="38.44140625" style="50" customWidth="1"/>
    <col min="2" max="2" width="23" style="50" customWidth="1"/>
    <col min="3" max="14" width="20.6640625" style="50" customWidth="1"/>
    <col min="15" max="15" width="23.3320312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32.25" customHeight="1" thickBot="1" x14ac:dyDescent="0.35">
      <c r="A1" s="342"/>
      <c r="B1" s="345" t="s">
        <v>5</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6</v>
      </c>
      <c r="AC1" s="349"/>
      <c r="AD1" s="350"/>
    </row>
    <row r="2" spans="1:30" ht="30.75" customHeight="1" thickBot="1" x14ac:dyDescent="0.35">
      <c r="A2" s="343"/>
      <c r="B2" s="345" t="s">
        <v>7</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51" t="s">
        <v>8</v>
      </c>
      <c r="AC2" s="352"/>
      <c r="AD2" s="353"/>
    </row>
    <row r="3" spans="1:30" ht="24" customHeight="1" x14ac:dyDescent="0.3">
      <c r="A3" s="343"/>
      <c r="B3" s="354" t="s">
        <v>9</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10</v>
      </c>
      <c r="AC3" s="352"/>
      <c r="AD3" s="353"/>
    </row>
    <row r="4" spans="1:30" ht="21.9" customHeight="1" thickBot="1" x14ac:dyDescent="0.35">
      <c r="A4" s="344"/>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11</v>
      </c>
      <c r="AC4" s="361"/>
      <c r="AD4" s="362"/>
    </row>
    <row r="5" spans="1:30" ht="9" customHeight="1" thickBot="1" x14ac:dyDescent="0.35">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99" t="s">
        <v>12</v>
      </c>
      <c r="B7" s="300"/>
      <c r="C7" s="305" t="s">
        <v>34</v>
      </c>
      <c r="D7" s="299" t="s">
        <v>13</v>
      </c>
      <c r="E7" s="308"/>
      <c r="F7" s="308"/>
      <c r="G7" s="308"/>
      <c r="H7" s="300"/>
      <c r="I7" s="336">
        <v>44959</v>
      </c>
      <c r="J7" s="337"/>
      <c r="K7" s="299" t="s">
        <v>14</v>
      </c>
      <c r="L7" s="300"/>
      <c r="M7" s="325" t="s">
        <v>15</v>
      </c>
      <c r="N7" s="326"/>
      <c r="O7" s="317"/>
      <c r="P7" s="318"/>
      <c r="Q7" s="54"/>
      <c r="R7" s="54"/>
      <c r="S7" s="54"/>
      <c r="T7" s="54"/>
      <c r="U7" s="54"/>
      <c r="V7" s="54"/>
      <c r="W7" s="54"/>
      <c r="X7" s="54"/>
      <c r="Y7" s="54"/>
      <c r="Z7" s="55"/>
      <c r="AA7" s="54"/>
      <c r="AB7" s="54"/>
      <c r="AC7" s="60"/>
      <c r="AD7" s="61"/>
    </row>
    <row r="8" spans="1:30" x14ac:dyDescent="0.3">
      <c r="A8" s="301"/>
      <c r="B8" s="302"/>
      <c r="C8" s="306"/>
      <c r="D8" s="301"/>
      <c r="E8" s="309"/>
      <c r="F8" s="309"/>
      <c r="G8" s="309"/>
      <c r="H8" s="302"/>
      <c r="I8" s="338"/>
      <c r="J8" s="339"/>
      <c r="K8" s="301"/>
      <c r="L8" s="302"/>
      <c r="M8" s="363" t="s">
        <v>17</v>
      </c>
      <c r="N8" s="364"/>
      <c r="O8" s="460"/>
      <c r="P8" s="461"/>
      <c r="Q8" s="54"/>
      <c r="R8" s="54"/>
      <c r="S8" s="54"/>
      <c r="T8" s="54"/>
      <c r="U8" s="54"/>
      <c r="V8" s="54"/>
      <c r="W8" s="54"/>
      <c r="X8" s="54"/>
      <c r="Y8" s="54"/>
      <c r="Z8" s="55"/>
      <c r="AA8" s="54"/>
      <c r="AB8" s="54"/>
      <c r="AC8" s="60"/>
      <c r="AD8" s="61"/>
    </row>
    <row r="9" spans="1:30" ht="15" thickBot="1" x14ac:dyDescent="0.35">
      <c r="A9" s="303"/>
      <c r="B9" s="304"/>
      <c r="C9" s="307"/>
      <c r="D9" s="303"/>
      <c r="E9" s="310"/>
      <c r="F9" s="310"/>
      <c r="G9" s="310"/>
      <c r="H9" s="304"/>
      <c r="I9" s="340"/>
      <c r="J9" s="341"/>
      <c r="K9" s="303"/>
      <c r="L9" s="304"/>
      <c r="M9" s="315" t="s">
        <v>18</v>
      </c>
      <c r="N9" s="316"/>
      <c r="O9" s="462" t="s">
        <v>16</v>
      </c>
      <c r="P9" s="463"/>
      <c r="Q9" s="54"/>
      <c r="R9" s="54"/>
      <c r="S9" s="54"/>
      <c r="T9" s="54"/>
      <c r="U9" s="54"/>
      <c r="V9" s="54"/>
      <c r="W9" s="54"/>
      <c r="X9" s="54"/>
      <c r="Y9" s="54"/>
      <c r="Z9" s="55"/>
      <c r="AA9" s="54"/>
      <c r="AB9" s="54"/>
      <c r="AC9" s="60"/>
      <c r="AD9" s="61"/>
    </row>
    <row r="10" spans="1:30" ht="15" customHeight="1" thickBot="1" x14ac:dyDescent="0.35">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x14ac:dyDescent="0.3">
      <c r="A11" s="299" t="s">
        <v>19</v>
      </c>
      <c r="B11" s="300"/>
      <c r="C11" s="327" t="s">
        <v>20</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9"/>
    </row>
    <row r="12" spans="1:30" ht="15" customHeight="1" x14ac:dyDescent="0.3">
      <c r="A12" s="301"/>
      <c r="B12" s="302"/>
      <c r="C12" s="330"/>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2"/>
    </row>
    <row r="13" spans="1:30" ht="15" customHeight="1" thickBot="1" x14ac:dyDescent="0.35">
      <c r="A13" s="303"/>
      <c r="B13" s="304"/>
      <c r="C13" s="333"/>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13" t="s">
        <v>21</v>
      </c>
      <c r="B15" s="314"/>
      <c r="C15" s="322" t="s">
        <v>22</v>
      </c>
      <c r="D15" s="323"/>
      <c r="E15" s="323"/>
      <c r="F15" s="323"/>
      <c r="G15" s="323"/>
      <c r="H15" s="323"/>
      <c r="I15" s="323"/>
      <c r="J15" s="323"/>
      <c r="K15" s="324"/>
      <c r="L15" s="319" t="s">
        <v>23</v>
      </c>
      <c r="M15" s="320"/>
      <c r="N15" s="320"/>
      <c r="O15" s="320"/>
      <c r="P15" s="320"/>
      <c r="Q15" s="321"/>
      <c r="R15" s="374" t="s">
        <v>24</v>
      </c>
      <c r="S15" s="375"/>
      <c r="T15" s="375"/>
      <c r="U15" s="375"/>
      <c r="V15" s="375"/>
      <c r="W15" s="375"/>
      <c r="X15" s="376"/>
      <c r="Y15" s="319" t="s">
        <v>25</v>
      </c>
      <c r="Z15" s="321"/>
      <c r="AA15" s="365" t="s">
        <v>26</v>
      </c>
      <c r="AB15" s="366"/>
      <c r="AC15" s="366"/>
      <c r="AD15" s="367"/>
    </row>
    <row r="16" spans="1:30" ht="9" customHeight="1" thickBot="1" x14ac:dyDescent="0.35">
      <c r="A16" s="59"/>
      <c r="B16" s="54"/>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73"/>
      <c r="AD16" s="74"/>
    </row>
    <row r="17" spans="1:41" s="76" customFormat="1" ht="37.5" customHeight="1" thickBot="1" x14ac:dyDescent="0.35">
      <c r="A17" s="313" t="s">
        <v>27</v>
      </c>
      <c r="B17" s="314"/>
      <c r="C17" s="382" t="s">
        <v>96</v>
      </c>
      <c r="D17" s="383"/>
      <c r="E17" s="383"/>
      <c r="F17" s="383"/>
      <c r="G17" s="383"/>
      <c r="H17" s="383"/>
      <c r="I17" s="383"/>
      <c r="J17" s="383"/>
      <c r="K17" s="383"/>
      <c r="L17" s="383"/>
      <c r="M17" s="383"/>
      <c r="N17" s="383"/>
      <c r="O17" s="383"/>
      <c r="P17" s="383"/>
      <c r="Q17" s="384"/>
      <c r="R17" s="319" t="s">
        <v>29</v>
      </c>
      <c r="S17" s="320"/>
      <c r="T17" s="320"/>
      <c r="U17" s="320"/>
      <c r="V17" s="321"/>
      <c r="W17" s="377">
        <v>0.25</v>
      </c>
      <c r="X17" s="378"/>
      <c r="Y17" s="320" t="s">
        <v>30</v>
      </c>
      <c r="Z17" s="320"/>
      <c r="AA17" s="320"/>
      <c r="AB17" s="321"/>
      <c r="AC17" s="311">
        <v>0.35</v>
      </c>
      <c r="AD17" s="312"/>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19" t="s">
        <v>31</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1"/>
      <c r="AE19" s="83"/>
      <c r="AF19" s="83"/>
    </row>
    <row r="20" spans="1:41" ht="32.1" customHeight="1" thickBot="1" x14ac:dyDescent="0.35">
      <c r="A20" s="82"/>
      <c r="B20" s="60"/>
      <c r="C20" s="390" t="s">
        <v>32</v>
      </c>
      <c r="D20" s="391"/>
      <c r="E20" s="391"/>
      <c r="F20" s="391"/>
      <c r="G20" s="391"/>
      <c r="H20" s="391"/>
      <c r="I20" s="391"/>
      <c r="J20" s="391"/>
      <c r="K20" s="391"/>
      <c r="L20" s="391"/>
      <c r="M20" s="391"/>
      <c r="N20" s="391"/>
      <c r="O20" s="391"/>
      <c r="P20" s="392"/>
      <c r="Q20" s="387" t="s">
        <v>33</v>
      </c>
      <c r="R20" s="388"/>
      <c r="S20" s="388"/>
      <c r="T20" s="388"/>
      <c r="U20" s="388"/>
      <c r="V20" s="388"/>
      <c r="W20" s="388"/>
      <c r="X20" s="388"/>
      <c r="Y20" s="388"/>
      <c r="Z20" s="388"/>
      <c r="AA20" s="388"/>
      <c r="AB20" s="388"/>
      <c r="AC20" s="388"/>
      <c r="AD20" s="389"/>
      <c r="AE20" s="83"/>
      <c r="AF20" s="83"/>
    </row>
    <row r="21" spans="1:41" ht="32.1" customHeight="1" thickBot="1" x14ac:dyDescent="0.35">
      <c r="A21" s="59"/>
      <c r="B21" s="54"/>
      <c r="C21" s="159" t="s">
        <v>34</v>
      </c>
      <c r="D21" s="160" t="s">
        <v>35</v>
      </c>
      <c r="E21" s="160" t="s">
        <v>36</v>
      </c>
      <c r="F21" s="160" t="s">
        <v>37</v>
      </c>
      <c r="G21" s="160" t="s">
        <v>38</v>
      </c>
      <c r="H21" s="160" t="s">
        <v>39</v>
      </c>
      <c r="I21" s="160" t="s">
        <v>40</v>
      </c>
      <c r="J21" s="160" t="s">
        <v>41</v>
      </c>
      <c r="K21" s="160" t="s">
        <v>42</v>
      </c>
      <c r="L21" s="160" t="s">
        <v>43</v>
      </c>
      <c r="M21" s="160" t="s">
        <v>44</v>
      </c>
      <c r="N21" s="160" t="s">
        <v>45</v>
      </c>
      <c r="O21" s="160" t="s">
        <v>46</v>
      </c>
      <c r="P21" s="161" t="s">
        <v>47</v>
      </c>
      <c r="Q21" s="159" t="s">
        <v>34</v>
      </c>
      <c r="R21" s="160" t="s">
        <v>35</v>
      </c>
      <c r="S21" s="160" t="s">
        <v>36</v>
      </c>
      <c r="T21" s="160" t="s">
        <v>37</v>
      </c>
      <c r="U21" s="160" t="s">
        <v>38</v>
      </c>
      <c r="V21" s="160" t="s">
        <v>39</v>
      </c>
      <c r="W21" s="160" t="s">
        <v>40</v>
      </c>
      <c r="X21" s="160" t="s">
        <v>41</v>
      </c>
      <c r="Y21" s="160" t="s">
        <v>42</v>
      </c>
      <c r="Z21" s="160" t="s">
        <v>43</v>
      </c>
      <c r="AA21" s="160" t="s">
        <v>44</v>
      </c>
      <c r="AB21" s="160" t="s">
        <v>45</v>
      </c>
      <c r="AC21" s="160" t="s">
        <v>46</v>
      </c>
      <c r="AD21" s="161" t="s">
        <v>47</v>
      </c>
      <c r="AE21" s="3"/>
      <c r="AF21" s="3"/>
    </row>
    <row r="22" spans="1:41" ht="32.1" customHeight="1" x14ac:dyDescent="0.3">
      <c r="A22" s="393" t="s">
        <v>48</v>
      </c>
      <c r="B22" s="394"/>
      <c r="C22" s="284"/>
      <c r="D22" s="225"/>
      <c r="E22" s="225"/>
      <c r="F22" s="225"/>
      <c r="G22" s="225"/>
      <c r="H22" s="225"/>
      <c r="I22" s="225"/>
      <c r="J22" s="225"/>
      <c r="K22" s="225"/>
      <c r="L22" s="225"/>
      <c r="M22" s="225"/>
      <c r="N22" s="225"/>
      <c r="O22" s="228">
        <f>SUM(C22:N22)</f>
        <v>0</v>
      </c>
      <c r="P22" s="178"/>
      <c r="Q22" s="287">
        <v>800000000</v>
      </c>
      <c r="R22" s="263">
        <v>210516300</v>
      </c>
      <c r="S22" s="177"/>
      <c r="T22" s="177">
        <v>41159830</v>
      </c>
      <c r="U22" s="177"/>
      <c r="V22" s="177">
        <v>110000000</v>
      </c>
      <c r="W22" s="177">
        <v>10866500</v>
      </c>
      <c r="X22" s="177">
        <v>726658037</v>
      </c>
      <c r="Y22" s="177"/>
      <c r="Z22" s="177"/>
      <c r="AA22" s="177"/>
      <c r="AB22" s="177"/>
      <c r="AC22" s="177">
        <f>SUM(Q22:AB22)</f>
        <v>1899200667</v>
      </c>
      <c r="AD22" s="182"/>
      <c r="AE22" s="3"/>
      <c r="AF22" s="3">
        <v>1899200667</v>
      </c>
    </row>
    <row r="23" spans="1:41" ht="32.1" customHeight="1" x14ac:dyDescent="0.3">
      <c r="A23" s="385" t="s">
        <v>49</v>
      </c>
      <c r="B23" s="386"/>
      <c r="C23" s="285"/>
      <c r="D23" s="226"/>
      <c r="E23" s="226"/>
      <c r="F23" s="226"/>
      <c r="G23" s="226"/>
      <c r="H23" s="226"/>
      <c r="I23" s="226"/>
      <c r="J23" s="226"/>
      <c r="K23" s="226"/>
      <c r="L23" s="226"/>
      <c r="M23" s="226"/>
      <c r="N23" s="226"/>
      <c r="O23" s="289">
        <f>SUM(C23:N23)</f>
        <v>0</v>
      </c>
      <c r="P23" s="290" t="str">
        <f>IFERROR(O23/(SUMIF(C23:N23,"&gt;0",C22:N22))," ")</f>
        <v xml:space="preserve"> </v>
      </c>
      <c r="Q23" s="285">
        <v>684421435</v>
      </c>
      <c r="R23" s="226"/>
      <c r="S23" s="175"/>
      <c r="T23" s="175"/>
      <c r="U23" s="175"/>
      <c r="V23" s="175"/>
      <c r="W23" s="175"/>
      <c r="X23" s="175"/>
      <c r="Y23" s="175"/>
      <c r="Z23" s="175"/>
      <c r="AA23" s="175"/>
      <c r="AB23" s="175"/>
      <c r="AC23" s="175">
        <f>SUM(Q23:AB23)</f>
        <v>684421435</v>
      </c>
      <c r="AD23" s="180">
        <f>IFERROR(AC23/(SUMIF(Q23:AB23,"&gt;0",Q22:AB22))," ")</f>
        <v>0.85552679374999996</v>
      </c>
      <c r="AE23" s="3"/>
      <c r="AF23" s="3"/>
    </row>
    <row r="24" spans="1:41" ht="32.1" customHeight="1" x14ac:dyDescent="0.3">
      <c r="A24" s="385" t="s">
        <v>50</v>
      </c>
      <c r="B24" s="386"/>
      <c r="C24" s="285">
        <v>20130368</v>
      </c>
      <c r="D24" s="226">
        <v>512374683.5</v>
      </c>
      <c r="E24" s="226">
        <f>714765691.12-20130368-512374684+0.5</f>
        <v>182260639.62</v>
      </c>
      <c r="F24" s="226">
        <v>0</v>
      </c>
      <c r="G24" s="226">
        <v>0</v>
      </c>
      <c r="H24" s="226">
        <v>0</v>
      </c>
      <c r="I24" s="226">
        <v>0</v>
      </c>
      <c r="J24" s="226">
        <v>0</v>
      </c>
      <c r="K24" s="226">
        <v>0</v>
      </c>
      <c r="L24" s="226">
        <v>0</v>
      </c>
      <c r="M24" s="226">
        <v>0</v>
      </c>
      <c r="N24" s="226">
        <v>0</v>
      </c>
      <c r="O24" s="289">
        <f>SUM(C24:N24)</f>
        <v>714765691.12</v>
      </c>
      <c r="P24" s="291"/>
      <c r="Q24" s="285"/>
      <c r="R24" s="226">
        <f>+$Q22/12</f>
        <v>66666666.666666664</v>
      </c>
      <c r="S24" s="175">
        <f>($Q22/12)+($R22/12)</f>
        <v>84209691.666666657</v>
      </c>
      <c r="T24" s="175">
        <f>($Q22/12)+($R22/12)</f>
        <v>84209691.666666657</v>
      </c>
      <c r="U24" s="175">
        <f>($Q22/12)+($R22/12)+($T22/9)</f>
        <v>88783006.111111104</v>
      </c>
      <c r="V24" s="175">
        <f>($Q22/12)+($R22/12)+($T22/9)</f>
        <v>88783006.111111104</v>
      </c>
      <c r="W24" s="175">
        <f>($Q22/12)+($R22/12)+($T22/9)+($V22/6)</f>
        <v>107116339.44444443</v>
      </c>
      <c r="X24" s="175">
        <f>($Q22/12)+($R22/12)+($T22/9)+($V22/6)</f>
        <v>107116339.44444443</v>
      </c>
      <c r="Y24" s="175">
        <f>($Q22/12)+($R22/12)+($T22/9)+($V22/6)</f>
        <v>107116339.44444443</v>
      </c>
      <c r="Z24" s="175">
        <f>($Q22/12)+($R22/12)+($T22/9)+($V22/6)+($X22/3)</f>
        <v>349335685.1111111</v>
      </c>
      <c r="AA24" s="175">
        <f>($Q22/12)+($R22/12)+($T22/9)+($V22/6)+($X22/3)</f>
        <v>349335685.1111111</v>
      </c>
      <c r="AB24" s="175">
        <f>(($Q22/12)*2)+(($R22/12)*3)+((T22/9)*2)+($V22/6)+W22+($X22/3)</f>
        <v>466528216.22222221</v>
      </c>
      <c r="AC24" s="175">
        <f>SUM(Q24:AB24)</f>
        <v>1899200667</v>
      </c>
      <c r="AD24" s="180"/>
      <c r="AE24" s="3"/>
      <c r="AF24" s="3"/>
    </row>
    <row r="25" spans="1:41" ht="32.1" customHeight="1" thickBot="1" x14ac:dyDescent="0.35">
      <c r="A25" s="379" t="s">
        <v>51</v>
      </c>
      <c r="B25" s="380"/>
      <c r="C25" s="286">
        <v>20063946.720000003</v>
      </c>
      <c r="D25" s="227"/>
      <c r="E25" s="227"/>
      <c r="F25" s="227"/>
      <c r="G25" s="227"/>
      <c r="H25" s="227"/>
      <c r="I25" s="227"/>
      <c r="J25" s="227"/>
      <c r="K25" s="227"/>
      <c r="L25" s="227"/>
      <c r="M25" s="227"/>
      <c r="N25" s="227"/>
      <c r="O25" s="292">
        <f>SUM(C25:N25)</f>
        <v>20063946.720000003</v>
      </c>
      <c r="P25" s="293">
        <f>IFERROR(O25/(SUMIF(C25:N25,"&gt;0",C24:N24))," ")</f>
        <v>0.99670044382695844</v>
      </c>
      <c r="Q25" s="286"/>
      <c r="R25" s="227"/>
      <c r="S25" s="176"/>
      <c r="T25" s="176"/>
      <c r="U25" s="176"/>
      <c r="V25" s="176"/>
      <c r="W25" s="176"/>
      <c r="X25" s="176"/>
      <c r="Y25" s="176"/>
      <c r="Z25" s="176"/>
      <c r="AA25" s="176"/>
      <c r="AB25" s="176"/>
      <c r="AC25" s="176">
        <f>SUM(Q25:AB25)</f>
        <v>0</v>
      </c>
      <c r="AD25" s="181" t="str">
        <f>IFERROR(AC25/(SUMIF(Q25:AB25,"&gt;0",Q24:AB24))," ")</f>
        <v xml:space="preserve"> </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 customHeight="1" x14ac:dyDescent="0.3">
      <c r="A27" s="395" t="s">
        <v>52</v>
      </c>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8"/>
    </row>
    <row r="28" spans="1:41" ht="15" customHeight="1" x14ac:dyDescent="0.3">
      <c r="A28" s="368" t="s">
        <v>53</v>
      </c>
      <c r="B28" s="370" t="s">
        <v>54</v>
      </c>
      <c r="C28" s="371"/>
      <c r="D28" s="386" t="s">
        <v>55</v>
      </c>
      <c r="E28" s="404"/>
      <c r="F28" s="404"/>
      <c r="G28" s="404"/>
      <c r="H28" s="404"/>
      <c r="I28" s="404"/>
      <c r="J28" s="404"/>
      <c r="K28" s="404"/>
      <c r="L28" s="404"/>
      <c r="M28" s="404"/>
      <c r="N28" s="404"/>
      <c r="O28" s="405"/>
      <c r="P28" s="406" t="s">
        <v>46</v>
      </c>
      <c r="Q28" s="406" t="s">
        <v>56</v>
      </c>
      <c r="R28" s="406"/>
      <c r="S28" s="406"/>
      <c r="T28" s="406"/>
      <c r="U28" s="406"/>
      <c r="V28" s="406"/>
      <c r="W28" s="406"/>
      <c r="X28" s="406"/>
      <c r="Y28" s="406"/>
      <c r="Z28" s="406"/>
      <c r="AA28" s="406"/>
      <c r="AB28" s="406"/>
      <c r="AC28" s="406"/>
      <c r="AD28" s="407"/>
    </row>
    <row r="29" spans="1:41" ht="27" customHeight="1" x14ac:dyDescent="0.3">
      <c r="A29" s="369"/>
      <c r="B29" s="372"/>
      <c r="C29" s="373"/>
      <c r="D29" s="88" t="s">
        <v>34</v>
      </c>
      <c r="E29" s="88" t="s">
        <v>35</v>
      </c>
      <c r="F29" s="88" t="s">
        <v>36</v>
      </c>
      <c r="G29" s="88" t="s">
        <v>37</v>
      </c>
      <c r="H29" s="88" t="s">
        <v>38</v>
      </c>
      <c r="I29" s="88" t="s">
        <v>39</v>
      </c>
      <c r="J29" s="88" t="s">
        <v>40</v>
      </c>
      <c r="K29" s="88" t="s">
        <v>41</v>
      </c>
      <c r="L29" s="88" t="s">
        <v>42</v>
      </c>
      <c r="M29" s="88" t="s">
        <v>43</v>
      </c>
      <c r="N29" s="88" t="s">
        <v>44</v>
      </c>
      <c r="O29" s="88" t="s">
        <v>45</v>
      </c>
      <c r="P29" s="405"/>
      <c r="Q29" s="406"/>
      <c r="R29" s="406"/>
      <c r="S29" s="406"/>
      <c r="T29" s="406"/>
      <c r="U29" s="406"/>
      <c r="V29" s="406"/>
      <c r="W29" s="406"/>
      <c r="X29" s="406"/>
      <c r="Y29" s="406"/>
      <c r="Z29" s="406"/>
      <c r="AA29" s="406"/>
      <c r="AB29" s="406"/>
      <c r="AC29" s="406"/>
      <c r="AD29" s="407"/>
    </row>
    <row r="30" spans="1:41" ht="93.75" customHeight="1" thickBot="1" x14ac:dyDescent="0.35">
      <c r="A30" s="85" t="s">
        <v>96</v>
      </c>
      <c r="B30" s="399"/>
      <c r="C30" s="400"/>
      <c r="D30" s="89"/>
      <c r="E30" s="89"/>
      <c r="F30" s="89"/>
      <c r="G30" s="89"/>
      <c r="H30" s="89"/>
      <c r="I30" s="89"/>
      <c r="J30" s="89"/>
      <c r="K30" s="89"/>
      <c r="L30" s="89"/>
      <c r="M30" s="89"/>
      <c r="N30" s="89"/>
      <c r="O30" s="89"/>
      <c r="P30" s="86">
        <f>SUM(D30:O30)</f>
        <v>0</v>
      </c>
      <c r="Q30" s="401" t="s">
        <v>512</v>
      </c>
      <c r="R30" s="402"/>
      <c r="S30" s="402"/>
      <c r="T30" s="402"/>
      <c r="U30" s="402"/>
      <c r="V30" s="402"/>
      <c r="W30" s="402"/>
      <c r="X30" s="402"/>
      <c r="Y30" s="402"/>
      <c r="Z30" s="402"/>
      <c r="AA30" s="402"/>
      <c r="AB30" s="402"/>
      <c r="AC30" s="402"/>
      <c r="AD30" s="403"/>
    </row>
    <row r="31" spans="1:41" ht="45" customHeight="1" x14ac:dyDescent="0.3">
      <c r="A31" s="354" t="s">
        <v>57</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6"/>
    </row>
    <row r="32" spans="1:41" ht="23.1" customHeight="1" x14ac:dyDescent="0.3">
      <c r="A32" s="385" t="s">
        <v>58</v>
      </c>
      <c r="B32" s="406" t="s">
        <v>59</v>
      </c>
      <c r="C32" s="406" t="s">
        <v>54</v>
      </c>
      <c r="D32" s="406" t="s">
        <v>60</v>
      </c>
      <c r="E32" s="406"/>
      <c r="F32" s="406"/>
      <c r="G32" s="406"/>
      <c r="H32" s="406"/>
      <c r="I32" s="406"/>
      <c r="J32" s="406"/>
      <c r="K32" s="406"/>
      <c r="L32" s="406"/>
      <c r="M32" s="406"/>
      <c r="N32" s="406"/>
      <c r="O32" s="406"/>
      <c r="P32" s="406"/>
      <c r="Q32" s="406" t="s">
        <v>61</v>
      </c>
      <c r="R32" s="406"/>
      <c r="S32" s="406"/>
      <c r="T32" s="406"/>
      <c r="U32" s="406"/>
      <c r="V32" s="406"/>
      <c r="W32" s="406"/>
      <c r="X32" s="406"/>
      <c r="Y32" s="406"/>
      <c r="Z32" s="406"/>
      <c r="AA32" s="406"/>
      <c r="AB32" s="406"/>
      <c r="AC32" s="406"/>
      <c r="AD32" s="407"/>
      <c r="AG32" s="87"/>
      <c r="AH32" s="87"/>
      <c r="AI32" s="87"/>
      <c r="AJ32" s="87"/>
      <c r="AK32" s="87"/>
      <c r="AL32" s="87"/>
      <c r="AM32" s="87"/>
      <c r="AN32" s="87"/>
      <c r="AO32" s="87"/>
    </row>
    <row r="33" spans="1:41" ht="27" customHeight="1" x14ac:dyDescent="0.3">
      <c r="A33" s="385"/>
      <c r="B33" s="406"/>
      <c r="C33" s="408"/>
      <c r="D33" s="88" t="s">
        <v>34</v>
      </c>
      <c r="E33" s="88" t="s">
        <v>35</v>
      </c>
      <c r="F33" s="88" t="s">
        <v>36</v>
      </c>
      <c r="G33" s="88" t="s">
        <v>37</v>
      </c>
      <c r="H33" s="88" t="s">
        <v>38</v>
      </c>
      <c r="I33" s="88" t="s">
        <v>39</v>
      </c>
      <c r="J33" s="88" t="s">
        <v>40</v>
      </c>
      <c r="K33" s="88" t="s">
        <v>41</v>
      </c>
      <c r="L33" s="88" t="s">
        <v>42</v>
      </c>
      <c r="M33" s="88" t="s">
        <v>43</v>
      </c>
      <c r="N33" s="88" t="s">
        <v>44</v>
      </c>
      <c r="O33" s="88" t="s">
        <v>45</v>
      </c>
      <c r="P33" s="88" t="s">
        <v>46</v>
      </c>
      <c r="Q33" s="406" t="s">
        <v>62</v>
      </c>
      <c r="R33" s="406"/>
      <c r="S33" s="406"/>
      <c r="T33" s="406" t="s">
        <v>63</v>
      </c>
      <c r="U33" s="406"/>
      <c r="V33" s="406"/>
      <c r="W33" s="372" t="s">
        <v>64</v>
      </c>
      <c r="X33" s="409"/>
      <c r="Y33" s="409"/>
      <c r="Z33" s="373"/>
      <c r="AA33" s="372" t="s">
        <v>65</v>
      </c>
      <c r="AB33" s="409"/>
      <c r="AC33" s="409"/>
      <c r="AD33" s="410"/>
      <c r="AG33" s="87"/>
      <c r="AH33" s="87"/>
      <c r="AI33" s="87"/>
      <c r="AJ33" s="87"/>
      <c r="AK33" s="87"/>
      <c r="AL33" s="87"/>
      <c r="AM33" s="87"/>
      <c r="AN33" s="87"/>
      <c r="AO33" s="87"/>
    </row>
    <row r="34" spans="1:41" ht="54.75" customHeight="1" x14ac:dyDescent="0.3">
      <c r="A34" s="452" t="s">
        <v>96</v>
      </c>
      <c r="B34" s="428">
        <f>+AC17</f>
        <v>0.35</v>
      </c>
      <c r="C34" s="90" t="s">
        <v>66</v>
      </c>
      <c r="D34" s="266">
        <f t="shared" ref="D34:O34" si="0">((D38*($B$38/$B$34))+(D40*($B$40/$B$34)))*$P$34</f>
        <v>0</v>
      </c>
      <c r="E34" s="266">
        <f t="shared" si="0"/>
        <v>0.11428571428571431</v>
      </c>
      <c r="F34" s="266">
        <f t="shared" si="0"/>
        <v>0.17142857142857146</v>
      </c>
      <c r="G34" s="266">
        <f t="shared" si="0"/>
        <v>0.60000000000000009</v>
      </c>
      <c r="H34" s="266">
        <f t="shared" si="0"/>
        <v>0.11428571428571431</v>
      </c>
      <c r="I34" s="266">
        <f t="shared" si="0"/>
        <v>0.11428571428571431</v>
      </c>
      <c r="J34" s="266">
        <f t="shared" si="0"/>
        <v>0.11428571428571431</v>
      </c>
      <c r="K34" s="266">
        <f t="shared" si="0"/>
        <v>0.17142857142857146</v>
      </c>
      <c r="L34" s="266">
        <f t="shared" si="0"/>
        <v>0.60000000000000009</v>
      </c>
      <c r="M34" s="266">
        <f t="shared" si="0"/>
        <v>0</v>
      </c>
      <c r="N34" s="266">
        <f t="shared" si="0"/>
        <v>0</v>
      </c>
      <c r="O34" s="266">
        <f t="shared" si="0"/>
        <v>0</v>
      </c>
      <c r="P34" s="262">
        <v>2</v>
      </c>
      <c r="Q34" s="411" t="s">
        <v>485</v>
      </c>
      <c r="R34" s="412"/>
      <c r="S34" s="413"/>
      <c r="T34" s="411" t="s">
        <v>485</v>
      </c>
      <c r="U34" s="412"/>
      <c r="V34" s="413"/>
      <c r="W34" s="430" t="s">
        <v>477</v>
      </c>
      <c r="X34" s="431"/>
      <c r="Y34" s="431"/>
      <c r="Z34" s="432"/>
      <c r="AA34" s="430" t="s">
        <v>478</v>
      </c>
      <c r="AB34" s="431"/>
      <c r="AC34" s="431"/>
      <c r="AD34" s="432"/>
      <c r="AG34" s="87"/>
      <c r="AH34" s="87"/>
      <c r="AI34" s="87"/>
      <c r="AJ34" s="87"/>
      <c r="AK34" s="87"/>
      <c r="AL34" s="87"/>
      <c r="AM34" s="87"/>
      <c r="AN34" s="87"/>
      <c r="AO34" s="87"/>
    </row>
    <row r="35" spans="1:41" ht="65.25" customHeight="1" thickBot="1" x14ac:dyDescent="0.35">
      <c r="A35" s="453"/>
      <c r="B35" s="429"/>
      <c r="C35" s="91" t="s">
        <v>67</v>
      </c>
      <c r="D35" s="269">
        <v>0</v>
      </c>
      <c r="E35" s="92"/>
      <c r="F35" s="92"/>
      <c r="G35" s="93"/>
      <c r="H35" s="93"/>
      <c r="I35" s="93"/>
      <c r="J35" s="93"/>
      <c r="K35" s="93"/>
      <c r="L35" s="93"/>
      <c r="M35" s="93"/>
      <c r="N35" s="93"/>
      <c r="O35" s="93"/>
      <c r="P35" s="234">
        <f>SUM(D35:O35)</f>
        <v>0</v>
      </c>
      <c r="Q35" s="414"/>
      <c r="R35" s="415"/>
      <c r="S35" s="416"/>
      <c r="T35" s="414"/>
      <c r="U35" s="415"/>
      <c r="V35" s="416"/>
      <c r="W35" s="433"/>
      <c r="X35" s="434"/>
      <c r="Y35" s="434"/>
      <c r="Z35" s="435"/>
      <c r="AA35" s="433"/>
      <c r="AB35" s="434"/>
      <c r="AC35" s="434"/>
      <c r="AD35" s="435"/>
      <c r="AE35" s="49"/>
      <c r="AG35" s="87"/>
      <c r="AH35" s="87"/>
      <c r="AI35" s="87"/>
      <c r="AJ35" s="87"/>
      <c r="AK35" s="87"/>
      <c r="AL35" s="87"/>
      <c r="AM35" s="87"/>
      <c r="AN35" s="87"/>
      <c r="AO35" s="87"/>
    </row>
    <row r="36" spans="1:41" ht="36.75" customHeight="1" x14ac:dyDescent="0.3">
      <c r="A36" s="393" t="s">
        <v>68</v>
      </c>
      <c r="B36" s="439" t="s">
        <v>69</v>
      </c>
      <c r="C36" s="436" t="s">
        <v>70</v>
      </c>
      <c r="D36" s="436"/>
      <c r="E36" s="436"/>
      <c r="F36" s="436"/>
      <c r="G36" s="436"/>
      <c r="H36" s="436"/>
      <c r="I36" s="436"/>
      <c r="J36" s="436"/>
      <c r="K36" s="436"/>
      <c r="L36" s="436"/>
      <c r="M36" s="436"/>
      <c r="N36" s="436"/>
      <c r="O36" s="436"/>
      <c r="P36" s="436"/>
      <c r="Q36" s="394" t="s">
        <v>71</v>
      </c>
      <c r="R36" s="441"/>
      <c r="S36" s="441"/>
      <c r="T36" s="441"/>
      <c r="U36" s="441"/>
      <c r="V36" s="441"/>
      <c r="W36" s="441"/>
      <c r="X36" s="441"/>
      <c r="Y36" s="441"/>
      <c r="Z36" s="441"/>
      <c r="AA36" s="441"/>
      <c r="AB36" s="441"/>
      <c r="AC36" s="441"/>
      <c r="AD36" s="442"/>
      <c r="AG36" s="87"/>
      <c r="AH36" s="87"/>
      <c r="AI36" s="87"/>
      <c r="AJ36" s="87"/>
      <c r="AK36" s="87"/>
      <c r="AL36" s="87"/>
      <c r="AM36" s="87"/>
      <c r="AN36" s="87"/>
      <c r="AO36" s="87"/>
    </row>
    <row r="37" spans="1:41" ht="26.1" customHeight="1" x14ac:dyDescent="0.3">
      <c r="A37" s="385"/>
      <c r="B37" s="440"/>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86" t="s">
        <v>86</v>
      </c>
      <c r="R37" s="404"/>
      <c r="S37" s="404"/>
      <c r="T37" s="404"/>
      <c r="U37" s="404"/>
      <c r="V37" s="404"/>
      <c r="W37" s="404"/>
      <c r="X37" s="404"/>
      <c r="Y37" s="404"/>
      <c r="Z37" s="404"/>
      <c r="AA37" s="404"/>
      <c r="AB37" s="404"/>
      <c r="AC37" s="404"/>
      <c r="AD37" s="443"/>
      <c r="AG37" s="94"/>
      <c r="AH37" s="94"/>
      <c r="AI37" s="94"/>
      <c r="AJ37" s="94"/>
      <c r="AK37" s="94"/>
      <c r="AL37" s="94"/>
      <c r="AM37" s="94"/>
      <c r="AN37" s="94"/>
      <c r="AO37" s="94"/>
    </row>
    <row r="38" spans="1:41" ht="51.75" customHeight="1" x14ac:dyDescent="0.3">
      <c r="A38" s="466" t="s">
        <v>97</v>
      </c>
      <c r="B38" s="425">
        <v>0.2</v>
      </c>
      <c r="C38" s="90" t="s">
        <v>66</v>
      </c>
      <c r="D38" s="223">
        <v>0</v>
      </c>
      <c r="E38" s="223">
        <v>0.1</v>
      </c>
      <c r="F38" s="223">
        <v>0.15</v>
      </c>
      <c r="G38" s="223">
        <v>0.15</v>
      </c>
      <c r="H38" s="223">
        <v>0.1</v>
      </c>
      <c r="I38" s="223">
        <v>0.1</v>
      </c>
      <c r="J38" s="223">
        <v>0.1</v>
      </c>
      <c r="K38" s="223">
        <v>0.15</v>
      </c>
      <c r="L38" s="223">
        <v>0.15</v>
      </c>
      <c r="M38" s="223">
        <v>0</v>
      </c>
      <c r="N38" s="223">
        <v>0</v>
      </c>
      <c r="O38" s="223">
        <v>0</v>
      </c>
      <c r="P38" s="96">
        <f>SUM(D38:O38)</f>
        <v>1</v>
      </c>
      <c r="Q38" s="417" t="s">
        <v>485</v>
      </c>
      <c r="R38" s="418"/>
      <c r="S38" s="418"/>
      <c r="T38" s="418"/>
      <c r="U38" s="418"/>
      <c r="V38" s="418"/>
      <c r="W38" s="418"/>
      <c r="X38" s="418"/>
      <c r="Y38" s="418"/>
      <c r="Z38" s="418"/>
      <c r="AA38" s="418"/>
      <c r="AB38" s="418"/>
      <c r="AC38" s="418"/>
      <c r="AD38" s="419"/>
      <c r="AG38" s="94"/>
      <c r="AH38" s="94"/>
      <c r="AI38" s="94"/>
      <c r="AJ38" s="94"/>
      <c r="AK38" s="94"/>
      <c r="AL38" s="94"/>
      <c r="AM38" s="94"/>
      <c r="AN38" s="94"/>
      <c r="AO38" s="94"/>
    </row>
    <row r="39" spans="1:41" ht="51.75" customHeight="1" x14ac:dyDescent="0.3">
      <c r="A39" s="467"/>
      <c r="B39" s="426"/>
      <c r="C39" s="99" t="s">
        <v>67</v>
      </c>
      <c r="D39" s="100">
        <v>0</v>
      </c>
      <c r="E39" s="100"/>
      <c r="F39" s="100"/>
      <c r="G39" s="100"/>
      <c r="H39" s="100"/>
      <c r="I39" s="100"/>
      <c r="J39" s="100"/>
      <c r="K39" s="100"/>
      <c r="L39" s="100"/>
      <c r="M39" s="100"/>
      <c r="N39" s="100"/>
      <c r="O39" s="100"/>
      <c r="P39" s="101">
        <f>SUM(D39:O39)</f>
        <v>0</v>
      </c>
      <c r="Q39" s="420"/>
      <c r="R39" s="421"/>
      <c r="S39" s="421"/>
      <c r="T39" s="421"/>
      <c r="U39" s="421"/>
      <c r="V39" s="421"/>
      <c r="W39" s="421"/>
      <c r="X39" s="421"/>
      <c r="Y39" s="421"/>
      <c r="Z39" s="421"/>
      <c r="AA39" s="421"/>
      <c r="AB39" s="421"/>
      <c r="AC39" s="421"/>
      <c r="AD39" s="422"/>
      <c r="AG39" s="94"/>
      <c r="AH39" s="94"/>
      <c r="AI39" s="94"/>
      <c r="AJ39" s="94"/>
      <c r="AK39" s="94"/>
      <c r="AL39" s="94"/>
      <c r="AM39" s="94"/>
      <c r="AN39" s="94"/>
      <c r="AO39" s="94"/>
    </row>
    <row r="40" spans="1:41" ht="51.75" customHeight="1" x14ac:dyDescent="0.3">
      <c r="A40" s="464" t="s">
        <v>98</v>
      </c>
      <c r="B40" s="437">
        <v>0.15</v>
      </c>
      <c r="C40" s="102" t="s">
        <v>66</v>
      </c>
      <c r="D40" s="223">
        <v>0</v>
      </c>
      <c r="E40" s="223">
        <v>0</v>
      </c>
      <c r="F40" s="223">
        <v>0</v>
      </c>
      <c r="G40" s="223">
        <v>0.5</v>
      </c>
      <c r="H40" s="223">
        <v>0</v>
      </c>
      <c r="I40" s="223">
        <v>0</v>
      </c>
      <c r="J40" s="223">
        <v>0</v>
      </c>
      <c r="K40" s="223">
        <v>0</v>
      </c>
      <c r="L40" s="223">
        <v>0.5</v>
      </c>
      <c r="M40" s="223">
        <v>0</v>
      </c>
      <c r="N40" s="223">
        <v>0</v>
      </c>
      <c r="O40" s="223">
        <v>0</v>
      </c>
      <c r="P40" s="101">
        <f>SUM(D40:O40)</f>
        <v>1</v>
      </c>
      <c r="Q40" s="417" t="s">
        <v>485</v>
      </c>
      <c r="R40" s="418"/>
      <c r="S40" s="418"/>
      <c r="T40" s="418"/>
      <c r="U40" s="418"/>
      <c r="V40" s="418"/>
      <c r="W40" s="418"/>
      <c r="X40" s="418"/>
      <c r="Y40" s="418"/>
      <c r="Z40" s="418"/>
      <c r="AA40" s="418"/>
      <c r="AB40" s="418"/>
      <c r="AC40" s="418"/>
      <c r="AD40" s="419"/>
      <c r="AE40" s="97"/>
      <c r="AG40" s="98"/>
      <c r="AH40" s="98"/>
      <c r="AI40" s="98"/>
      <c r="AJ40" s="98"/>
      <c r="AK40" s="98"/>
      <c r="AL40" s="98"/>
      <c r="AM40" s="98"/>
      <c r="AN40" s="98"/>
      <c r="AO40" s="98"/>
    </row>
    <row r="41" spans="1:41" ht="51.75" customHeight="1" thickBot="1" x14ac:dyDescent="0.35">
      <c r="A41" s="465"/>
      <c r="B41" s="438"/>
      <c r="C41" s="91" t="s">
        <v>67</v>
      </c>
      <c r="D41" s="105">
        <v>0</v>
      </c>
      <c r="E41" s="105"/>
      <c r="F41" s="105"/>
      <c r="G41" s="105"/>
      <c r="H41" s="105"/>
      <c r="I41" s="105"/>
      <c r="J41" s="105"/>
      <c r="K41" s="105"/>
      <c r="L41" s="105"/>
      <c r="M41" s="105"/>
      <c r="N41" s="105"/>
      <c r="O41" s="105"/>
      <c r="P41" s="107">
        <f>SUM(D41:O41)</f>
        <v>0</v>
      </c>
      <c r="Q41" s="420"/>
      <c r="R41" s="421"/>
      <c r="S41" s="421"/>
      <c r="T41" s="421"/>
      <c r="U41" s="421"/>
      <c r="V41" s="421"/>
      <c r="W41" s="421"/>
      <c r="X41" s="421"/>
      <c r="Y41" s="421"/>
      <c r="Z41" s="421"/>
      <c r="AA41" s="421"/>
      <c r="AB41" s="421"/>
      <c r="AC41" s="421"/>
      <c r="AD41" s="422"/>
      <c r="AE41" s="97"/>
    </row>
    <row r="42" spans="1:41" x14ac:dyDescent="0.3">
      <c r="A42" s="50" t="s">
        <v>95</v>
      </c>
      <c r="B42" s="236"/>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0:AD30"/>
    <mergeCell ref="A31:AD31"/>
    <mergeCell ref="A32:A33"/>
    <mergeCell ref="B32:B33"/>
    <mergeCell ref="C32:C33"/>
    <mergeCell ref="D32:P32"/>
    <mergeCell ref="Q32:AD32"/>
    <mergeCell ref="Q33:S33"/>
    <mergeCell ref="T33:V33"/>
    <mergeCell ref="W33:Z33"/>
    <mergeCell ref="AA33:AD33"/>
    <mergeCell ref="B34:B35"/>
    <mergeCell ref="A28:A29"/>
    <mergeCell ref="B28:C29"/>
    <mergeCell ref="D28:O28"/>
    <mergeCell ref="P28:P29"/>
    <mergeCell ref="B30:C30"/>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textLength" operator="lessThanOrEqual" allowBlank="1" showInputMessage="1" showErrorMessage="1" errorTitle="Máximo 2.000 caracteres" error="Máximo 2.000 caracteres" sqref="T34 Q34" xr:uid="{00000000-0002-0000-0400-000000000000}">
      <formula1>2000</formula1>
    </dataValidation>
    <dataValidation type="list" allowBlank="1" showInputMessage="1" showErrorMessage="1" sqref="C7:C9" xr:uid="{00000000-0002-0000-0400-000002000000}">
      <formula1>$C$21:$N$21</formula1>
    </dataValidation>
  </dataValidations>
  <printOptions horizontalCentered="1" verticalCentered="1"/>
  <pageMargins left="0.23622047244094491" right="0.23622047244094491" top="0.39370078740157483" bottom="0.39370078740157483" header="0.31496062992125984" footer="0.31496062992125984"/>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867187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88671875" style="50"/>
    <col min="18" max="18" width="7.44140625" style="50" customWidth="1"/>
    <col min="19" max="20" width="10.88671875" style="50"/>
    <col min="21" max="21" width="13" style="50" customWidth="1"/>
    <col min="22" max="22" width="7.88671875" style="50" customWidth="1"/>
    <col min="23" max="28" width="12.109375" style="50" customWidth="1"/>
    <col min="29" max="29" width="6.33203125" style="50" bestFit="1" customWidth="1"/>
    <col min="30" max="30" width="22.8867187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88671875" style="50"/>
    <col min="39" max="39" width="18.44140625" style="50" bestFit="1" customWidth="1"/>
    <col min="40" max="40" width="16.109375" style="50" customWidth="1"/>
    <col min="41" max="16384" width="10.88671875" style="50"/>
  </cols>
  <sheetData>
    <row r="1" spans="1:28" ht="32.25" customHeight="1" x14ac:dyDescent="0.3">
      <c r="A1" s="525"/>
      <c r="B1" s="540" t="s">
        <v>5</v>
      </c>
      <c r="C1" s="541"/>
      <c r="D1" s="541"/>
      <c r="E1" s="541"/>
      <c r="F1" s="541"/>
      <c r="G1" s="541"/>
      <c r="H1" s="541"/>
      <c r="I1" s="541"/>
      <c r="J1" s="541"/>
      <c r="K1" s="541"/>
      <c r="L1" s="541"/>
      <c r="M1" s="541"/>
      <c r="N1" s="541"/>
      <c r="O1" s="541"/>
      <c r="P1" s="541"/>
      <c r="Q1" s="541"/>
      <c r="R1" s="541"/>
      <c r="S1" s="541"/>
      <c r="T1" s="541"/>
      <c r="U1" s="541"/>
      <c r="V1" s="541"/>
      <c r="W1" s="541"/>
      <c r="X1" s="541"/>
      <c r="Y1" s="542"/>
      <c r="Z1" s="537" t="s">
        <v>99</v>
      </c>
      <c r="AA1" s="538"/>
      <c r="AB1" s="539"/>
    </row>
    <row r="2" spans="1:28" ht="30.75" customHeight="1" x14ac:dyDescent="0.3">
      <c r="A2" s="526"/>
      <c r="B2" s="514" t="s">
        <v>7</v>
      </c>
      <c r="C2" s="515"/>
      <c r="D2" s="515"/>
      <c r="E2" s="515"/>
      <c r="F2" s="515"/>
      <c r="G2" s="515"/>
      <c r="H2" s="515"/>
      <c r="I2" s="515"/>
      <c r="J2" s="515"/>
      <c r="K2" s="515"/>
      <c r="L2" s="515"/>
      <c r="M2" s="515"/>
      <c r="N2" s="515"/>
      <c r="O2" s="515"/>
      <c r="P2" s="515"/>
      <c r="Q2" s="515"/>
      <c r="R2" s="515"/>
      <c r="S2" s="515"/>
      <c r="T2" s="515"/>
      <c r="U2" s="515"/>
      <c r="V2" s="515"/>
      <c r="W2" s="515"/>
      <c r="X2" s="515"/>
      <c r="Y2" s="516"/>
      <c r="Z2" s="528" t="s">
        <v>100</v>
      </c>
      <c r="AA2" s="529"/>
      <c r="AB2" s="530"/>
    </row>
    <row r="3" spans="1:28" ht="24" customHeight="1" x14ac:dyDescent="0.3">
      <c r="A3" s="526"/>
      <c r="B3" s="330" t="s">
        <v>9</v>
      </c>
      <c r="C3" s="331"/>
      <c r="D3" s="331"/>
      <c r="E3" s="331"/>
      <c r="F3" s="331"/>
      <c r="G3" s="331"/>
      <c r="H3" s="331"/>
      <c r="I3" s="331"/>
      <c r="J3" s="331"/>
      <c r="K3" s="331"/>
      <c r="L3" s="331"/>
      <c r="M3" s="331"/>
      <c r="N3" s="331"/>
      <c r="O3" s="331"/>
      <c r="P3" s="331"/>
      <c r="Q3" s="331"/>
      <c r="R3" s="331"/>
      <c r="S3" s="331"/>
      <c r="T3" s="331"/>
      <c r="U3" s="331"/>
      <c r="V3" s="331"/>
      <c r="W3" s="331"/>
      <c r="X3" s="331"/>
      <c r="Y3" s="332"/>
      <c r="Z3" s="528" t="s">
        <v>101</v>
      </c>
      <c r="AA3" s="529"/>
      <c r="AB3" s="530"/>
    </row>
    <row r="4" spans="1:28" ht="15.75" customHeight="1" thickBot="1" x14ac:dyDescent="0.35">
      <c r="A4" s="527"/>
      <c r="B4" s="333"/>
      <c r="C4" s="334"/>
      <c r="D4" s="334"/>
      <c r="E4" s="334"/>
      <c r="F4" s="334"/>
      <c r="G4" s="334"/>
      <c r="H4" s="334"/>
      <c r="I4" s="334"/>
      <c r="J4" s="334"/>
      <c r="K4" s="334"/>
      <c r="L4" s="334"/>
      <c r="M4" s="334"/>
      <c r="N4" s="334"/>
      <c r="O4" s="334"/>
      <c r="P4" s="334"/>
      <c r="Q4" s="334"/>
      <c r="R4" s="334"/>
      <c r="S4" s="334"/>
      <c r="T4" s="334"/>
      <c r="U4" s="334"/>
      <c r="V4" s="334"/>
      <c r="W4" s="334"/>
      <c r="X4" s="334"/>
      <c r="Y4" s="335"/>
      <c r="Z4" s="531" t="s">
        <v>11</v>
      </c>
      <c r="AA4" s="532"/>
      <c r="AB4" s="533"/>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299" t="s">
        <v>19</v>
      </c>
      <c r="B7" s="300"/>
      <c r="C7" s="327"/>
      <c r="D7" s="328"/>
      <c r="E7" s="328"/>
      <c r="F7" s="328"/>
      <c r="G7" s="328"/>
      <c r="H7" s="328"/>
      <c r="I7" s="328"/>
      <c r="J7" s="328"/>
      <c r="K7" s="329"/>
      <c r="L7" s="62"/>
      <c r="M7" s="63"/>
      <c r="N7" s="63"/>
      <c r="O7" s="63"/>
      <c r="P7" s="63"/>
      <c r="Q7" s="64"/>
      <c r="R7" s="534" t="s">
        <v>13</v>
      </c>
      <c r="S7" s="535"/>
      <c r="T7" s="536"/>
      <c r="U7" s="543" t="s">
        <v>102</v>
      </c>
      <c r="V7" s="337"/>
      <c r="W7" s="534" t="s">
        <v>14</v>
      </c>
      <c r="X7" s="536"/>
      <c r="Y7" s="325" t="s">
        <v>15</v>
      </c>
      <c r="Z7" s="326"/>
      <c r="AA7" s="317"/>
      <c r="AB7" s="318"/>
    </row>
    <row r="8" spans="1:28" ht="15" customHeight="1" x14ac:dyDescent="0.3">
      <c r="A8" s="301"/>
      <c r="B8" s="302"/>
      <c r="C8" s="330"/>
      <c r="D8" s="331"/>
      <c r="E8" s="331"/>
      <c r="F8" s="331"/>
      <c r="G8" s="331"/>
      <c r="H8" s="331"/>
      <c r="I8" s="331"/>
      <c r="J8" s="331"/>
      <c r="K8" s="332"/>
      <c r="L8" s="62"/>
      <c r="M8" s="63"/>
      <c r="N8" s="63"/>
      <c r="O8" s="63"/>
      <c r="P8" s="63"/>
      <c r="Q8" s="64"/>
      <c r="R8" s="387"/>
      <c r="S8" s="388"/>
      <c r="T8" s="389"/>
      <c r="U8" s="338"/>
      <c r="V8" s="339"/>
      <c r="W8" s="387"/>
      <c r="X8" s="389"/>
      <c r="Y8" s="363" t="s">
        <v>17</v>
      </c>
      <c r="Z8" s="364"/>
      <c r="AA8" s="460"/>
      <c r="AB8" s="461"/>
    </row>
    <row r="9" spans="1:28" ht="15" customHeight="1" thickBot="1" x14ac:dyDescent="0.35">
      <c r="A9" s="303"/>
      <c r="B9" s="304"/>
      <c r="C9" s="333"/>
      <c r="D9" s="334"/>
      <c r="E9" s="334"/>
      <c r="F9" s="334"/>
      <c r="G9" s="334"/>
      <c r="H9" s="334"/>
      <c r="I9" s="334"/>
      <c r="J9" s="334"/>
      <c r="K9" s="335"/>
      <c r="L9" s="62"/>
      <c r="M9" s="63"/>
      <c r="N9" s="63"/>
      <c r="O9" s="63"/>
      <c r="P9" s="63"/>
      <c r="Q9" s="64"/>
      <c r="R9" s="390"/>
      <c r="S9" s="391"/>
      <c r="T9" s="392"/>
      <c r="U9" s="340"/>
      <c r="V9" s="341"/>
      <c r="W9" s="390"/>
      <c r="X9" s="392"/>
      <c r="Y9" s="315" t="s">
        <v>18</v>
      </c>
      <c r="Z9" s="316"/>
      <c r="AA9" s="462"/>
      <c r="AB9" s="463"/>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313" t="s">
        <v>21</v>
      </c>
      <c r="B11" s="314"/>
      <c r="C11" s="322"/>
      <c r="D11" s="323"/>
      <c r="E11" s="323"/>
      <c r="F11" s="323"/>
      <c r="G11" s="323"/>
      <c r="H11" s="323"/>
      <c r="I11" s="323"/>
      <c r="J11" s="323"/>
      <c r="K11" s="324"/>
      <c r="L11" s="72"/>
      <c r="M11" s="319" t="s">
        <v>23</v>
      </c>
      <c r="N11" s="320"/>
      <c r="O11" s="320"/>
      <c r="P11" s="320"/>
      <c r="Q11" s="321"/>
      <c r="R11" s="374"/>
      <c r="S11" s="375"/>
      <c r="T11" s="375"/>
      <c r="U11" s="375"/>
      <c r="V11" s="376"/>
      <c r="W11" s="319" t="s">
        <v>25</v>
      </c>
      <c r="X11" s="321"/>
      <c r="Y11" s="365"/>
      <c r="Z11" s="366"/>
      <c r="AA11" s="366"/>
      <c r="AB11" s="367"/>
    </row>
    <row r="12" spans="1:28" ht="9" customHeight="1" thickBot="1" x14ac:dyDescent="0.35">
      <c r="A12" s="59"/>
      <c r="B12" s="54"/>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73"/>
      <c r="AB12" s="74"/>
    </row>
    <row r="13" spans="1:28" s="76" customFormat="1" ht="37.5" customHeight="1" thickBot="1" x14ac:dyDescent="0.35">
      <c r="A13" s="313" t="s">
        <v>27</v>
      </c>
      <c r="B13" s="314"/>
      <c r="C13" s="382"/>
      <c r="D13" s="383"/>
      <c r="E13" s="383"/>
      <c r="F13" s="383"/>
      <c r="G13" s="383"/>
      <c r="H13" s="383"/>
      <c r="I13" s="383"/>
      <c r="J13" s="383"/>
      <c r="K13" s="383"/>
      <c r="L13" s="383"/>
      <c r="M13" s="383"/>
      <c r="N13" s="383"/>
      <c r="O13" s="383"/>
      <c r="P13" s="383"/>
      <c r="Q13" s="384"/>
      <c r="R13" s="54"/>
      <c r="S13" s="508" t="s">
        <v>103</v>
      </c>
      <c r="T13" s="508"/>
      <c r="U13" s="75"/>
      <c r="V13" s="507" t="s">
        <v>30</v>
      </c>
      <c r="W13" s="508"/>
      <c r="X13" s="508"/>
      <c r="Y13" s="508"/>
      <c r="Z13" s="54"/>
      <c r="AA13" s="311"/>
      <c r="AB13" s="312"/>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299" t="s">
        <v>12</v>
      </c>
      <c r="B15" s="300"/>
      <c r="C15" s="523" t="s">
        <v>104</v>
      </c>
      <c r="D15" s="80"/>
      <c r="E15" s="80"/>
      <c r="F15" s="80"/>
      <c r="G15" s="80"/>
      <c r="H15" s="80"/>
      <c r="I15" s="80"/>
      <c r="J15" s="70"/>
      <c r="K15" s="81"/>
      <c r="L15" s="70"/>
      <c r="M15" s="60"/>
      <c r="N15" s="60"/>
      <c r="O15" s="60"/>
      <c r="P15" s="60"/>
      <c r="Q15" s="509" t="s">
        <v>31</v>
      </c>
      <c r="R15" s="510"/>
      <c r="S15" s="510"/>
      <c r="T15" s="510"/>
      <c r="U15" s="510"/>
      <c r="V15" s="510"/>
      <c r="W15" s="510"/>
      <c r="X15" s="510"/>
      <c r="Y15" s="510"/>
      <c r="Z15" s="510"/>
      <c r="AA15" s="510"/>
      <c r="AB15" s="511"/>
    </row>
    <row r="16" spans="1:28" ht="35.25" customHeight="1" thickBot="1" x14ac:dyDescent="0.35">
      <c r="A16" s="303"/>
      <c r="B16" s="304"/>
      <c r="C16" s="524"/>
      <c r="D16" s="80"/>
      <c r="E16" s="80"/>
      <c r="F16" s="80"/>
      <c r="G16" s="80"/>
      <c r="H16" s="80"/>
      <c r="I16" s="80"/>
      <c r="J16" s="70"/>
      <c r="K16" s="70"/>
      <c r="L16" s="70"/>
      <c r="M16" s="60"/>
      <c r="N16" s="60"/>
      <c r="O16" s="60"/>
      <c r="P16" s="60"/>
      <c r="Q16" s="546" t="s">
        <v>105</v>
      </c>
      <c r="R16" s="547"/>
      <c r="S16" s="547"/>
      <c r="T16" s="547"/>
      <c r="U16" s="547"/>
      <c r="V16" s="548"/>
      <c r="W16" s="549" t="s">
        <v>106</v>
      </c>
      <c r="X16" s="547"/>
      <c r="Y16" s="547"/>
      <c r="Z16" s="547"/>
      <c r="AA16" s="547"/>
      <c r="AB16" s="550"/>
    </row>
    <row r="17" spans="1:39" ht="27" customHeight="1" x14ac:dyDescent="0.3">
      <c r="A17" s="82"/>
      <c r="B17" s="60"/>
      <c r="C17" s="60"/>
      <c r="D17" s="80"/>
      <c r="E17" s="80"/>
      <c r="F17" s="80"/>
      <c r="G17" s="80"/>
      <c r="H17" s="80"/>
      <c r="I17" s="80"/>
      <c r="J17" s="80"/>
      <c r="K17" s="80"/>
      <c r="L17" s="80"/>
      <c r="M17" s="60"/>
      <c r="N17" s="60"/>
      <c r="O17" s="60"/>
      <c r="P17" s="60"/>
      <c r="Q17" s="552" t="s">
        <v>107</v>
      </c>
      <c r="R17" s="553"/>
      <c r="S17" s="490"/>
      <c r="T17" s="484" t="s">
        <v>108</v>
      </c>
      <c r="U17" s="485"/>
      <c r="V17" s="486"/>
      <c r="W17" s="489" t="s">
        <v>107</v>
      </c>
      <c r="X17" s="490"/>
      <c r="Y17" s="489" t="s">
        <v>109</v>
      </c>
      <c r="Z17" s="490"/>
      <c r="AA17" s="484" t="s">
        <v>110</v>
      </c>
      <c r="AB17" s="491"/>
      <c r="AC17" s="83"/>
      <c r="AD17" s="83"/>
    </row>
    <row r="18" spans="1:39" ht="27" customHeight="1" x14ac:dyDescent="0.3">
      <c r="A18" s="82"/>
      <c r="B18" s="60"/>
      <c r="C18" s="60"/>
      <c r="D18" s="80"/>
      <c r="E18" s="80"/>
      <c r="F18" s="80"/>
      <c r="G18" s="80"/>
      <c r="H18" s="80"/>
      <c r="I18" s="80"/>
      <c r="J18" s="80"/>
      <c r="K18" s="80"/>
      <c r="L18" s="80"/>
      <c r="M18" s="60"/>
      <c r="N18" s="60"/>
      <c r="O18" s="60"/>
      <c r="P18" s="60"/>
      <c r="Q18" s="164"/>
      <c r="R18" s="165"/>
      <c r="S18" s="166"/>
      <c r="T18" s="484"/>
      <c r="U18" s="485"/>
      <c r="V18" s="486"/>
      <c r="W18" s="143"/>
      <c r="X18" s="144"/>
      <c r="Y18" s="143"/>
      <c r="Z18" s="144"/>
      <c r="AA18" s="145"/>
      <c r="AB18" s="146"/>
      <c r="AC18" s="83"/>
      <c r="AD18" s="83"/>
    </row>
    <row r="19" spans="1:39" ht="18" customHeight="1" thickBot="1" x14ac:dyDescent="0.35">
      <c r="A19" s="59"/>
      <c r="B19" s="54"/>
      <c r="C19" s="80"/>
      <c r="D19" s="80"/>
      <c r="E19" s="80"/>
      <c r="F19" s="80"/>
      <c r="G19" s="84"/>
      <c r="H19" s="84"/>
      <c r="I19" s="84"/>
      <c r="J19" s="84"/>
      <c r="K19" s="84"/>
      <c r="L19" s="84"/>
      <c r="M19" s="80"/>
      <c r="N19" s="80"/>
      <c r="O19" s="80"/>
      <c r="P19" s="80"/>
      <c r="Q19" s="551"/>
      <c r="R19" s="503"/>
      <c r="S19" s="504"/>
      <c r="T19" s="502"/>
      <c r="U19" s="503"/>
      <c r="V19" s="504"/>
      <c r="W19" s="512"/>
      <c r="X19" s="513"/>
      <c r="Y19" s="487"/>
      <c r="Z19" s="488"/>
      <c r="AA19" s="554"/>
      <c r="AB19" s="555"/>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395" t="s">
        <v>52</v>
      </c>
      <c r="B21" s="396"/>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8"/>
    </row>
    <row r="22" spans="1:39" ht="15" customHeight="1" x14ac:dyDescent="0.3">
      <c r="A22" s="368" t="s">
        <v>53</v>
      </c>
      <c r="B22" s="370" t="s">
        <v>54</v>
      </c>
      <c r="C22" s="371"/>
      <c r="D22" s="386" t="s">
        <v>111</v>
      </c>
      <c r="E22" s="404"/>
      <c r="F22" s="404"/>
      <c r="G22" s="404"/>
      <c r="H22" s="404"/>
      <c r="I22" s="404"/>
      <c r="J22" s="404"/>
      <c r="K22" s="404"/>
      <c r="L22" s="404"/>
      <c r="M22" s="404"/>
      <c r="N22" s="404"/>
      <c r="O22" s="405"/>
      <c r="P22" s="406" t="s">
        <v>46</v>
      </c>
      <c r="Q22" s="406" t="s">
        <v>56</v>
      </c>
      <c r="R22" s="406"/>
      <c r="S22" s="406"/>
      <c r="T22" s="406"/>
      <c r="U22" s="406"/>
      <c r="V22" s="406"/>
      <c r="W22" s="406"/>
      <c r="X22" s="406"/>
      <c r="Y22" s="406"/>
      <c r="Z22" s="406"/>
      <c r="AA22" s="406"/>
      <c r="AB22" s="407"/>
    </row>
    <row r="23" spans="1:39" ht="27" customHeight="1" x14ac:dyDescent="0.3">
      <c r="A23" s="369"/>
      <c r="B23" s="372"/>
      <c r="C23" s="373"/>
      <c r="D23" s="88" t="s">
        <v>34</v>
      </c>
      <c r="E23" s="88" t="s">
        <v>35</v>
      </c>
      <c r="F23" s="88" t="s">
        <v>36</v>
      </c>
      <c r="G23" s="88" t="s">
        <v>37</v>
      </c>
      <c r="H23" s="88" t="s">
        <v>38</v>
      </c>
      <c r="I23" s="88" t="s">
        <v>39</v>
      </c>
      <c r="J23" s="88" t="s">
        <v>40</v>
      </c>
      <c r="K23" s="88" t="s">
        <v>41</v>
      </c>
      <c r="L23" s="88" t="s">
        <v>42</v>
      </c>
      <c r="M23" s="88" t="s">
        <v>43</v>
      </c>
      <c r="N23" s="88" t="s">
        <v>44</v>
      </c>
      <c r="O23" s="88" t="s">
        <v>45</v>
      </c>
      <c r="P23" s="405"/>
      <c r="Q23" s="406"/>
      <c r="R23" s="406"/>
      <c r="S23" s="406"/>
      <c r="T23" s="406"/>
      <c r="U23" s="406"/>
      <c r="V23" s="406"/>
      <c r="W23" s="406"/>
      <c r="X23" s="406"/>
      <c r="Y23" s="406"/>
      <c r="Z23" s="406"/>
      <c r="AA23" s="406"/>
      <c r="AB23" s="407"/>
    </row>
    <row r="24" spans="1:39" ht="42" customHeight="1" thickBot="1" x14ac:dyDescent="0.35">
      <c r="A24" s="85"/>
      <c r="B24" s="399"/>
      <c r="C24" s="400"/>
      <c r="D24" s="89"/>
      <c r="E24" s="89"/>
      <c r="F24" s="89"/>
      <c r="G24" s="89"/>
      <c r="H24" s="89"/>
      <c r="I24" s="89"/>
      <c r="J24" s="89"/>
      <c r="K24" s="89"/>
      <c r="L24" s="89"/>
      <c r="M24" s="89"/>
      <c r="N24" s="89"/>
      <c r="O24" s="89"/>
      <c r="P24" s="86">
        <f>SUM(D24:O24)</f>
        <v>0</v>
      </c>
      <c r="Q24" s="475" t="s">
        <v>112</v>
      </c>
      <c r="R24" s="475"/>
      <c r="S24" s="475"/>
      <c r="T24" s="475"/>
      <c r="U24" s="475"/>
      <c r="V24" s="475"/>
      <c r="W24" s="475"/>
      <c r="X24" s="475"/>
      <c r="Y24" s="475"/>
      <c r="Z24" s="475"/>
      <c r="AA24" s="475"/>
      <c r="AB24" s="476"/>
    </row>
    <row r="25" spans="1:39" ht="21.9" customHeight="1" x14ac:dyDescent="0.3">
      <c r="A25" s="354" t="s">
        <v>57</v>
      </c>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6"/>
    </row>
    <row r="26" spans="1:39" ht="23.1" customHeight="1" x14ac:dyDescent="0.3">
      <c r="A26" s="385" t="s">
        <v>58</v>
      </c>
      <c r="B26" s="406" t="s">
        <v>59</v>
      </c>
      <c r="C26" s="406" t="s">
        <v>54</v>
      </c>
      <c r="D26" s="406" t="s">
        <v>60</v>
      </c>
      <c r="E26" s="406"/>
      <c r="F26" s="406"/>
      <c r="G26" s="406"/>
      <c r="H26" s="406"/>
      <c r="I26" s="406"/>
      <c r="J26" s="406"/>
      <c r="K26" s="406"/>
      <c r="L26" s="406"/>
      <c r="M26" s="406"/>
      <c r="N26" s="406"/>
      <c r="O26" s="406"/>
      <c r="P26" s="406"/>
      <c r="Q26" s="406" t="s">
        <v>61</v>
      </c>
      <c r="R26" s="406"/>
      <c r="S26" s="406"/>
      <c r="T26" s="406"/>
      <c r="U26" s="406"/>
      <c r="V26" s="406"/>
      <c r="W26" s="406"/>
      <c r="X26" s="406"/>
      <c r="Y26" s="406"/>
      <c r="Z26" s="406"/>
      <c r="AA26" s="406"/>
      <c r="AB26" s="407"/>
      <c r="AE26" s="87"/>
      <c r="AF26" s="87"/>
      <c r="AG26" s="87"/>
      <c r="AH26" s="87"/>
      <c r="AI26" s="87"/>
      <c r="AJ26" s="87"/>
      <c r="AK26" s="87"/>
      <c r="AL26" s="87"/>
      <c r="AM26" s="87"/>
    </row>
    <row r="27" spans="1:39" ht="23.1" customHeight="1" x14ac:dyDescent="0.3">
      <c r="A27" s="385"/>
      <c r="B27" s="406"/>
      <c r="C27" s="408"/>
      <c r="D27" s="88" t="s">
        <v>34</v>
      </c>
      <c r="E27" s="88" t="s">
        <v>35</v>
      </c>
      <c r="F27" s="88" t="s">
        <v>36</v>
      </c>
      <c r="G27" s="88" t="s">
        <v>37</v>
      </c>
      <c r="H27" s="88" t="s">
        <v>38</v>
      </c>
      <c r="I27" s="88" t="s">
        <v>39</v>
      </c>
      <c r="J27" s="88" t="s">
        <v>40</v>
      </c>
      <c r="K27" s="88" t="s">
        <v>41</v>
      </c>
      <c r="L27" s="88" t="s">
        <v>42</v>
      </c>
      <c r="M27" s="88" t="s">
        <v>43</v>
      </c>
      <c r="N27" s="88" t="s">
        <v>44</v>
      </c>
      <c r="O27" s="88" t="s">
        <v>45</v>
      </c>
      <c r="P27" s="88" t="s">
        <v>46</v>
      </c>
      <c r="Q27" s="372" t="s">
        <v>113</v>
      </c>
      <c r="R27" s="409"/>
      <c r="S27" s="409"/>
      <c r="T27" s="373"/>
      <c r="U27" s="372" t="s">
        <v>64</v>
      </c>
      <c r="V27" s="409"/>
      <c r="W27" s="409"/>
      <c r="X27" s="373"/>
      <c r="Y27" s="372" t="s">
        <v>65</v>
      </c>
      <c r="Z27" s="409"/>
      <c r="AA27" s="409"/>
      <c r="AB27" s="410"/>
      <c r="AE27" s="87"/>
      <c r="AF27" s="87"/>
      <c r="AG27" s="87"/>
      <c r="AH27" s="87"/>
      <c r="AI27" s="87"/>
      <c r="AJ27" s="87"/>
      <c r="AK27" s="87"/>
      <c r="AL27" s="87"/>
      <c r="AM27" s="87"/>
    </row>
    <row r="28" spans="1:39" ht="33" customHeight="1" x14ac:dyDescent="0.3">
      <c r="A28" s="452"/>
      <c r="B28" s="483"/>
      <c r="C28" s="90" t="s">
        <v>66</v>
      </c>
      <c r="D28" s="89"/>
      <c r="E28" s="89"/>
      <c r="F28" s="89"/>
      <c r="G28" s="89"/>
      <c r="H28" s="89"/>
      <c r="I28" s="89"/>
      <c r="J28" s="89"/>
      <c r="K28" s="89"/>
      <c r="L28" s="89"/>
      <c r="M28" s="89"/>
      <c r="N28" s="89"/>
      <c r="O28" s="89"/>
      <c r="P28" s="162">
        <f>SUM(D28:O28)</f>
        <v>0</v>
      </c>
      <c r="Q28" s="477" t="s">
        <v>114</v>
      </c>
      <c r="R28" s="478"/>
      <c r="S28" s="478"/>
      <c r="T28" s="479"/>
      <c r="U28" s="477" t="s">
        <v>115</v>
      </c>
      <c r="V28" s="478"/>
      <c r="W28" s="478"/>
      <c r="X28" s="479"/>
      <c r="Y28" s="477" t="s">
        <v>116</v>
      </c>
      <c r="Z28" s="478"/>
      <c r="AA28" s="478"/>
      <c r="AB28" s="544"/>
      <c r="AE28" s="87"/>
      <c r="AF28" s="87"/>
      <c r="AG28" s="87"/>
      <c r="AH28" s="87"/>
      <c r="AI28" s="87"/>
      <c r="AJ28" s="87"/>
      <c r="AK28" s="87"/>
      <c r="AL28" s="87"/>
      <c r="AM28" s="87"/>
    </row>
    <row r="29" spans="1:39" ht="33.9" customHeight="1" thickBot="1" x14ac:dyDescent="0.35">
      <c r="A29" s="453"/>
      <c r="B29" s="429"/>
      <c r="C29" s="91" t="s">
        <v>67</v>
      </c>
      <c r="D29" s="92"/>
      <c r="E29" s="92"/>
      <c r="F29" s="92"/>
      <c r="G29" s="93"/>
      <c r="H29" s="93"/>
      <c r="I29" s="93"/>
      <c r="J29" s="93"/>
      <c r="K29" s="93"/>
      <c r="L29" s="93"/>
      <c r="M29" s="93"/>
      <c r="N29" s="93"/>
      <c r="O29" s="93"/>
      <c r="P29" s="163">
        <f>SUM(D29:O29)</f>
        <v>0</v>
      </c>
      <c r="Q29" s="480"/>
      <c r="R29" s="481"/>
      <c r="S29" s="481"/>
      <c r="T29" s="482"/>
      <c r="U29" s="480"/>
      <c r="V29" s="481"/>
      <c r="W29" s="481"/>
      <c r="X29" s="482"/>
      <c r="Y29" s="480"/>
      <c r="Z29" s="481"/>
      <c r="AA29" s="481"/>
      <c r="AB29" s="545"/>
      <c r="AC29" s="49"/>
      <c r="AE29" s="87"/>
      <c r="AF29" s="87"/>
      <c r="AG29" s="87"/>
      <c r="AH29" s="87"/>
      <c r="AI29" s="87"/>
      <c r="AJ29" s="87"/>
      <c r="AK29" s="87"/>
      <c r="AL29" s="87"/>
      <c r="AM29" s="87"/>
    </row>
    <row r="30" spans="1:39" ht="26.1" customHeight="1" x14ac:dyDescent="0.3">
      <c r="A30" s="393" t="s">
        <v>68</v>
      </c>
      <c r="B30" s="439" t="s">
        <v>69</v>
      </c>
      <c r="C30" s="436" t="s">
        <v>70</v>
      </c>
      <c r="D30" s="436"/>
      <c r="E30" s="436"/>
      <c r="F30" s="436"/>
      <c r="G30" s="436"/>
      <c r="H30" s="436"/>
      <c r="I30" s="436"/>
      <c r="J30" s="436"/>
      <c r="K30" s="436"/>
      <c r="L30" s="436"/>
      <c r="M30" s="436"/>
      <c r="N30" s="436"/>
      <c r="O30" s="436"/>
      <c r="P30" s="436"/>
      <c r="Q30" s="394" t="s">
        <v>71</v>
      </c>
      <c r="R30" s="441"/>
      <c r="S30" s="441"/>
      <c r="T30" s="441"/>
      <c r="U30" s="441"/>
      <c r="V30" s="441"/>
      <c r="W30" s="441"/>
      <c r="X30" s="441"/>
      <c r="Y30" s="441"/>
      <c r="Z30" s="441"/>
      <c r="AA30" s="441"/>
      <c r="AB30" s="442"/>
      <c r="AE30" s="87"/>
      <c r="AF30" s="87"/>
      <c r="AG30" s="87"/>
      <c r="AH30" s="87"/>
      <c r="AI30" s="87"/>
      <c r="AJ30" s="87"/>
      <c r="AK30" s="87"/>
      <c r="AL30" s="87"/>
      <c r="AM30" s="87"/>
    </row>
    <row r="31" spans="1:39" ht="26.1" customHeight="1" x14ac:dyDescent="0.3">
      <c r="A31" s="385"/>
      <c r="B31" s="440"/>
      <c r="C31" s="88" t="s">
        <v>72</v>
      </c>
      <c r="D31" s="88" t="s">
        <v>73</v>
      </c>
      <c r="E31" s="88" t="s">
        <v>74</v>
      </c>
      <c r="F31" s="88" t="s">
        <v>75</v>
      </c>
      <c r="G31" s="88" t="s">
        <v>76</v>
      </c>
      <c r="H31" s="88" t="s">
        <v>77</v>
      </c>
      <c r="I31" s="88" t="s">
        <v>78</v>
      </c>
      <c r="J31" s="88" t="s">
        <v>79</v>
      </c>
      <c r="K31" s="88" t="s">
        <v>80</v>
      </c>
      <c r="L31" s="88" t="s">
        <v>81</v>
      </c>
      <c r="M31" s="88" t="s">
        <v>82</v>
      </c>
      <c r="N31" s="88" t="s">
        <v>83</v>
      </c>
      <c r="O31" s="88" t="s">
        <v>84</v>
      </c>
      <c r="P31" s="88" t="s">
        <v>85</v>
      </c>
      <c r="Q31" s="386" t="s">
        <v>86</v>
      </c>
      <c r="R31" s="404"/>
      <c r="S31" s="404"/>
      <c r="T31" s="404"/>
      <c r="U31" s="404"/>
      <c r="V31" s="404"/>
      <c r="W31" s="404"/>
      <c r="X31" s="404"/>
      <c r="Y31" s="404"/>
      <c r="Z31" s="404"/>
      <c r="AA31" s="404"/>
      <c r="AB31" s="443"/>
      <c r="AE31" s="94"/>
      <c r="AF31" s="94"/>
      <c r="AG31" s="94"/>
      <c r="AH31" s="94"/>
      <c r="AI31" s="94"/>
      <c r="AJ31" s="94"/>
      <c r="AK31" s="94"/>
      <c r="AL31" s="94"/>
      <c r="AM31" s="94"/>
    </row>
    <row r="32" spans="1:39" ht="28.5" customHeight="1" x14ac:dyDescent="0.3">
      <c r="A32" s="473"/>
      <c r="B32" s="470"/>
      <c r="C32" s="90" t="s">
        <v>66</v>
      </c>
      <c r="D32" s="95"/>
      <c r="E32" s="95"/>
      <c r="F32" s="95"/>
      <c r="G32" s="95"/>
      <c r="H32" s="95"/>
      <c r="I32" s="95"/>
      <c r="J32" s="95"/>
      <c r="K32" s="95"/>
      <c r="L32" s="95"/>
      <c r="M32" s="95"/>
      <c r="N32" s="95"/>
      <c r="O32" s="95"/>
      <c r="P32" s="96">
        <f t="shared" ref="P32:P39" si="0">SUM(D32:O32)</f>
        <v>0</v>
      </c>
      <c r="Q32" s="517" t="s">
        <v>117</v>
      </c>
      <c r="R32" s="518"/>
      <c r="S32" s="518"/>
      <c r="T32" s="518"/>
      <c r="U32" s="518"/>
      <c r="V32" s="518"/>
      <c r="W32" s="518"/>
      <c r="X32" s="518"/>
      <c r="Y32" s="518"/>
      <c r="Z32" s="518"/>
      <c r="AA32" s="518"/>
      <c r="AB32" s="519"/>
      <c r="AC32" s="97"/>
      <c r="AE32" s="98"/>
      <c r="AF32" s="98"/>
      <c r="AG32" s="98"/>
      <c r="AH32" s="98"/>
      <c r="AI32" s="98"/>
      <c r="AJ32" s="98"/>
      <c r="AK32" s="98"/>
      <c r="AL32" s="98"/>
      <c r="AM32" s="98"/>
    </row>
    <row r="33" spans="1:29" ht="28.5" customHeight="1" x14ac:dyDescent="0.3">
      <c r="A33" s="474"/>
      <c r="B33" s="471"/>
      <c r="C33" s="99" t="s">
        <v>67</v>
      </c>
      <c r="D33" s="100"/>
      <c r="E33" s="100"/>
      <c r="F33" s="100"/>
      <c r="G33" s="100"/>
      <c r="H33" s="100"/>
      <c r="I33" s="100"/>
      <c r="J33" s="100"/>
      <c r="K33" s="100"/>
      <c r="L33" s="100"/>
      <c r="M33" s="100"/>
      <c r="N33" s="100"/>
      <c r="O33" s="100"/>
      <c r="P33" s="101">
        <f t="shared" si="0"/>
        <v>0</v>
      </c>
      <c r="Q33" s="520"/>
      <c r="R33" s="521"/>
      <c r="S33" s="521"/>
      <c r="T33" s="521"/>
      <c r="U33" s="521"/>
      <c r="V33" s="521"/>
      <c r="W33" s="521"/>
      <c r="X33" s="521"/>
      <c r="Y33" s="521"/>
      <c r="Z33" s="521"/>
      <c r="AA33" s="521"/>
      <c r="AB33" s="522"/>
      <c r="AC33" s="97"/>
    </row>
    <row r="34" spans="1:29" ht="28.5" customHeight="1" x14ac:dyDescent="0.3">
      <c r="A34" s="474"/>
      <c r="B34" s="472"/>
      <c r="C34" s="102" t="s">
        <v>66</v>
      </c>
      <c r="D34" s="103"/>
      <c r="E34" s="103"/>
      <c r="F34" s="103"/>
      <c r="G34" s="103"/>
      <c r="H34" s="103"/>
      <c r="I34" s="103"/>
      <c r="J34" s="103"/>
      <c r="K34" s="103"/>
      <c r="L34" s="103"/>
      <c r="M34" s="103"/>
      <c r="N34" s="103"/>
      <c r="O34" s="103"/>
      <c r="P34" s="101">
        <f t="shared" si="0"/>
        <v>0</v>
      </c>
      <c r="Q34" s="493"/>
      <c r="R34" s="494"/>
      <c r="S34" s="494"/>
      <c r="T34" s="494"/>
      <c r="U34" s="494"/>
      <c r="V34" s="494"/>
      <c r="W34" s="494"/>
      <c r="X34" s="494"/>
      <c r="Y34" s="494"/>
      <c r="Z34" s="494"/>
      <c r="AA34" s="494"/>
      <c r="AB34" s="495"/>
      <c r="AC34" s="97"/>
    </row>
    <row r="35" spans="1:29" ht="28.5" customHeight="1" x14ac:dyDescent="0.3">
      <c r="A35" s="474"/>
      <c r="B35" s="471"/>
      <c r="C35" s="99" t="s">
        <v>67</v>
      </c>
      <c r="D35" s="100"/>
      <c r="E35" s="100"/>
      <c r="F35" s="100"/>
      <c r="G35" s="100"/>
      <c r="H35" s="100"/>
      <c r="I35" s="100"/>
      <c r="J35" s="100"/>
      <c r="K35" s="100"/>
      <c r="L35" s="104"/>
      <c r="M35" s="104"/>
      <c r="N35" s="104"/>
      <c r="O35" s="104"/>
      <c r="P35" s="101">
        <f t="shared" si="0"/>
        <v>0</v>
      </c>
      <c r="Q35" s="499"/>
      <c r="R35" s="500"/>
      <c r="S35" s="500"/>
      <c r="T35" s="500"/>
      <c r="U35" s="500"/>
      <c r="V35" s="500"/>
      <c r="W35" s="500"/>
      <c r="X35" s="500"/>
      <c r="Y35" s="500"/>
      <c r="Z35" s="500"/>
      <c r="AA35" s="500"/>
      <c r="AB35" s="501"/>
      <c r="AC35" s="97"/>
    </row>
    <row r="36" spans="1:29" ht="28.5" customHeight="1" x14ac:dyDescent="0.3">
      <c r="A36" s="468"/>
      <c r="B36" s="472"/>
      <c r="C36" s="102" t="s">
        <v>66</v>
      </c>
      <c r="D36" s="103"/>
      <c r="E36" s="103"/>
      <c r="F36" s="103"/>
      <c r="G36" s="103"/>
      <c r="H36" s="103"/>
      <c r="I36" s="103"/>
      <c r="J36" s="103"/>
      <c r="K36" s="103"/>
      <c r="L36" s="103"/>
      <c r="M36" s="103"/>
      <c r="N36" s="103"/>
      <c r="O36" s="103"/>
      <c r="P36" s="101">
        <f t="shared" si="0"/>
        <v>0</v>
      </c>
      <c r="Q36" s="493"/>
      <c r="R36" s="494"/>
      <c r="S36" s="494"/>
      <c r="T36" s="494"/>
      <c r="U36" s="494"/>
      <c r="V36" s="494"/>
      <c r="W36" s="494"/>
      <c r="X36" s="494"/>
      <c r="Y36" s="494"/>
      <c r="Z36" s="494"/>
      <c r="AA36" s="494"/>
      <c r="AB36" s="495"/>
      <c r="AC36" s="97"/>
    </row>
    <row r="37" spans="1:29" ht="28.5" customHeight="1" x14ac:dyDescent="0.3">
      <c r="A37" s="469"/>
      <c r="B37" s="471"/>
      <c r="C37" s="99" t="s">
        <v>67</v>
      </c>
      <c r="D37" s="100"/>
      <c r="E37" s="100"/>
      <c r="F37" s="100"/>
      <c r="G37" s="100"/>
      <c r="H37" s="100"/>
      <c r="I37" s="100"/>
      <c r="J37" s="100"/>
      <c r="K37" s="100"/>
      <c r="L37" s="104"/>
      <c r="M37" s="104"/>
      <c r="N37" s="104"/>
      <c r="O37" s="104"/>
      <c r="P37" s="101">
        <f t="shared" si="0"/>
        <v>0</v>
      </c>
      <c r="Q37" s="499"/>
      <c r="R37" s="500"/>
      <c r="S37" s="500"/>
      <c r="T37" s="500"/>
      <c r="U37" s="500"/>
      <c r="V37" s="500"/>
      <c r="W37" s="500"/>
      <c r="X37" s="500"/>
      <c r="Y37" s="500"/>
      <c r="Z37" s="500"/>
      <c r="AA37" s="500"/>
      <c r="AB37" s="501"/>
      <c r="AC37" s="97"/>
    </row>
    <row r="38" spans="1:29" ht="28.5" customHeight="1" x14ac:dyDescent="0.3">
      <c r="A38" s="505"/>
      <c r="B38" s="472"/>
      <c r="C38" s="102" t="s">
        <v>66</v>
      </c>
      <c r="D38" s="103"/>
      <c r="E38" s="103"/>
      <c r="F38" s="103"/>
      <c r="G38" s="103"/>
      <c r="H38" s="103"/>
      <c r="I38" s="103"/>
      <c r="J38" s="103"/>
      <c r="K38" s="103"/>
      <c r="L38" s="103"/>
      <c r="M38" s="103"/>
      <c r="N38" s="103"/>
      <c r="O38" s="103"/>
      <c r="P38" s="101">
        <f t="shared" si="0"/>
        <v>0</v>
      </c>
      <c r="Q38" s="493"/>
      <c r="R38" s="494"/>
      <c r="S38" s="494"/>
      <c r="T38" s="494"/>
      <c r="U38" s="494"/>
      <c r="V38" s="494"/>
      <c r="W38" s="494"/>
      <c r="X38" s="494"/>
      <c r="Y38" s="494"/>
      <c r="Z38" s="494"/>
      <c r="AA38" s="494"/>
      <c r="AB38" s="495"/>
      <c r="AC38" s="97"/>
    </row>
    <row r="39" spans="1:29" ht="28.5" customHeight="1" thickBot="1" x14ac:dyDescent="0.35">
      <c r="A39" s="506"/>
      <c r="B39" s="492"/>
      <c r="C39" s="91" t="s">
        <v>67</v>
      </c>
      <c r="D39" s="105"/>
      <c r="E39" s="105"/>
      <c r="F39" s="105"/>
      <c r="G39" s="105"/>
      <c r="H39" s="105"/>
      <c r="I39" s="105"/>
      <c r="J39" s="105"/>
      <c r="K39" s="105"/>
      <c r="L39" s="106"/>
      <c r="M39" s="106"/>
      <c r="N39" s="106"/>
      <c r="O39" s="106"/>
      <c r="P39" s="107">
        <f t="shared" si="0"/>
        <v>0</v>
      </c>
      <c r="Q39" s="496"/>
      <c r="R39" s="497"/>
      <c r="S39" s="497"/>
      <c r="T39" s="497"/>
      <c r="U39" s="497"/>
      <c r="V39" s="497"/>
      <c r="W39" s="497"/>
      <c r="X39" s="497"/>
      <c r="Y39" s="497"/>
      <c r="Z39" s="497"/>
      <c r="AA39" s="497"/>
      <c r="AB39" s="498"/>
      <c r="AC39" s="97"/>
    </row>
    <row r="40" spans="1:29" x14ac:dyDescent="0.3">
      <c r="A40" s="50" t="s">
        <v>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500-000000000000}">
      <formula1>2000</formula1>
    </dataValidation>
    <dataValidation type="textLength" operator="lessThanOrEqual" allowBlank="1" showInputMessage="1" showErrorMessage="1" errorTitle="Máximo 2.000 caracteres" error="Máximo 2.000 caracteres" sqref="Q32:AB39 Q28 U28 Y28" xr:uid="{00000000-0002-0000-0500-000001000000}">
      <formula1>2000</formula1>
    </dataValidation>
  </dataValidations>
  <pageMargins left="0" right="0" top="0" bottom="0" header="0" footer="0"/>
  <pageSetup paperSize="41" scale="48"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Z19"/>
  <sheetViews>
    <sheetView tabSelected="1" topLeftCell="A14" zoomScale="61" zoomScaleNormal="61" workbookViewId="0">
      <selection activeCell="I25" sqref="I25"/>
    </sheetView>
  </sheetViews>
  <sheetFormatPr baseColWidth="10" defaultColWidth="10.88671875" defaultRowHeight="13.8" x14ac:dyDescent="0.3"/>
  <cols>
    <col min="1" max="1" width="10.109375" style="108" customWidth="1"/>
    <col min="2" max="2" width="10" style="108" customWidth="1"/>
    <col min="3" max="3" width="17.33203125" style="108" customWidth="1"/>
    <col min="4" max="6" width="8.33203125" style="108" customWidth="1"/>
    <col min="7" max="7" width="19.44140625" style="108" customWidth="1"/>
    <col min="8" max="8" width="31.109375" style="108" customWidth="1"/>
    <col min="9" max="10" width="29.33203125" style="108" customWidth="1"/>
    <col min="11" max="11" width="21.33203125" style="108" customWidth="1"/>
    <col min="12" max="13" width="15.33203125" style="108" customWidth="1"/>
    <col min="14" max="14" width="21.109375" style="108" customWidth="1"/>
    <col min="15" max="19" width="8.6640625" style="108" customWidth="1"/>
    <col min="20" max="20" width="22.33203125" style="108" customWidth="1"/>
    <col min="21" max="21" width="17" style="108" customWidth="1"/>
    <col min="22" max="22" width="6.88671875" style="108" customWidth="1"/>
    <col min="23" max="24" width="8" style="108" customWidth="1"/>
    <col min="25" max="25" width="7.6640625" style="108" customWidth="1"/>
    <col min="26" max="26" width="8.109375" style="108" customWidth="1"/>
    <col min="27" max="27" width="8.6640625" style="108" customWidth="1"/>
    <col min="28" max="28" width="7.44140625" style="108" customWidth="1"/>
    <col min="29" max="29" width="7.33203125" style="108" customWidth="1"/>
    <col min="30" max="31" width="7.44140625" style="108" customWidth="1"/>
    <col min="32" max="32" width="7.33203125" style="108" customWidth="1"/>
    <col min="33" max="33" width="5.88671875" style="108" customWidth="1"/>
    <col min="34" max="34" width="19" style="108" hidden="1" customWidth="1"/>
    <col min="35" max="35" width="8.44140625" style="108" customWidth="1"/>
    <col min="36" max="46" width="5.88671875" style="108" customWidth="1"/>
    <col min="47" max="47" width="17.109375" style="108" customWidth="1"/>
    <col min="48" max="48" width="15.88671875" style="192" customWidth="1"/>
    <col min="49" max="49" width="37.88671875" style="108" customWidth="1"/>
    <col min="50" max="50" width="37.5546875" style="108" customWidth="1"/>
    <col min="51" max="52" width="24.44140625" style="108" customWidth="1"/>
    <col min="53" max="16384" width="10.88671875" style="108"/>
  </cols>
  <sheetData>
    <row r="1" spans="1:52" ht="15.9" customHeight="1" x14ac:dyDescent="0.3">
      <c r="A1" s="591" t="s">
        <v>5</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3"/>
      <c r="AY1" s="537" t="s">
        <v>6</v>
      </c>
      <c r="AZ1" s="538"/>
    </row>
    <row r="2" spans="1:52" ht="15.9" customHeight="1" x14ac:dyDescent="0.3">
      <c r="A2" s="594" t="s">
        <v>7</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6"/>
      <c r="AY2" s="601" t="s">
        <v>8</v>
      </c>
      <c r="AZ2" s="602"/>
    </row>
    <row r="3" spans="1:52" ht="15" customHeight="1" x14ac:dyDescent="0.3">
      <c r="A3" s="597" t="s">
        <v>118</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9"/>
      <c r="AY3" s="601" t="s">
        <v>10</v>
      </c>
      <c r="AZ3" s="602"/>
    </row>
    <row r="4" spans="1:52" ht="15.9" customHeight="1" x14ac:dyDescent="0.3">
      <c r="A4" s="591"/>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3"/>
      <c r="AY4" s="603" t="s">
        <v>119</v>
      </c>
      <c r="AZ4" s="603"/>
    </row>
    <row r="5" spans="1:52" ht="15" customHeight="1" x14ac:dyDescent="0.3">
      <c r="A5" s="571" t="s">
        <v>120</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3"/>
      <c r="AH5" s="202"/>
      <c r="AI5" s="559" t="s">
        <v>18</v>
      </c>
      <c r="AJ5" s="560"/>
      <c r="AK5" s="560"/>
      <c r="AL5" s="560"/>
      <c r="AM5" s="560"/>
      <c r="AN5" s="560"/>
      <c r="AO5" s="560"/>
      <c r="AP5" s="560"/>
      <c r="AQ5" s="560"/>
      <c r="AR5" s="560"/>
      <c r="AS5" s="560"/>
      <c r="AT5" s="560"/>
      <c r="AU5" s="560"/>
      <c r="AV5" s="561"/>
      <c r="AW5" s="556" t="s">
        <v>121</v>
      </c>
      <c r="AX5" s="556" t="s">
        <v>122</v>
      </c>
      <c r="AY5" s="556" t="s">
        <v>123</v>
      </c>
      <c r="AZ5" s="556" t="s">
        <v>124</v>
      </c>
    </row>
    <row r="6" spans="1:52" ht="15" customHeight="1" x14ac:dyDescent="0.3">
      <c r="A6" s="574" t="s">
        <v>13</v>
      </c>
      <c r="B6" s="574"/>
      <c r="C6" s="574"/>
      <c r="D6" s="575">
        <v>44939</v>
      </c>
      <c r="E6" s="576"/>
      <c r="F6" s="559" t="s">
        <v>14</v>
      </c>
      <c r="G6" s="561"/>
      <c r="H6" s="577" t="s">
        <v>15</v>
      </c>
      <c r="I6" s="577"/>
      <c r="J6" s="119" t="s">
        <v>16</v>
      </c>
      <c r="K6" s="559"/>
      <c r="L6" s="560"/>
      <c r="M6" s="560"/>
      <c r="N6" s="560"/>
      <c r="O6" s="560"/>
      <c r="P6" s="560"/>
      <c r="Q6" s="560"/>
      <c r="R6" s="560"/>
      <c r="S6" s="560"/>
      <c r="T6" s="560"/>
      <c r="U6" s="560"/>
      <c r="V6" s="109"/>
      <c r="W6" s="109"/>
      <c r="X6" s="109"/>
      <c r="Y6" s="109"/>
      <c r="Z6" s="109"/>
      <c r="AA6" s="109"/>
      <c r="AB6" s="109"/>
      <c r="AC6" s="109"/>
      <c r="AD6" s="109"/>
      <c r="AE6" s="109"/>
      <c r="AF6" s="109"/>
      <c r="AG6" s="110"/>
      <c r="AH6" s="111"/>
      <c r="AI6" s="562"/>
      <c r="AJ6" s="563"/>
      <c r="AK6" s="563"/>
      <c r="AL6" s="563"/>
      <c r="AM6" s="563"/>
      <c r="AN6" s="563"/>
      <c r="AO6" s="563"/>
      <c r="AP6" s="563"/>
      <c r="AQ6" s="563"/>
      <c r="AR6" s="563"/>
      <c r="AS6" s="563"/>
      <c r="AT6" s="563"/>
      <c r="AU6" s="563"/>
      <c r="AV6" s="564"/>
      <c r="AW6" s="557"/>
      <c r="AX6" s="557"/>
      <c r="AY6" s="557"/>
      <c r="AZ6" s="557"/>
    </row>
    <row r="7" spans="1:52" ht="15" customHeight="1" x14ac:dyDescent="0.3">
      <c r="A7" s="574"/>
      <c r="B7" s="574"/>
      <c r="C7" s="574"/>
      <c r="D7" s="576"/>
      <c r="E7" s="576"/>
      <c r="F7" s="562"/>
      <c r="G7" s="564"/>
      <c r="H7" s="577" t="s">
        <v>17</v>
      </c>
      <c r="I7" s="577"/>
      <c r="J7" s="119"/>
      <c r="K7" s="562"/>
      <c r="L7" s="563"/>
      <c r="M7" s="563"/>
      <c r="N7" s="563"/>
      <c r="O7" s="563"/>
      <c r="P7" s="563"/>
      <c r="Q7" s="563"/>
      <c r="R7" s="563"/>
      <c r="S7" s="563"/>
      <c r="T7" s="563"/>
      <c r="U7" s="563"/>
      <c r="V7" s="111"/>
      <c r="W7" s="111"/>
      <c r="X7" s="111"/>
      <c r="Y7" s="111"/>
      <c r="Z7" s="111"/>
      <c r="AA7" s="111"/>
      <c r="AB7" s="111"/>
      <c r="AC7" s="111"/>
      <c r="AD7" s="111"/>
      <c r="AE7" s="111"/>
      <c r="AF7" s="111"/>
      <c r="AG7" s="112"/>
      <c r="AH7" s="111"/>
      <c r="AI7" s="562"/>
      <c r="AJ7" s="563"/>
      <c r="AK7" s="563"/>
      <c r="AL7" s="563"/>
      <c r="AM7" s="563"/>
      <c r="AN7" s="563"/>
      <c r="AO7" s="563"/>
      <c r="AP7" s="563"/>
      <c r="AQ7" s="563"/>
      <c r="AR7" s="563"/>
      <c r="AS7" s="563"/>
      <c r="AT7" s="563"/>
      <c r="AU7" s="563"/>
      <c r="AV7" s="564"/>
      <c r="AW7" s="557"/>
      <c r="AX7" s="557"/>
      <c r="AY7" s="557"/>
      <c r="AZ7" s="557"/>
    </row>
    <row r="8" spans="1:52" ht="15" customHeight="1" x14ac:dyDescent="0.3">
      <c r="A8" s="574"/>
      <c r="B8" s="574"/>
      <c r="C8" s="574"/>
      <c r="D8" s="576"/>
      <c r="E8" s="576"/>
      <c r="F8" s="565"/>
      <c r="G8" s="567"/>
      <c r="H8" s="577" t="s">
        <v>18</v>
      </c>
      <c r="I8" s="577"/>
      <c r="J8" s="119"/>
      <c r="K8" s="565"/>
      <c r="L8" s="566"/>
      <c r="M8" s="566"/>
      <c r="N8" s="566"/>
      <c r="O8" s="566"/>
      <c r="P8" s="566"/>
      <c r="Q8" s="566"/>
      <c r="R8" s="566"/>
      <c r="S8" s="566"/>
      <c r="T8" s="566"/>
      <c r="U8" s="566"/>
      <c r="V8" s="113"/>
      <c r="W8" s="113"/>
      <c r="X8" s="113"/>
      <c r="Y8" s="113"/>
      <c r="Z8" s="113"/>
      <c r="AA8" s="113"/>
      <c r="AB8" s="113"/>
      <c r="AC8" s="113"/>
      <c r="AD8" s="113"/>
      <c r="AE8" s="113"/>
      <c r="AF8" s="113"/>
      <c r="AG8" s="114"/>
      <c r="AH8" s="111"/>
      <c r="AI8" s="562"/>
      <c r="AJ8" s="563"/>
      <c r="AK8" s="563"/>
      <c r="AL8" s="563"/>
      <c r="AM8" s="563"/>
      <c r="AN8" s="563"/>
      <c r="AO8" s="563"/>
      <c r="AP8" s="563"/>
      <c r="AQ8" s="563"/>
      <c r="AR8" s="563"/>
      <c r="AS8" s="563"/>
      <c r="AT8" s="563"/>
      <c r="AU8" s="563"/>
      <c r="AV8" s="564"/>
      <c r="AW8" s="557"/>
      <c r="AX8" s="557"/>
      <c r="AY8" s="557"/>
      <c r="AZ8" s="557"/>
    </row>
    <row r="9" spans="1:52" ht="15" customHeight="1" x14ac:dyDescent="0.3">
      <c r="A9" s="587" t="s">
        <v>125</v>
      </c>
      <c r="B9" s="588"/>
      <c r="C9" s="589"/>
      <c r="D9" s="583" t="s">
        <v>126</v>
      </c>
      <c r="E9" s="584"/>
      <c r="F9" s="584"/>
      <c r="G9" s="584"/>
      <c r="H9" s="584"/>
      <c r="I9" s="584"/>
      <c r="J9" s="584"/>
      <c r="K9" s="585"/>
      <c r="L9" s="585"/>
      <c r="M9" s="585"/>
      <c r="N9" s="585"/>
      <c r="O9" s="585"/>
      <c r="P9" s="585"/>
      <c r="Q9" s="585"/>
      <c r="R9" s="585"/>
      <c r="S9" s="585"/>
      <c r="T9" s="585"/>
      <c r="U9" s="585"/>
      <c r="V9" s="585"/>
      <c r="W9" s="585"/>
      <c r="X9" s="585"/>
      <c r="Y9" s="585"/>
      <c r="Z9" s="585"/>
      <c r="AA9" s="585"/>
      <c r="AB9" s="585"/>
      <c r="AC9" s="585"/>
      <c r="AD9" s="585"/>
      <c r="AE9" s="585"/>
      <c r="AF9" s="585"/>
      <c r="AG9" s="586"/>
      <c r="AH9" s="122"/>
      <c r="AI9" s="562"/>
      <c r="AJ9" s="563"/>
      <c r="AK9" s="563"/>
      <c r="AL9" s="563"/>
      <c r="AM9" s="563"/>
      <c r="AN9" s="563"/>
      <c r="AO9" s="563"/>
      <c r="AP9" s="563"/>
      <c r="AQ9" s="563"/>
      <c r="AR9" s="563"/>
      <c r="AS9" s="563"/>
      <c r="AT9" s="563"/>
      <c r="AU9" s="563"/>
      <c r="AV9" s="564"/>
      <c r="AW9" s="557"/>
      <c r="AX9" s="557"/>
      <c r="AY9" s="557"/>
      <c r="AZ9" s="557"/>
    </row>
    <row r="10" spans="1:52" ht="15" customHeight="1" x14ac:dyDescent="0.3">
      <c r="A10" s="580" t="s">
        <v>127</v>
      </c>
      <c r="B10" s="581"/>
      <c r="C10" s="582"/>
      <c r="D10" s="590" t="s">
        <v>128</v>
      </c>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6"/>
      <c r="AH10" s="203"/>
      <c r="AI10" s="565"/>
      <c r="AJ10" s="566"/>
      <c r="AK10" s="566"/>
      <c r="AL10" s="566"/>
      <c r="AM10" s="566"/>
      <c r="AN10" s="566"/>
      <c r="AO10" s="566"/>
      <c r="AP10" s="566"/>
      <c r="AQ10" s="566"/>
      <c r="AR10" s="566"/>
      <c r="AS10" s="566"/>
      <c r="AT10" s="566"/>
      <c r="AU10" s="566"/>
      <c r="AV10" s="567"/>
      <c r="AW10" s="557"/>
      <c r="AX10" s="557"/>
      <c r="AY10" s="557"/>
      <c r="AZ10" s="557"/>
    </row>
    <row r="11" spans="1:52" ht="39.9" customHeight="1" x14ac:dyDescent="0.3">
      <c r="A11" s="569" t="s">
        <v>129</v>
      </c>
      <c r="B11" s="579"/>
      <c r="C11" s="579"/>
      <c r="D11" s="579"/>
      <c r="E11" s="579"/>
      <c r="F11" s="570"/>
      <c r="G11" s="569" t="s">
        <v>130</v>
      </c>
      <c r="H11" s="570"/>
      <c r="I11" s="556" t="s">
        <v>131</v>
      </c>
      <c r="J11" s="556" t="s">
        <v>132</v>
      </c>
      <c r="K11" s="556" t="s">
        <v>133</v>
      </c>
      <c r="L11" s="556" t="s">
        <v>134</v>
      </c>
      <c r="M11" s="556" t="s">
        <v>135</v>
      </c>
      <c r="N11" s="556" t="s">
        <v>136</v>
      </c>
      <c r="O11" s="569" t="s">
        <v>137</v>
      </c>
      <c r="P11" s="579"/>
      <c r="Q11" s="579"/>
      <c r="R11" s="579"/>
      <c r="S11" s="570"/>
      <c r="T11" s="556" t="s">
        <v>138</v>
      </c>
      <c r="U11" s="556" t="s">
        <v>139</v>
      </c>
      <c r="V11" s="571" t="s">
        <v>140</v>
      </c>
      <c r="W11" s="572"/>
      <c r="X11" s="572"/>
      <c r="Y11" s="572"/>
      <c r="Z11" s="572"/>
      <c r="AA11" s="572"/>
      <c r="AB11" s="572"/>
      <c r="AC11" s="572"/>
      <c r="AD11" s="572"/>
      <c r="AE11" s="572"/>
      <c r="AF11" s="572"/>
      <c r="AG11" s="573"/>
      <c r="AH11" s="201"/>
      <c r="AI11" s="571" t="s">
        <v>141</v>
      </c>
      <c r="AJ11" s="572"/>
      <c r="AK11" s="572"/>
      <c r="AL11" s="572"/>
      <c r="AM11" s="572"/>
      <c r="AN11" s="572"/>
      <c r="AO11" s="572"/>
      <c r="AP11" s="572"/>
      <c r="AQ11" s="572"/>
      <c r="AR11" s="572"/>
      <c r="AS11" s="572"/>
      <c r="AT11" s="573"/>
      <c r="AU11" s="569" t="s">
        <v>46</v>
      </c>
      <c r="AV11" s="570"/>
      <c r="AW11" s="557"/>
      <c r="AX11" s="557"/>
      <c r="AY11" s="557"/>
      <c r="AZ11" s="557"/>
    </row>
    <row r="12" spans="1:52" ht="41.4" x14ac:dyDescent="0.3">
      <c r="A12" s="115" t="s">
        <v>142</v>
      </c>
      <c r="B12" s="115" t="s">
        <v>143</v>
      </c>
      <c r="C12" s="115" t="s">
        <v>144</v>
      </c>
      <c r="D12" s="115" t="s">
        <v>145</v>
      </c>
      <c r="E12" s="115" t="s">
        <v>146</v>
      </c>
      <c r="F12" s="115" t="s">
        <v>147</v>
      </c>
      <c r="G12" s="115" t="s">
        <v>148</v>
      </c>
      <c r="H12" s="115" t="s">
        <v>149</v>
      </c>
      <c r="I12" s="558"/>
      <c r="J12" s="558"/>
      <c r="K12" s="558"/>
      <c r="L12" s="558"/>
      <c r="M12" s="558"/>
      <c r="N12" s="558"/>
      <c r="O12" s="115">
        <v>2020</v>
      </c>
      <c r="P12" s="115">
        <v>2021</v>
      </c>
      <c r="Q12" s="115">
        <v>2022</v>
      </c>
      <c r="R12" s="115">
        <v>2023</v>
      </c>
      <c r="S12" s="115">
        <v>2024</v>
      </c>
      <c r="T12" s="558"/>
      <c r="U12" s="558"/>
      <c r="V12" s="120" t="s">
        <v>34</v>
      </c>
      <c r="W12" s="120" t="s">
        <v>35</v>
      </c>
      <c r="X12" s="120" t="s">
        <v>36</v>
      </c>
      <c r="Y12" s="120" t="s">
        <v>37</v>
      </c>
      <c r="Z12" s="120" t="s">
        <v>38</v>
      </c>
      <c r="AA12" s="120" t="s">
        <v>39</v>
      </c>
      <c r="AB12" s="120" t="s">
        <v>40</v>
      </c>
      <c r="AC12" s="120" t="s">
        <v>41</v>
      </c>
      <c r="AD12" s="120" t="s">
        <v>42</v>
      </c>
      <c r="AE12" s="120" t="s">
        <v>43</v>
      </c>
      <c r="AF12" s="120" t="s">
        <v>44</v>
      </c>
      <c r="AG12" s="120" t="s">
        <v>45</v>
      </c>
      <c r="AH12" s="120"/>
      <c r="AI12" s="120" t="s">
        <v>34</v>
      </c>
      <c r="AJ12" s="120" t="s">
        <v>35</v>
      </c>
      <c r="AK12" s="120" t="s">
        <v>36</v>
      </c>
      <c r="AL12" s="120" t="s">
        <v>37</v>
      </c>
      <c r="AM12" s="120" t="s">
        <v>38</v>
      </c>
      <c r="AN12" s="120" t="s">
        <v>39</v>
      </c>
      <c r="AO12" s="120" t="s">
        <v>40</v>
      </c>
      <c r="AP12" s="120" t="s">
        <v>41</v>
      </c>
      <c r="AQ12" s="120" t="s">
        <v>42</v>
      </c>
      <c r="AR12" s="120" t="s">
        <v>43</v>
      </c>
      <c r="AS12" s="120" t="s">
        <v>44</v>
      </c>
      <c r="AT12" s="120" t="s">
        <v>45</v>
      </c>
      <c r="AU12" s="115" t="s">
        <v>150</v>
      </c>
      <c r="AV12" s="191" t="s">
        <v>151</v>
      </c>
      <c r="AW12" s="558"/>
      <c r="AX12" s="558"/>
      <c r="AY12" s="558"/>
      <c r="AZ12" s="558"/>
    </row>
    <row r="13" spans="1:52" ht="147" customHeight="1" x14ac:dyDescent="0.3">
      <c r="A13" s="204">
        <v>452</v>
      </c>
      <c r="B13" s="205"/>
      <c r="C13" s="205"/>
      <c r="D13" s="205"/>
      <c r="E13" s="205"/>
      <c r="F13" s="205"/>
      <c r="G13" s="206"/>
      <c r="H13" s="207" t="s">
        <v>152</v>
      </c>
      <c r="I13" s="207" t="s">
        <v>153</v>
      </c>
      <c r="J13" s="207" t="s">
        <v>154</v>
      </c>
      <c r="K13" s="206" t="s">
        <v>155</v>
      </c>
      <c r="L13" s="205">
        <v>100</v>
      </c>
      <c r="M13" s="206" t="s">
        <v>156</v>
      </c>
      <c r="N13" s="207" t="s">
        <v>157</v>
      </c>
      <c r="O13" s="208">
        <v>0.1</v>
      </c>
      <c r="P13" s="209">
        <v>0.33</v>
      </c>
      <c r="Q13" s="209">
        <v>0.6</v>
      </c>
      <c r="R13" s="258">
        <v>0.85</v>
      </c>
      <c r="S13" s="210">
        <v>1</v>
      </c>
      <c r="T13" s="211" t="s">
        <v>158</v>
      </c>
      <c r="U13" s="211" t="s">
        <v>159</v>
      </c>
      <c r="V13" s="212">
        <v>0.6</v>
      </c>
      <c r="W13" s="212">
        <v>0.02</v>
      </c>
      <c r="X13" s="212">
        <v>0.03</v>
      </c>
      <c r="Y13" s="212">
        <v>0.03</v>
      </c>
      <c r="Z13" s="212">
        <v>0.03</v>
      </c>
      <c r="AA13" s="212">
        <v>0.02</v>
      </c>
      <c r="AB13" s="212">
        <v>0.02</v>
      </c>
      <c r="AC13" s="212">
        <v>0.02</v>
      </c>
      <c r="AD13" s="212">
        <v>0.02</v>
      </c>
      <c r="AE13" s="212">
        <v>0.02</v>
      </c>
      <c r="AF13" s="212">
        <v>0.02</v>
      </c>
      <c r="AG13" s="212">
        <v>0.02</v>
      </c>
      <c r="AH13" s="212">
        <f>V13+W13+X13+Y13+Z13+AA13+AB13+AC13+AD13+AE13+AF13+AG13</f>
        <v>0.8500000000000002</v>
      </c>
      <c r="AI13" s="288">
        <v>0.6</v>
      </c>
      <c r="AJ13" s="117"/>
      <c r="AK13" s="117"/>
      <c r="AL13" s="117"/>
      <c r="AM13" s="117"/>
      <c r="AN13" s="117"/>
      <c r="AO13" s="117"/>
      <c r="AP13" s="117"/>
      <c r="AQ13" s="117"/>
      <c r="AR13" s="117"/>
      <c r="AS13" s="117"/>
      <c r="AT13" s="117"/>
      <c r="AU13" s="117">
        <f>SUM(AI13:AT13)</f>
        <v>0.6</v>
      </c>
      <c r="AV13" s="118">
        <f>+AU13/R13</f>
        <v>0.70588235294117652</v>
      </c>
      <c r="AW13" s="273" t="s">
        <v>482</v>
      </c>
      <c r="AX13" s="273" t="s">
        <v>482</v>
      </c>
      <c r="AY13" s="273" t="s">
        <v>477</v>
      </c>
      <c r="AZ13" s="273" t="s">
        <v>477</v>
      </c>
    </row>
    <row r="14" spans="1:52" ht="135.75" customHeight="1" x14ac:dyDescent="0.3">
      <c r="A14" s="204">
        <v>454</v>
      </c>
      <c r="B14" s="205"/>
      <c r="C14" s="205"/>
      <c r="D14" s="213">
        <v>34</v>
      </c>
      <c r="E14" s="205"/>
      <c r="F14" s="205"/>
      <c r="G14" s="206"/>
      <c r="H14" s="207" t="s">
        <v>152</v>
      </c>
      <c r="I14" s="207" t="s">
        <v>160</v>
      </c>
      <c r="J14" s="214" t="s">
        <v>161</v>
      </c>
      <c r="K14" s="205" t="s">
        <v>162</v>
      </c>
      <c r="L14" s="205">
        <v>16</v>
      </c>
      <c r="M14" s="205" t="s">
        <v>163</v>
      </c>
      <c r="N14" s="207" t="s">
        <v>164</v>
      </c>
      <c r="O14" s="215">
        <v>1</v>
      </c>
      <c r="P14" s="216">
        <v>5</v>
      </c>
      <c r="Q14" s="216">
        <v>7</v>
      </c>
      <c r="R14" s="259">
        <v>2</v>
      </c>
      <c r="S14" s="215">
        <v>1</v>
      </c>
      <c r="T14" s="205" t="s">
        <v>158</v>
      </c>
      <c r="U14" s="206" t="s">
        <v>165</v>
      </c>
      <c r="V14" s="217"/>
      <c r="W14" s="217"/>
      <c r="X14" s="217"/>
      <c r="Y14" s="235">
        <v>1</v>
      </c>
      <c r="Z14" s="235"/>
      <c r="AA14" s="235"/>
      <c r="AB14" s="235"/>
      <c r="AC14" s="235"/>
      <c r="AD14" s="235">
        <v>1</v>
      </c>
      <c r="AE14" s="217"/>
      <c r="AF14" s="217"/>
      <c r="AG14" s="217"/>
      <c r="AH14" s="212">
        <f>V14+W14+X14+Y14+Z14+AA14+AB14+AC14+AD14+AE14+AF14+AG14</f>
        <v>2</v>
      </c>
      <c r="AI14" s="217"/>
      <c r="AJ14" s="217"/>
      <c r="AK14" s="217"/>
      <c r="AL14" s="217"/>
      <c r="AM14" s="217"/>
      <c r="AN14" s="217"/>
      <c r="AO14" s="217"/>
      <c r="AP14" s="217"/>
      <c r="AQ14" s="217"/>
      <c r="AR14" s="117"/>
      <c r="AS14" s="117"/>
      <c r="AT14" s="117"/>
      <c r="AU14" s="117">
        <f>SUM(AI14:AT14)</f>
        <v>0</v>
      </c>
      <c r="AV14" s="118">
        <v>0</v>
      </c>
      <c r="AW14" s="273" t="s">
        <v>484</v>
      </c>
      <c r="AX14" s="273" t="s">
        <v>484</v>
      </c>
      <c r="AY14" s="273" t="s">
        <v>477</v>
      </c>
      <c r="AZ14" s="273" t="s">
        <v>477</v>
      </c>
    </row>
    <row r="15" spans="1:52" ht="147" customHeight="1" x14ac:dyDescent="0.3">
      <c r="A15" s="204"/>
      <c r="B15" s="205"/>
      <c r="C15" s="205"/>
      <c r="D15" s="205"/>
      <c r="E15" s="205"/>
      <c r="F15" s="205"/>
      <c r="G15" s="206" t="s">
        <v>166</v>
      </c>
      <c r="H15" s="207" t="s">
        <v>167</v>
      </c>
      <c r="I15" s="207" t="s">
        <v>168</v>
      </c>
      <c r="J15" s="214" t="s">
        <v>169</v>
      </c>
      <c r="K15" s="205" t="s">
        <v>162</v>
      </c>
      <c r="L15" s="123"/>
      <c r="M15" s="218" t="s">
        <v>156</v>
      </c>
      <c r="N15" s="214" t="s">
        <v>170</v>
      </c>
      <c r="O15" s="219"/>
      <c r="P15" s="219"/>
      <c r="Q15" s="219">
        <v>1</v>
      </c>
      <c r="R15" s="219"/>
      <c r="S15" s="219"/>
      <c r="T15" s="205" t="s">
        <v>171</v>
      </c>
      <c r="U15" s="206" t="s">
        <v>172</v>
      </c>
      <c r="V15" s="220"/>
      <c r="W15" s="221"/>
      <c r="X15" s="221">
        <v>0.25</v>
      </c>
      <c r="Y15" s="222"/>
      <c r="Z15" s="222"/>
      <c r="AA15" s="221">
        <v>0.25</v>
      </c>
      <c r="AB15" s="222"/>
      <c r="AC15" s="222"/>
      <c r="AD15" s="221">
        <v>0.25</v>
      </c>
      <c r="AE15" s="222"/>
      <c r="AF15" s="222"/>
      <c r="AG15" s="221">
        <v>0.25</v>
      </c>
      <c r="AH15" s="212">
        <f>V15+W15+X15+Y15+Z15+AA15+AB15+AC15+AD15+AE15+AF15+AG15</f>
        <v>1</v>
      </c>
      <c r="AI15" s="117"/>
      <c r="AJ15" s="117"/>
      <c r="AK15" s="117"/>
      <c r="AL15" s="117"/>
      <c r="AM15" s="117"/>
      <c r="AN15" s="117"/>
      <c r="AO15" s="117"/>
      <c r="AP15" s="117"/>
      <c r="AQ15" s="117"/>
      <c r="AR15" s="117"/>
      <c r="AS15" s="117"/>
      <c r="AT15" s="117"/>
      <c r="AU15" s="117">
        <f>SUM(AI15:AT15)</f>
        <v>0</v>
      </c>
      <c r="AV15" s="118">
        <v>0</v>
      </c>
      <c r="AW15" s="273" t="s">
        <v>484</v>
      </c>
      <c r="AX15" s="273" t="s">
        <v>484</v>
      </c>
      <c r="AY15" s="273" t="s">
        <v>477</v>
      </c>
      <c r="AZ15" s="273" t="s">
        <v>477</v>
      </c>
    </row>
    <row r="16" spans="1:52" ht="138.75" customHeight="1" x14ac:dyDescent="0.3">
      <c r="A16" s="204"/>
      <c r="B16" s="205"/>
      <c r="C16" s="205"/>
      <c r="D16" s="205"/>
      <c r="E16" s="205"/>
      <c r="F16" s="205"/>
      <c r="G16" s="206" t="s">
        <v>166</v>
      </c>
      <c r="H16" s="207" t="s">
        <v>173</v>
      </c>
      <c r="I16" s="207" t="s">
        <v>168</v>
      </c>
      <c r="J16" s="214" t="s">
        <v>174</v>
      </c>
      <c r="K16" s="205" t="s">
        <v>162</v>
      </c>
      <c r="L16" s="123"/>
      <c r="M16" s="205" t="s">
        <v>156</v>
      </c>
      <c r="N16" s="214" t="s">
        <v>175</v>
      </c>
      <c r="O16" s="219"/>
      <c r="P16" s="219"/>
      <c r="Q16" s="219">
        <v>1</v>
      </c>
      <c r="R16" s="219"/>
      <c r="S16" s="219"/>
      <c r="T16" s="205" t="s">
        <v>171</v>
      </c>
      <c r="U16" s="206" t="s">
        <v>176</v>
      </c>
      <c r="V16" s="220"/>
      <c r="W16" s="221"/>
      <c r="X16" s="221">
        <v>0.25</v>
      </c>
      <c r="Y16" s="222"/>
      <c r="Z16" s="222"/>
      <c r="AA16" s="221">
        <v>0.25</v>
      </c>
      <c r="AB16" s="222"/>
      <c r="AC16" s="222"/>
      <c r="AD16" s="221">
        <v>0.25</v>
      </c>
      <c r="AE16" s="222"/>
      <c r="AF16" s="222"/>
      <c r="AG16" s="221">
        <v>0.25</v>
      </c>
      <c r="AH16" s="212">
        <f>V16+W16+X16+Y16+Z16+AA16+AB16+AC16+AD16+AE16+AF16+AG16</f>
        <v>1</v>
      </c>
      <c r="AI16" s="123"/>
      <c r="AJ16" s="123"/>
      <c r="AK16" s="117"/>
      <c r="AL16" s="117"/>
      <c r="AM16" s="117"/>
      <c r="AN16" s="117"/>
      <c r="AO16" s="117"/>
      <c r="AP16" s="117"/>
      <c r="AQ16" s="117"/>
      <c r="AR16" s="117"/>
      <c r="AS16" s="117"/>
      <c r="AT16" s="117"/>
      <c r="AU16" s="117">
        <f>SUM(AI16:AT16)</f>
        <v>0</v>
      </c>
      <c r="AV16" s="118">
        <v>0</v>
      </c>
      <c r="AW16" s="273" t="s">
        <v>484</v>
      </c>
      <c r="AX16" s="273" t="s">
        <v>484</v>
      </c>
      <c r="AY16" s="273" t="s">
        <v>477</v>
      </c>
      <c r="AZ16" s="273" t="s">
        <v>477</v>
      </c>
    </row>
    <row r="17" spans="1:52" ht="47.4" customHeight="1" x14ac:dyDescent="0.3">
      <c r="A17" s="578" t="s">
        <v>177</v>
      </c>
      <c r="B17" s="578"/>
      <c r="C17" s="578"/>
      <c r="D17" s="568" t="s">
        <v>178</v>
      </c>
      <c r="E17" s="568"/>
      <c r="F17" s="568"/>
      <c r="G17" s="568"/>
      <c r="H17" s="568"/>
      <c r="I17" s="568"/>
      <c r="J17" s="600" t="s">
        <v>179</v>
      </c>
      <c r="K17" s="600"/>
      <c r="L17" s="600"/>
      <c r="M17" s="600"/>
      <c r="N17" s="600"/>
      <c r="O17" s="600"/>
      <c r="P17" s="568" t="s">
        <v>178</v>
      </c>
      <c r="Q17" s="568"/>
      <c r="R17" s="568"/>
      <c r="S17" s="568"/>
      <c r="T17" s="568"/>
      <c r="U17" s="568"/>
      <c r="V17" s="568" t="s">
        <v>178</v>
      </c>
      <c r="W17" s="568"/>
      <c r="X17" s="568"/>
      <c r="Y17" s="568"/>
      <c r="Z17" s="568"/>
      <c r="AA17" s="568"/>
      <c r="AB17" s="568"/>
      <c r="AC17" s="568"/>
      <c r="AD17" s="568" t="s">
        <v>178</v>
      </c>
      <c r="AE17" s="568"/>
      <c r="AF17" s="568"/>
      <c r="AG17" s="568"/>
      <c r="AH17" s="568"/>
      <c r="AI17" s="568"/>
      <c r="AJ17" s="568"/>
      <c r="AK17" s="568"/>
      <c r="AL17" s="568"/>
      <c r="AM17" s="568"/>
      <c r="AN17" s="568"/>
      <c r="AO17" s="568"/>
      <c r="AP17" s="568"/>
      <c r="AQ17" s="600" t="s">
        <v>180</v>
      </c>
      <c r="AR17" s="600"/>
      <c r="AS17" s="600"/>
      <c r="AT17" s="600"/>
      <c r="AU17" s="568" t="s">
        <v>181</v>
      </c>
      <c r="AV17" s="568"/>
      <c r="AW17" s="568"/>
      <c r="AX17" s="568"/>
      <c r="AY17" s="568"/>
      <c r="AZ17" s="568"/>
    </row>
    <row r="18" spans="1:52" x14ac:dyDescent="0.3">
      <c r="A18" s="578"/>
      <c r="B18" s="578"/>
      <c r="C18" s="578"/>
      <c r="D18" s="568" t="s">
        <v>513</v>
      </c>
      <c r="E18" s="568"/>
      <c r="F18" s="568"/>
      <c r="G18" s="568"/>
      <c r="H18" s="568"/>
      <c r="I18" s="568"/>
      <c r="J18" s="600"/>
      <c r="K18" s="600"/>
      <c r="L18" s="600"/>
      <c r="M18" s="600"/>
      <c r="N18" s="600"/>
      <c r="O18" s="600"/>
      <c r="P18" s="568" t="s">
        <v>517</v>
      </c>
      <c r="Q18" s="568"/>
      <c r="R18" s="568"/>
      <c r="S18" s="568"/>
      <c r="T18" s="568"/>
      <c r="U18" s="568"/>
      <c r="V18" s="568" t="s">
        <v>516</v>
      </c>
      <c r="W18" s="568"/>
      <c r="X18" s="568"/>
      <c r="Y18" s="568"/>
      <c r="Z18" s="568"/>
      <c r="AA18" s="568"/>
      <c r="AB18" s="568"/>
      <c r="AC18" s="568"/>
      <c r="AD18" s="568" t="s">
        <v>182</v>
      </c>
      <c r="AE18" s="568"/>
      <c r="AF18" s="568"/>
      <c r="AG18" s="568"/>
      <c r="AH18" s="568"/>
      <c r="AI18" s="568"/>
      <c r="AJ18" s="568"/>
      <c r="AK18" s="568"/>
      <c r="AL18" s="568"/>
      <c r="AM18" s="568"/>
      <c r="AN18" s="568"/>
      <c r="AO18" s="568"/>
      <c r="AP18" s="568"/>
      <c r="AQ18" s="600"/>
      <c r="AR18" s="600"/>
      <c r="AS18" s="600"/>
      <c r="AT18" s="600"/>
      <c r="AU18" s="568" t="s">
        <v>182</v>
      </c>
      <c r="AV18" s="568"/>
      <c r="AW18" s="568"/>
      <c r="AX18" s="568"/>
      <c r="AY18" s="568"/>
      <c r="AZ18" s="568"/>
    </row>
    <row r="19" spans="1:52" ht="15.9" customHeight="1" x14ac:dyDescent="0.3">
      <c r="A19" s="578"/>
      <c r="B19" s="578"/>
      <c r="C19" s="578"/>
      <c r="D19" s="568" t="s">
        <v>514</v>
      </c>
      <c r="E19" s="568"/>
      <c r="F19" s="568"/>
      <c r="G19" s="568"/>
      <c r="H19" s="568"/>
      <c r="I19" s="568"/>
      <c r="J19" s="600"/>
      <c r="K19" s="600"/>
      <c r="L19" s="600"/>
      <c r="M19" s="600"/>
      <c r="N19" s="600"/>
      <c r="O19" s="600"/>
      <c r="P19" s="568" t="s">
        <v>518</v>
      </c>
      <c r="Q19" s="568"/>
      <c r="R19" s="568"/>
      <c r="S19" s="568"/>
      <c r="T19" s="568"/>
      <c r="U19" s="568"/>
      <c r="V19" s="568" t="s">
        <v>515</v>
      </c>
      <c r="W19" s="568"/>
      <c r="X19" s="568"/>
      <c r="Y19" s="568"/>
      <c r="Z19" s="568"/>
      <c r="AA19" s="568"/>
      <c r="AB19" s="568"/>
      <c r="AC19" s="568"/>
      <c r="AD19" s="568" t="s">
        <v>183</v>
      </c>
      <c r="AE19" s="568"/>
      <c r="AF19" s="568"/>
      <c r="AG19" s="568"/>
      <c r="AH19" s="568"/>
      <c r="AI19" s="568"/>
      <c r="AJ19" s="568"/>
      <c r="AK19" s="568"/>
      <c r="AL19" s="568"/>
      <c r="AM19" s="568"/>
      <c r="AN19" s="568"/>
      <c r="AO19" s="568"/>
      <c r="AP19" s="568"/>
      <c r="AQ19" s="600"/>
      <c r="AR19" s="600"/>
      <c r="AS19" s="600"/>
      <c r="AT19" s="600"/>
      <c r="AU19" s="568" t="s">
        <v>184</v>
      </c>
      <c r="AV19" s="568"/>
      <c r="AW19" s="568"/>
      <c r="AX19" s="568"/>
      <c r="AY19" s="568"/>
      <c r="AZ19" s="568"/>
    </row>
  </sheetData>
  <mergeCells count="56">
    <mergeCell ref="AY5:AY12"/>
    <mergeCell ref="AZ5:AZ12"/>
    <mergeCell ref="AY1:AZ1"/>
    <mergeCell ref="AY2:AZ2"/>
    <mergeCell ref="AY3:AZ3"/>
    <mergeCell ref="AY4:AZ4"/>
    <mergeCell ref="A1:AX1"/>
    <mergeCell ref="A2:AX2"/>
    <mergeCell ref="A3:AX4"/>
    <mergeCell ref="AU19:AZ19"/>
    <mergeCell ref="D17:I17"/>
    <mergeCell ref="AQ17:AT19"/>
    <mergeCell ref="V19:AC19"/>
    <mergeCell ref="L11:L12"/>
    <mergeCell ref="J17:O19"/>
    <mergeCell ref="P18:U18"/>
    <mergeCell ref="P19:U19"/>
    <mergeCell ref="D18:I18"/>
    <mergeCell ref="D19:I19"/>
    <mergeCell ref="AD17:AP17"/>
    <mergeCell ref="AD18:AP18"/>
    <mergeCell ref="AD19:AP19"/>
    <mergeCell ref="A10:C10"/>
    <mergeCell ref="D9:AG9"/>
    <mergeCell ref="A11:F11"/>
    <mergeCell ref="G11:H11"/>
    <mergeCell ref="A9:C9"/>
    <mergeCell ref="D10:AG10"/>
    <mergeCell ref="V18:AC18"/>
    <mergeCell ref="P17:U17"/>
    <mergeCell ref="V17:AC17"/>
    <mergeCell ref="V11:AG11"/>
    <mergeCell ref="A17:C19"/>
    <mergeCell ref="U11:U12"/>
    <mergeCell ref="O11:S11"/>
    <mergeCell ref="T11:T12"/>
    <mergeCell ref="N11:N12"/>
    <mergeCell ref="I11:I12"/>
    <mergeCell ref="J11:J12"/>
    <mergeCell ref="K11:K12"/>
    <mergeCell ref="AX5:AX12"/>
    <mergeCell ref="AI5:AV10"/>
    <mergeCell ref="K6:U8"/>
    <mergeCell ref="AW5:AW12"/>
    <mergeCell ref="AU18:AZ18"/>
    <mergeCell ref="M11:M12"/>
    <mergeCell ref="AU17:AZ17"/>
    <mergeCell ref="AU11:AV11"/>
    <mergeCell ref="AI11:AT11"/>
    <mergeCell ref="A5:AG5"/>
    <mergeCell ref="A6:C8"/>
    <mergeCell ref="D6:E8"/>
    <mergeCell ref="F6:G8"/>
    <mergeCell ref="H6:I6"/>
    <mergeCell ref="H7:I7"/>
    <mergeCell ref="H8:I8"/>
  </mergeCells>
  <printOptions horizontalCentered="1" verticalCentered="1"/>
  <pageMargins left="0.23622047244094491" right="0.23622047244094491" top="0.39370078740157483" bottom="0.39370078740157483" header="0.31496062992125984" footer="0.31496062992125984"/>
  <pageSetup scale="2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88671875" style="108" customWidth="1"/>
    <col min="31" max="31" width="11.33203125" style="108" customWidth="1"/>
    <col min="32" max="32" width="2.33203125" style="108" customWidth="1"/>
    <col min="33" max="33" width="19.44140625" style="108" customWidth="1"/>
    <col min="34" max="51" width="11.33203125" style="108" customWidth="1"/>
    <col min="52" max="63" width="8.88671875" style="108" customWidth="1"/>
    <col min="64" max="16384" width="19.44140625" style="108"/>
  </cols>
  <sheetData>
    <row r="1" spans="1:63" ht="15.9" customHeight="1" x14ac:dyDescent="0.3">
      <c r="A1" s="615" t="s">
        <v>5</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6" t="s">
        <v>99</v>
      </c>
      <c r="BJ1" s="616"/>
      <c r="BK1" s="616"/>
    </row>
    <row r="2" spans="1:63" ht="15.9" customHeight="1" x14ac:dyDescent="0.3">
      <c r="A2" s="615" t="s">
        <v>7</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6" t="s">
        <v>8</v>
      </c>
      <c r="BJ2" s="616"/>
      <c r="BK2" s="616"/>
    </row>
    <row r="3" spans="1:63" ht="26.1" customHeight="1" x14ac:dyDescent="0.3">
      <c r="A3" s="615" t="s">
        <v>185</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6" t="s">
        <v>10</v>
      </c>
      <c r="BJ3" s="616"/>
      <c r="BK3" s="616"/>
    </row>
    <row r="4" spans="1:63" ht="15.9" customHeight="1" x14ac:dyDescent="0.3">
      <c r="A4" s="615" t="s">
        <v>186</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2" t="s">
        <v>187</v>
      </c>
      <c r="BJ4" s="613"/>
      <c r="BK4" s="614"/>
    </row>
    <row r="5" spans="1:63" ht="26.1" customHeight="1" x14ac:dyDescent="0.3">
      <c r="A5" s="609" t="s">
        <v>188</v>
      </c>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G5" s="609" t="s">
        <v>189</v>
      </c>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10"/>
      <c r="BJ5" s="610"/>
      <c r="BK5" s="610"/>
    </row>
    <row r="6" spans="1:63" ht="31.5" customHeight="1" x14ac:dyDescent="0.3">
      <c r="A6" s="155" t="s">
        <v>190</v>
      </c>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1"/>
      <c r="BC6" s="611"/>
      <c r="BD6" s="611"/>
      <c r="BE6" s="611"/>
      <c r="BF6" s="611"/>
      <c r="BG6" s="611"/>
      <c r="BH6" s="611"/>
      <c r="BI6" s="611"/>
      <c r="BJ6" s="611"/>
      <c r="BK6" s="611"/>
    </row>
    <row r="7" spans="1:63" ht="31.5" customHeight="1" x14ac:dyDescent="0.3">
      <c r="A7" s="156" t="s">
        <v>191</v>
      </c>
      <c r="B7" s="604"/>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5"/>
    </row>
    <row r="8" spans="1:63" ht="18.75" customHeight="1" x14ac:dyDescent="0.3">
      <c r="A8" s="147"/>
      <c r="B8" s="147"/>
      <c r="C8" s="147"/>
      <c r="D8" s="147"/>
      <c r="E8" s="147"/>
      <c r="F8" s="147"/>
      <c r="G8" s="147"/>
      <c r="H8" s="147"/>
      <c r="I8" s="147"/>
      <c r="J8" s="147"/>
      <c r="K8" s="148"/>
      <c r="L8" s="148"/>
      <c r="M8" s="148"/>
      <c r="N8" s="148"/>
      <c r="O8" s="148"/>
      <c r="P8" s="148"/>
      <c r="Q8" s="148"/>
      <c r="R8" s="148"/>
      <c r="S8" s="148"/>
      <c r="T8" s="148"/>
      <c r="U8" s="148"/>
      <c r="V8" s="148"/>
      <c r="W8" s="148"/>
      <c r="X8" s="148"/>
      <c r="Y8" s="148"/>
      <c r="Z8" s="148"/>
      <c r="AA8" s="148"/>
      <c r="AB8" s="148"/>
      <c r="AC8" s="148"/>
      <c r="AD8" s="148"/>
      <c r="AE8" s="148"/>
      <c r="AG8" s="147"/>
      <c r="AH8" s="148"/>
      <c r="AI8" s="148"/>
      <c r="AJ8" s="148"/>
      <c r="AK8" s="148"/>
      <c r="AL8" s="148"/>
      <c r="AM8" s="148"/>
      <c r="AN8" s="148"/>
      <c r="AO8" s="148"/>
    </row>
    <row r="9" spans="1:63" ht="30" customHeight="1" x14ac:dyDescent="0.3">
      <c r="A9" s="607" t="s">
        <v>192</v>
      </c>
      <c r="B9" s="190" t="s">
        <v>34</v>
      </c>
      <c r="C9" s="190" t="s">
        <v>35</v>
      </c>
      <c r="D9" s="604" t="s">
        <v>36</v>
      </c>
      <c r="E9" s="605"/>
      <c r="F9" s="190" t="s">
        <v>37</v>
      </c>
      <c r="G9" s="190" t="s">
        <v>38</v>
      </c>
      <c r="H9" s="604" t="s">
        <v>39</v>
      </c>
      <c r="I9" s="605"/>
      <c r="J9" s="190" t="s">
        <v>40</v>
      </c>
      <c r="K9" s="190" t="s">
        <v>41</v>
      </c>
      <c r="L9" s="604" t="s">
        <v>42</v>
      </c>
      <c r="M9" s="605"/>
      <c r="N9" s="190" t="s">
        <v>43</v>
      </c>
      <c r="O9" s="190" t="s">
        <v>44</v>
      </c>
      <c r="P9" s="604" t="s">
        <v>45</v>
      </c>
      <c r="Q9" s="605"/>
      <c r="R9" s="604" t="s">
        <v>193</v>
      </c>
      <c r="S9" s="605"/>
      <c r="T9" s="604" t="s">
        <v>194</v>
      </c>
      <c r="U9" s="606"/>
      <c r="V9" s="606"/>
      <c r="W9" s="606"/>
      <c r="X9" s="606"/>
      <c r="Y9" s="605"/>
      <c r="Z9" s="604" t="s">
        <v>195</v>
      </c>
      <c r="AA9" s="606"/>
      <c r="AB9" s="606"/>
      <c r="AC9" s="606"/>
      <c r="AD9" s="606"/>
      <c r="AE9" s="605"/>
      <c r="AG9" s="607" t="s">
        <v>192</v>
      </c>
      <c r="AH9" s="190" t="s">
        <v>34</v>
      </c>
      <c r="AI9" s="190" t="s">
        <v>35</v>
      </c>
      <c r="AJ9" s="604" t="s">
        <v>36</v>
      </c>
      <c r="AK9" s="605"/>
      <c r="AL9" s="190" t="s">
        <v>37</v>
      </c>
      <c r="AM9" s="190" t="s">
        <v>38</v>
      </c>
      <c r="AN9" s="604" t="s">
        <v>39</v>
      </c>
      <c r="AO9" s="605"/>
      <c r="AP9" s="190" t="s">
        <v>40</v>
      </c>
      <c r="AQ9" s="190" t="s">
        <v>41</v>
      </c>
      <c r="AR9" s="604" t="s">
        <v>42</v>
      </c>
      <c r="AS9" s="605"/>
      <c r="AT9" s="190" t="s">
        <v>43</v>
      </c>
      <c r="AU9" s="190" t="s">
        <v>44</v>
      </c>
      <c r="AV9" s="604" t="s">
        <v>45</v>
      </c>
      <c r="AW9" s="605"/>
      <c r="AX9" s="604" t="s">
        <v>193</v>
      </c>
      <c r="AY9" s="605"/>
      <c r="AZ9" s="604" t="s">
        <v>194</v>
      </c>
      <c r="BA9" s="606"/>
      <c r="BB9" s="606"/>
      <c r="BC9" s="606"/>
      <c r="BD9" s="606"/>
      <c r="BE9" s="605"/>
      <c r="BF9" s="604" t="s">
        <v>195</v>
      </c>
      <c r="BG9" s="606"/>
      <c r="BH9" s="606"/>
      <c r="BI9" s="606"/>
      <c r="BJ9" s="606"/>
      <c r="BK9" s="605"/>
    </row>
    <row r="10" spans="1:63" ht="36" customHeight="1" x14ac:dyDescent="0.3">
      <c r="A10" s="608"/>
      <c r="B10" s="120" t="s">
        <v>196</v>
      </c>
      <c r="C10" s="120" t="s">
        <v>196</v>
      </c>
      <c r="D10" s="120" t="s">
        <v>196</v>
      </c>
      <c r="E10" s="120" t="s">
        <v>197</v>
      </c>
      <c r="F10" s="120" t="s">
        <v>196</v>
      </c>
      <c r="G10" s="120" t="s">
        <v>196</v>
      </c>
      <c r="H10" s="120" t="s">
        <v>196</v>
      </c>
      <c r="I10" s="120" t="s">
        <v>197</v>
      </c>
      <c r="J10" s="120" t="s">
        <v>196</v>
      </c>
      <c r="K10" s="120" t="s">
        <v>196</v>
      </c>
      <c r="L10" s="120" t="s">
        <v>196</v>
      </c>
      <c r="M10" s="120" t="s">
        <v>197</v>
      </c>
      <c r="N10" s="120" t="s">
        <v>196</v>
      </c>
      <c r="O10" s="120" t="s">
        <v>196</v>
      </c>
      <c r="P10" s="120" t="s">
        <v>196</v>
      </c>
      <c r="Q10" s="120" t="s">
        <v>197</v>
      </c>
      <c r="R10" s="120" t="s">
        <v>196</v>
      </c>
      <c r="S10" s="120" t="s">
        <v>197</v>
      </c>
      <c r="T10" s="185" t="s">
        <v>198</v>
      </c>
      <c r="U10" s="185" t="s">
        <v>199</v>
      </c>
      <c r="V10" s="185" t="s">
        <v>200</v>
      </c>
      <c r="W10" s="185" t="s">
        <v>201</v>
      </c>
      <c r="X10" s="186" t="s">
        <v>202</v>
      </c>
      <c r="Y10" s="185" t="s">
        <v>203</v>
      </c>
      <c r="Z10" s="120" t="s">
        <v>204</v>
      </c>
      <c r="AA10" s="149" t="s">
        <v>205</v>
      </c>
      <c r="AB10" s="120" t="s">
        <v>206</v>
      </c>
      <c r="AC10" s="120" t="s">
        <v>207</v>
      </c>
      <c r="AD10" s="120" t="s">
        <v>208</v>
      </c>
      <c r="AE10" s="120" t="s">
        <v>209</v>
      </c>
      <c r="AG10" s="608"/>
      <c r="AH10" s="120" t="s">
        <v>196</v>
      </c>
      <c r="AI10" s="120" t="s">
        <v>196</v>
      </c>
      <c r="AJ10" s="120" t="s">
        <v>196</v>
      </c>
      <c r="AK10" s="120" t="s">
        <v>197</v>
      </c>
      <c r="AL10" s="120" t="s">
        <v>196</v>
      </c>
      <c r="AM10" s="120" t="s">
        <v>196</v>
      </c>
      <c r="AN10" s="120" t="s">
        <v>196</v>
      </c>
      <c r="AO10" s="120" t="s">
        <v>197</v>
      </c>
      <c r="AP10" s="120" t="s">
        <v>196</v>
      </c>
      <c r="AQ10" s="120" t="s">
        <v>196</v>
      </c>
      <c r="AR10" s="120" t="s">
        <v>196</v>
      </c>
      <c r="AS10" s="120" t="s">
        <v>197</v>
      </c>
      <c r="AT10" s="120" t="s">
        <v>196</v>
      </c>
      <c r="AU10" s="120" t="s">
        <v>196</v>
      </c>
      <c r="AV10" s="120" t="s">
        <v>196</v>
      </c>
      <c r="AW10" s="120" t="s">
        <v>197</v>
      </c>
      <c r="AX10" s="120" t="s">
        <v>196</v>
      </c>
      <c r="AY10" s="120" t="s">
        <v>197</v>
      </c>
      <c r="AZ10" s="185" t="s">
        <v>198</v>
      </c>
      <c r="BA10" s="185" t="s">
        <v>199</v>
      </c>
      <c r="BB10" s="185" t="s">
        <v>200</v>
      </c>
      <c r="BC10" s="185" t="s">
        <v>201</v>
      </c>
      <c r="BD10" s="186" t="s">
        <v>202</v>
      </c>
      <c r="BE10" s="185" t="s">
        <v>203</v>
      </c>
      <c r="BF10" s="183" t="s">
        <v>204</v>
      </c>
      <c r="BG10" s="184" t="s">
        <v>205</v>
      </c>
      <c r="BH10" s="183" t="s">
        <v>206</v>
      </c>
      <c r="BI10" s="183" t="s">
        <v>207</v>
      </c>
      <c r="BJ10" s="183" t="s">
        <v>208</v>
      </c>
      <c r="BK10" s="183" t="s">
        <v>209</v>
      </c>
    </row>
    <row r="11" spans="1:63" x14ac:dyDescent="0.3">
      <c r="A11" s="150" t="s">
        <v>210</v>
      </c>
      <c r="B11" s="150"/>
      <c r="C11" s="150"/>
      <c r="D11" s="150"/>
      <c r="E11" s="196"/>
      <c r="F11" s="150"/>
      <c r="G11" s="150"/>
      <c r="H11" s="150"/>
      <c r="I11" s="196"/>
      <c r="J11" s="150"/>
      <c r="K11" s="150"/>
      <c r="L11" s="150"/>
      <c r="M11" s="196"/>
      <c r="N11" s="150"/>
      <c r="O11" s="150"/>
      <c r="P11" s="150"/>
      <c r="Q11" s="196"/>
      <c r="R11" s="188">
        <f t="shared" ref="R11:R31" si="0">B11+C11+D11+F11+G11+H11+J11+K11+L11+N11+O11+P11</f>
        <v>0</v>
      </c>
      <c r="S11" s="157">
        <f>+E11+I11+M11+Q11</f>
        <v>0</v>
      </c>
      <c r="T11" s="187"/>
      <c r="U11" s="187"/>
      <c r="V11" s="187"/>
      <c r="W11" s="187"/>
      <c r="X11" s="187"/>
      <c r="Y11" s="152"/>
      <c r="Z11" s="152"/>
      <c r="AA11" s="152"/>
      <c r="AB11" s="152"/>
      <c r="AC11" s="152"/>
      <c r="AD11" s="152"/>
      <c r="AE11" s="153"/>
      <c r="AG11" s="150" t="s">
        <v>210</v>
      </c>
      <c r="AH11" s="150"/>
      <c r="AI11" s="150"/>
      <c r="AJ11" s="150"/>
      <c r="AK11" s="196"/>
      <c r="AL11" s="150"/>
      <c r="AM11" s="150"/>
      <c r="AN11" s="150"/>
      <c r="AO11" s="196"/>
      <c r="AP11" s="150"/>
      <c r="AQ11" s="150"/>
      <c r="AR11" s="150"/>
      <c r="AS11" s="196"/>
      <c r="AT11" s="150"/>
      <c r="AU11" s="150"/>
      <c r="AV11" s="150"/>
      <c r="AW11" s="196"/>
      <c r="AX11" s="188">
        <f t="shared" ref="AX11:AX31" si="1">AH11+AI11+AJ11+AL11+AM11+AN11+AP11+AQ11+AR11+AT11+AU11+AV11</f>
        <v>0</v>
      </c>
      <c r="AY11" s="157">
        <f>+AK11+AO11+AS11+AW11</f>
        <v>0</v>
      </c>
      <c r="AZ11" s="152"/>
      <c r="BA11" s="152"/>
      <c r="BB11" s="152"/>
      <c r="BC11" s="152"/>
      <c r="BD11" s="152"/>
      <c r="BE11" s="152"/>
      <c r="BF11" s="152"/>
      <c r="BG11" s="152"/>
      <c r="BH11" s="152"/>
      <c r="BI11" s="152"/>
      <c r="BJ11" s="152"/>
      <c r="BK11" s="153"/>
    </row>
    <row r="12" spans="1:63" x14ac:dyDescent="0.3">
      <c r="A12" s="150" t="s">
        <v>211</v>
      </c>
      <c r="B12" s="150"/>
      <c r="C12" s="150"/>
      <c r="D12" s="150"/>
      <c r="E12" s="196"/>
      <c r="F12" s="150"/>
      <c r="G12" s="150"/>
      <c r="H12" s="150"/>
      <c r="I12" s="196"/>
      <c r="J12" s="150"/>
      <c r="K12" s="150"/>
      <c r="L12" s="150"/>
      <c r="M12" s="196"/>
      <c r="N12" s="150"/>
      <c r="O12" s="150"/>
      <c r="P12" s="150"/>
      <c r="Q12" s="196"/>
      <c r="R12" s="188">
        <f t="shared" si="0"/>
        <v>0</v>
      </c>
      <c r="S12" s="157">
        <f t="shared" ref="S12:S31" si="2">+E12+I12+M12+Q12</f>
        <v>0</v>
      </c>
      <c r="T12" s="187"/>
      <c r="U12" s="187"/>
      <c r="V12" s="187"/>
      <c r="W12" s="187"/>
      <c r="X12" s="187"/>
      <c r="Y12" s="152"/>
      <c r="Z12" s="152"/>
      <c r="AA12" s="152"/>
      <c r="AB12" s="152"/>
      <c r="AC12" s="152"/>
      <c r="AD12" s="152"/>
      <c r="AE12" s="152"/>
      <c r="AG12" s="150" t="s">
        <v>211</v>
      </c>
      <c r="AH12" s="150"/>
      <c r="AI12" s="150"/>
      <c r="AJ12" s="150"/>
      <c r="AK12" s="196"/>
      <c r="AL12" s="150"/>
      <c r="AM12" s="150"/>
      <c r="AN12" s="150"/>
      <c r="AO12" s="196"/>
      <c r="AP12" s="150"/>
      <c r="AQ12" s="150"/>
      <c r="AR12" s="150"/>
      <c r="AS12" s="196"/>
      <c r="AT12" s="150"/>
      <c r="AU12" s="150"/>
      <c r="AV12" s="150"/>
      <c r="AW12" s="196"/>
      <c r="AX12" s="188">
        <f t="shared" si="1"/>
        <v>0</v>
      </c>
      <c r="AY12" s="157">
        <f t="shared" ref="AY12:AY31" si="3">+AK12+AO12+AS12+AW12</f>
        <v>0</v>
      </c>
      <c r="AZ12" s="152"/>
      <c r="BA12" s="152"/>
      <c r="BB12" s="152"/>
      <c r="BC12" s="152"/>
      <c r="BD12" s="152"/>
      <c r="BE12" s="152"/>
      <c r="BF12" s="152"/>
      <c r="BG12" s="152"/>
      <c r="BH12" s="152"/>
      <c r="BI12" s="152"/>
      <c r="BJ12" s="152"/>
      <c r="BK12" s="152"/>
    </row>
    <row r="13" spans="1:63" x14ac:dyDescent="0.3">
      <c r="A13" s="150" t="s">
        <v>212</v>
      </c>
      <c r="B13" s="150"/>
      <c r="C13" s="150"/>
      <c r="D13" s="150"/>
      <c r="E13" s="196"/>
      <c r="F13" s="150"/>
      <c r="G13" s="150"/>
      <c r="H13" s="150"/>
      <c r="I13" s="196"/>
      <c r="J13" s="150"/>
      <c r="K13" s="150"/>
      <c r="L13" s="150"/>
      <c r="M13" s="196"/>
      <c r="N13" s="150"/>
      <c r="O13" s="150"/>
      <c r="P13" s="150"/>
      <c r="Q13" s="196"/>
      <c r="R13" s="188">
        <f t="shared" si="0"/>
        <v>0</v>
      </c>
      <c r="S13" s="157">
        <f t="shared" si="2"/>
        <v>0</v>
      </c>
      <c r="T13" s="187"/>
      <c r="U13" s="187"/>
      <c r="V13" s="187"/>
      <c r="W13" s="187"/>
      <c r="X13" s="187"/>
      <c r="Y13" s="152"/>
      <c r="Z13" s="152"/>
      <c r="AA13" s="152"/>
      <c r="AB13" s="152"/>
      <c r="AC13" s="152"/>
      <c r="AD13" s="152"/>
      <c r="AE13" s="152"/>
      <c r="AG13" s="150" t="s">
        <v>212</v>
      </c>
      <c r="AH13" s="150"/>
      <c r="AI13" s="150"/>
      <c r="AJ13" s="150"/>
      <c r="AK13" s="196"/>
      <c r="AL13" s="150"/>
      <c r="AM13" s="150"/>
      <c r="AN13" s="150"/>
      <c r="AO13" s="196"/>
      <c r="AP13" s="150"/>
      <c r="AQ13" s="150"/>
      <c r="AR13" s="150"/>
      <c r="AS13" s="196"/>
      <c r="AT13" s="150"/>
      <c r="AU13" s="150"/>
      <c r="AV13" s="150"/>
      <c r="AW13" s="196"/>
      <c r="AX13" s="188">
        <f t="shared" si="1"/>
        <v>0</v>
      </c>
      <c r="AY13" s="157">
        <f t="shared" si="3"/>
        <v>0</v>
      </c>
      <c r="AZ13" s="152"/>
      <c r="BA13" s="152"/>
      <c r="BB13" s="152"/>
      <c r="BC13" s="152"/>
      <c r="BD13" s="152"/>
      <c r="BE13" s="152"/>
      <c r="BF13" s="152"/>
      <c r="BG13" s="152"/>
      <c r="BH13" s="152"/>
      <c r="BI13" s="152"/>
      <c r="BJ13" s="152"/>
      <c r="BK13" s="152"/>
    </row>
    <row r="14" spans="1:63" x14ac:dyDescent="0.3">
      <c r="A14" s="150" t="s">
        <v>213</v>
      </c>
      <c r="B14" s="150"/>
      <c r="C14" s="150"/>
      <c r="D14" s="150"/>
      <c r="E14" s="196"/>
      <c r="F14" s="150"/>
      <c r="G14" s="150"/>
      <c r="H14" s="150"/>
      <c r="I14" s="196"/>
      <c r="J14" s="150"/>
      <c r="K14" s="150"/>
      <c r="L14" s="150"/>
      <c r="M14" s="196"/>
      <c r="N14" s="150"/>
      <c r="O14" s="150"/>
      <c r="P14" s="150"/>
      <c r="Q14" s="196"/>
      <c r="R14" s="188">
        <f t="shared" si="0"/>
        <v>0</v>
      </c>
      <c r="S14" s="157">
        <f t="shared" si="2"/>
        <v>0</v>
      </c>
      <c r="T14" s="187"/>
      <c r="U14" s="187"/>
      <c r="V14" s="187"/>
      <c r="W14" s="187"/>
      <c r="X14" s="187"/>
      <c r="Y14" s="152"/>
      <c r="Z14" s="152"/>
      <c r="AA14" s="152"/>
      <c r="AB14" s="152"/>
      <c r="AC14" s="152"/>
      <c r="AD14" s="152"/>
      <c r="AE14" s="152"/>
      <c r="AG14" s="150" t="s">
        <v>213</v>
      </c>
      <c r="AH14" s="150"/>
      <c r="AI14" s="150"/>
      <c r="AJ14" s="150"/>
      <c r="AK14" s="196"/>
      <c r="AL14" s="150"/>
      <c r="AM14" s="150"/>
      <c r="AN14" s="150"/>
      <c r="AO14" s="196"/>
      <c r="AP14" s="150"/>
      <c r="AQ14" s="150"/>
      <c r="AR14" s="150"/>
      <c r="AS14" s="196"/>
      <c r="AT14" s="150"/>
      <c r="AU14" s="150"/>
      <c r="AV14" s="150"/>
      <c r="AW14" s="196"/>
      <c r="AX14" s="188">
        <f t="shared" si="1"/>
        <v>0</v>
      </c>
      <c r="AY14" s="157">
        <f t="shared" si="3"/>
        <v>0</v>
      </c>
      <c r="AZ14" s="152"/>
      <c r="BA14" s="152"/>
      <c r="BB14" s="152"/>
      <c r="BC14" s="152"/>
      <c r="BD14" s="152"/>
      <c r="BE14" s="152"/>
      <c r="BF14" s="152"/>
      <c r="BG14" s="152"/>
      <c r="BH14" s="152"/>
      <c r="BI14" s="152"/>
      <c r="BJ14" s="152"/>
      <c r="BK14" s="152"/>
    </row>
    <row r="15" spans="1:63" x14ac:dyDescent="0.3">
      <c r="A15" s="150" t="s">
        <v>214</v>
      </c>
      <c r="B15" s="150"/>
      <c r="C15" s="150"/>
      <c r="D15" s="150"/>
      <c r="E15" s="196"/>
      <c r="F15" s="150"/>
      <c r="G15" s="150"/>
      <c r="H15" s="150"/>
      <c r="I15" s="196"/>
      <c r="J15" s="150"/>
      <c r="K15" s="150"/>
      <c r="L15" s="150"/>
      <c r="M15" s="196"/>
      <c r="N15" s="150"/>
      <c r="O15" s="150"/>
      <c r="P15" s="150"/>
      <c r="Q15" s="196"/>
      <c r="R15" s="188">
        <f t="shared" si="0"/>
        <v>0</v>
      </c>
      <c r="S15" s="157">
        <f t="shared" si="2"/>
        <v>0</v>
      </c>
      <c r="T15" s="187"/>
      <c r="U15" s="187"/>
      <c r="V15" s="187"/>
      <c r="W15" s="187"/>
      <c r="X15" s="187"/>
      <c r="Y15" s="152"/>
      <c r="Z15" s="152"/>
      <c r="AA15" s="152"/>
      <c r="AB15" s="152"/>
      <c r="AC15" s="152"/>
      <c r="AD15" s="152"/>
      <c r="AE15" s="152"/>
      <c r="AG15" s="150" t="s">
        <v>214</v>
      </c>
      <c r="AH15" s="150"/>
      <c r="AI15" s="150"/>
      <c r="AJ15" s="150"/>
      <c r="AK15" s="196"/>
      <c r="AL15" s="150"/>
      <c r="AM15" s="150"/>
      <c r="AN15" s="150"/>
      <c r="AO15" s="196"/>
      <c r="AP15" s="150"/>
      <c r="AQ15" s="150"/>
      <c r="AR15" s="150"/>
      <c r="AS15" s="196"/>
      <c r="AT15" s="150"/>
      <c r="AU15" s="150"/>
      <c r="AV15" s="150"/>
      <c r="AW15" s="196"/>
      <c r="AX15" s="188">
        <f t="shared" si="1"/>
        <v>0</v>
      </c>
      <c r="AY15" s="157">
        <f t="shared" si="3"/>
        <v>0</v>
      </c>
      <c r="AZ15" s="152"/>
      <c r="BA15" s="152"/>
      <c r="BB15" s="152"/>
      <c r="BC15" s="152"/>
      <c r="BD15" s="152"/>
      <c r="BE15" s="152"/>
      <c r="BF15" s="152"/>
      <c r="BG15" s="152"/>
      <c r="BH15" s="152"/>
      <c r="BI15" s="152"/>
      <c r="BJ15" s="152"/>
      <c r="BK15" s="152"/>
    </row>
    <row r="16" spans="1:63" x14ac:dyDescent="0.3">
      <c r="A16" s="150" t="s">
        <v>215</v>
      </c>
      <c r="B16" s="150"/>
      <c r="C16" s="150"/>
      <c r="D16" s="150"/>
      <c r="E16" s="196"/>
      <c r="F16" s="150"/>
      <c r="G16" s="150"/>
      <c r="H16" s="150"/>
      <c r="I16" s="196"/>
      <c r="J16" s="150"/>
      <c r="K16" s="150"/>
      <c r="L16" s="150"/>
      <c r="M16" s="196"/>
      <c r="N16" s="150"/>
      <c r="O16" s="150"/>
      <c r="P16" s="150"/>
      <c r="Q16" s="196"/>
      <c r="R16" s="188">
        <f t="shared" si="0"/>
        <v>0</v>
      </c>
      <c r="S16" s="157">
        <f t="shared" si="2"/>
        <v>0</v>
      </c>
      <c r="T16" s="187"/>
      <c r="U16" s="187"/>
      <c r="V16" s="187"/>
      <c r="W16" s="187"/>
      <c r="X16" s="187"/>
      <c r="Y16" s="152"/>
      <c r="Z16" s="152"/>
      <c r="AA16" s="152"/>
      <c r="AB16" s="152"/>
      <c r="AC16" s="152"/>
      <c r="AD16" s="152"/>
      <c r="AE16" s="152"/>
      <c r="AG16" s="150" t="s">
        <v>215</v>
      </c>
      <c r="AH16" s="150"/>
      <c r="AI16" s="150"/>
      <c r="AJ16" s="150"/>
      <c r="AK16" s="196"/>
      <c r="AL16" s="150"/>
      <c r="AM16" s="150"/>
      <c r="AN16" s="150"/>
      <c r="AO16" s="196"/>
      <c r="AP16" s="150"/>
      <c r="AQ16" s="150"/>
      <c r="AR16" s="150"/>
      <c r="AS16" s="196"/>
      <c r="AT16" s="150"/>
      <c r="AU16" s="150"/>
      <c r="AV16" s="150"/>
      <c r="AW16" s="196"/>
      <c r="AX16" s="188">
        <f t="shared" si="1"/>
        <v>0</v>
      </c>
      <c r="AY16" s="157">
        <f t="shared" si="3"/>
        <v>0</v>
      </c>
      <c r="AZ16" s="152"/>
      <c r="BA16" s="152"/>
      <c r="BB16" s="152"/>
      <c r="BC16" s="152"/>
      <c r="BD16" s="152"/>
      <c r="BE16" s="152"/>
      <c r="BF16" s="152"/>
      <c r="BG16" s="152"/>
      <c r="BH16" s="152"/>
      <c r="BI16" s="152"/>
      <c r="BJ16" s="152"/>
      <c r="BK16" s="152"/>
    </row>
    <row r="17" spans="1:63" x14ac:dyDescent="0.3">
      <c r="A17" s="150" t="s">
        <v>216</v>
      </c>
      <c r="B17" s="150"/>
      <c r="C17" s="150"/>
      <c r="D17" s="150"/>
      <c r="E17" s="196"/>
      <c r="F17" s="150"/>
      <c r="G17" s="150"/>
      <c r="H17" s="150"/>
      <c r="I17" s="196"/>
      <c r="J17" s="150"/>
      <c r="K17" s="150"/>
      <c r="L17" s="150"/>
      <c r="M17" s="196"/>
      <c r="N17" s="150"/>
      <c r="O17" s="150"/>
      <c r="P17" s="150"/>
      <c r="Q17" s="196"/>
      <c r="R17" s="188">
        <f t="shared" si="0"/>
        <v>0</v>
      </c>
      <c r="S17" s="157">
        <f t="shared" si="2"/>
        <v>0</v>
      </c>
      <c r="T17" s="187"/>
      <c r="U17" s="187"/>
      <c r="V17" s="187"/>
      <c r="W17" s="187"/>
      <c r="X17" s="187"/>
      <c r="Y17" s="152"/>
      <c r="Z17" s="152"/>
      <c r="AA17" s="152"/>
      <c r="AB17" s="152"/>
      <c r="AC17" s="152"/>
      <c r="AD17" s="152"/>
      <c r="AE17" s="152"/>
      <c r="AG17" s="150" t="s">
        <v>216</v>
      </c>
      <c r="AH17" s="150"/>
      <c r="AI17" s="150"/>
      <c r="AJ17" s="150"/>
      <c r="AK17" s="196"/>
      <c r="AL17" s="150"/>
      <c r="AM17" s="150"/>
      <c r="AN17" s="150"/>
      <c r="AO17" s="196"/>
      <c r="AP17" s="150"/>
      <c r="AQ17" s="150"/>
      <c r="AR17" s="150"/>
      <c r="AS17" s="196"/>
      <c r="AT17" s="150"/>
      <c r="AU17" s="150"/>
      <c r="AV17" s="150"/>
      <c r="AW17" s="196"/>
      <c r="AX17" s="188">
        <f t="shared" si="1"/>
        <v>0</v>
      </c>
      <c r="AY17" s="157">
        <f t="shared" si="3"/>
        <v>0</v>
      </c>
      <c r="AZ17" s="152"/>
      <c r="BA17" s="152"/>
      <c r="BB17" s="152"/>
      <c r="BC17" s="152"/>
      <c r="BD17" s="152"/>
      <c r="BE17" s="152"/>
      <c r="BF17" s="152"/>
      <c r="BG17" s="152"/>
      <c r="BH17" s="152"/>
      <c r="BI17" s="152"/>
      <c r="BJ17" s="152"/>
      <c r="BK17" s="152"/>
    </row>
    <row r="18" spans="1:63" x14ac:dyDescent="0.3">
      <c r="A18" s="150" t="s">
        <v>217</v>
      </c>
      <c r="B18" s="150"/>
      <c r="C18" s="150"/>
      <c r="D18" s="150"/>
      <c r="E18" s="196"/>
      <c r="F18" s="150"/>
      <c r="G18" s="150"/>
      <c r="H18" s="150"/>
      <c r="I18" s="196"/>
      <c r="J18" s="150"/>
      <c r="K18" s="150"/>
      <c r="L18" s="150"/>
      <c r="M18" s="196"/>
      <c r="N18" s="150"/>
      <c r="O18" s="150"/>
      <c r="P18" s="150"/>
      <c r="Q18" s="196"/>
      <c r="R18" s="188">
        <f t="shared" si="0"/>
        <v>0</v>
      </c>
      <c r="S18" s="157">
        <f t="shared" si="2"/>
        <v>0</v>
      </c>
      <c r="T18" s="187"/>
      <c r="U18" s="187"/>
      <c r="V18" s="187"/>
      <c r="W18" s="187"/>
      <c r="X18" s="187"/>
      <c r="Y18" s="152"/>
      <c r="Z18" s="152"/>
      <c r="AA18" s="152"/>
      <c r="AB18" s="152"/>
      <c r="AC18" s="152"/>
      <c r="AD18" s="152"/>
      <c r="AE18" s="152"/>
      <c r="AG18" s="150" t="s">
        <v>217</v>
      </c>
      <c r="AH18" s="150"/>
      <c r="AI18" s="150"/>
      <c r="AJ18" s="150"/>
      <c r="AK18" s="196"/>
      <c r="AL18" s="150"/>
      <c r="AM18" s="150"/>
      <c r="AN18" s="150"/>
      <c r="AO18" s="196"/>
      <c r="AP18" s="150"/>
      <c r="AQ18" s="150"/>
      <c r="AR18" s="150"/>
      <c r="AS18" s="196"/>
      <c r="AT18" s="150"/>
      <c r="AU18" s="150"/>
      <c r="AV18" s="150"/>
      <c r="AW18" s="196"/>
      <c r="AX18" s="188">
        <f t="shared" si="1"/>
        <v>0</v>
      </c>
      <c r="AY18" s="157">
        <f t="shared" si="3"/>
        <v>0</v>
      </c>
      <c r="AZ18" s="152"/>
      <c r="BA18" s="152"/>
      <c r="BB18" s="152"/>
      <c r="BC18" s="152"/>
      <c r="BD18" s="152"/>
      <c r="BE18" s="152"/>
      <c r="BF18" s="152"/>
      <c r="BG18" s="152"/>
      <c r="BH18" s="152"/>
      <c r="BI18" s="152"/>
      <c r="BJ18" s="152"/>
      <c r="BK18" s="152"/>
    </row>
    <row r="19" spans="1:63" x14ac:dyDescent="0.3">
      <c r="A19" s="150" t="s">
        <v>218</v>
      </c>
      <c r="B19" s="150"/>
      <c r="C19" s="150"/>
      <c r="D19" s="150"/>
      <c r="E19" s="196"/>
      <c r="F19" s="150"/>
      <c r="G19" s="150"/>
      <c r="H19" s="150"/>
      <c r="I19" s="196"/>
      <c r="J19" s="150"/>
      <c r="K19" s="150"/>
      <c r="L19" s="150"/>
      <c r="M19" s="196"/>
      <c r="N19" s="150"/>
      <c r="O19" s="150"/>
      <c r="P19" s="150"/>
      <c r="Q19" s="196"/>
      <c r="R19" s="188">
        <f t="shared" si="0"/>
        <v>0</v>
      </c>
      <c r="S19" s="157">
        <f t="shared" si="2"/>
        <v>0</v>
      </c>
      <c r="T19" s="187"/>
      <c r="U19" s="187"/>
      <c r="V19" s="187"/>
      <c r="W19" s="187"/>
      <c r="X19" s="187"/>
      <c r="Y19" s="152"/>
      <c r="Z19" s="152"/>
      <c r="AA19" s="152"/>
      <c r="AB19" s="152"/>
      <c r="AC19" s="152"/>
      <c r="AD19" s="152"/>
      <c r="AE19" s="152"/>
      <c r="AG19" s="150" t="s">
        <v>218</v>
      </c>
      <c r="AH19" s="150"/>
      <c r="AI19" s="150"/>
      <c r="AJ19" s="150"/>
      <c r="AK19" s="196"/>
      <c r="AL19" s="150"/>
      <c r="AM19" s="150"/>
      <c r="AN19" s="150"/>
      <c r="AO19" s="196"/>
      <c r="AP19" s="150"/>
      <c r="AQ19" s="150"/>
      <c r="AR19" s="150"/>
      <c r="AS19" s="196"/>
      <c r="AT19" s="150"/>
      <c r="AU19" s="150"/>
      <c r="AV19" s="150"/>
      <c r="AW19" s="196"/>
      <c r="AX19" s="188">
        <f t="shared" si="1"/>
        <v>0</v>
      </c>
      <c r="AY19" s="157">
        <f t="shared" si="3"/>
        <v>0</v>
      </c>
      <c r="AZ19" s="152"/>
      <c r="BA19" s="152"/>
      <c r="BB19" s="152"/>
      <c r="BC19" s="152"/>
      <c r="BD19" s="152"/>
      <c r="BE19" s="152"/>
      <c r="BF19" s="152"/>
      <c r="BG19" s="152"/>
      <c r="BH19" s="152"/>
      <c r="BI19" s="150"/>
      <c r="BJ19" s="150"/>
      <c r="BK19" s="150"/>
    </row>
    <row r="20" spans="1:63" x14ac:dyDescent="0.3">
      <c r="A20" s="150" t="s">
        <v>219</v>
      </c>
      <c r="B20" s="150"/>
      <c r="C20" s="150"/>
      <c r="D20" s="150"/>
      <c r="E20" s="196"/>
      <c r="F20" s="150"/>
      <c r="G20" s="150"/>
      <c r="H20" s="150"/>
      <c r="I20" s="196"/>
      <c r="J20" s="150"/>
      <c r="K20" s="150"/>
      <c r="L20" s="150"/>
      <c r="M20" s="196"/>
      <c r="N20" s="150"/>
      <c r="O20" s="150"/>
      <c r="P20" s="150"/>
      <c r="Q20" s="196"/>
      <c r="R20" s="188">
        <f t="shared" si="0"/>
        <v>0</v>
      </c>
      <c r="S20" s="157">
        <f t="shared" si="2"/>
        <v>0</v>
      </c>
      <c r="T20" s="187"/>
      <c r="U20" s="187"/>
      <c r="V20" s="187"/>
      <c r="W20" s="187"/>
      <c r="X20" s="187"/>
      <c r="Y20" s="152"/>
      <c r="Z20" s="152"/>
      <c r="AA20" s="152"/>
      <c r="AB20" s="152"/>
      <c r="AC20" s="152"/>
      <c r="AD20" s="152"/>
      <c r="AE20" s="152"/>
      <c r="AG20" s="150" t="s">
        <v>219</v>
      </c>
      <c r="AH20" s="150"/>
      <c r="AI20" s="150"/>
      <c r="AJ20" s="150"/>
      <c r="AK20" s="196"/>
      <c r="AL20" s="150"/>
      <c r="AM20" s="150"/>
      <c r="AN20" s="150"/>
      <c r="AO20" s="196"/>
      <c r="AP20" s="150"/>
      <c r="AQ20" s="150"/>
      <c r="AR20" s="150"/>
      <c r="AS20" s="196"/>
      <c r="AT20" s="150"/>
      <c r="AU20" s="150"/>
      <c r="AV20" s="150"/>
      <c r="AW20" s="196"/>
      <c r="AX20" s="188">
        <f t="shared" si="1"/>
        <v>0</v>
      </c>
      <c r="AY20" s="157">
        <f t="shared" si="3"/>
        <v>0</v>
      </c>
      <c r="AZ20" s="152"/>
      <c r="BA20" s="152"/>
      <c r="BB20" s="152"/>
      <c r="BC20" s="152"/>
      <c r="BD20" s="152"/>
      <c r="BE20" s="152"/>
      <c r="BF20" s="152"/>
      <c r="BG20" s="152"/>
      <c r="BH20" s="152"/>
      <c r="BI20" s="150"/>
      <c r="BJ20" s="150"/>
      <c r="BK20" s="150"/>
    </row>
    <row r="21" spans="1:63" x14ac:dyDescent="0.3">
      <c r="A21" s="150" t="s">
        <v>220</v>
      </c>
      <c r="B21" s="150"/>
      <c r="C21" s="150"/>
      <c r="D21" s="150"/>
      <c r="E21" s="196"/>
      <c r="F21" s="150"/>
      <c r="G21" s="150"/>
      <c r="H21" s="150"/>
      <c r="I21" s="196"/>
      <c r="J21" s="150"/>
      <c r="K21" s="150"/>
      <c r="L21" s="150"/>
      <c r="M21" s="196"/>
      <c r="N21" s="150"/>
      <c r="O21" s="150"/>
      <c r="P21" s="150"/>
      <c r="Q21" s="196"/>
      <c r="R21" s="188">
        <f t="shared" si="0"/>
        <v>0</v>
      </c>
      <c r="S21" s="157">
        <f t="shared" si="2"/>
        <v>0</v>
      </c>
      <c r="T21" s="187"/>
      <c r="U21" s="187"/>
      <c r="V21" s="187"/>
      <c r="W21" s="187"/>
      <c r="X21" s="187"/>
      <c r="Y21" s="152"/>
      <c r="Z21" s="152"/>
      <c r="AA21" s="152"/>
      <c r="AB21" s="152"/>
      <c r="AC21" s="152"/>
      <c r="AD21" s="152"/>
      <c r="AE21" s="152"/>
      <c r="AG21" s="150" t="s">
        <v>220</v>
      </c>
      <c r="AH21" s="150"/>
      <c r="AI21" s="150"/>
      <c r="AJ21" s="150"/>
      <c r="AK21" s="196"/>
      <c r="AL21" s="150"/>
      <c r="AM21" s="150"/>
      <c r="AN21" s="150"/>
      <c r="AO21" s="196"/>
      <c r="AP21" s="150"/>
      <c r="AQ21" s="150"/>
      <c r="AR21" s="150"/>
      <c r="AS21" s="196"/>
      <c r="AT21" s="150"/>
      <c r="AU21" s="150"/>
      <c r="AV21" s="150"/>
      <c r="AW21" s="196"/>
      <c r="AX21" s="188">
        <f t="shared" si="1"/>
        <v>0</v>
      </c>
      <c r="AY21" s="157">
        <f t="shared" si="3"/>
        <v>0</v>
      </c>
      <c r="AZ21" s="152"/>
      <c r="BA21" s="152"/>
      <c r="BB21" s="152"/>
      <c r="BC21" s="152"/>
      <c r="BD21" s="152"/>
      <c r="BE21" s="152"/>
      <c r="BF21" s="152"/>
      <c r="BG21" s="152"/>
      <c r="BH21" s="152"/>
      <c r="BI21" s="150"/>
      <c r="BJ21" s="150"/>
      <c r="BK21" s="150"/>
    </row>
    <row r="22" spans="1:63" x14ac:dyDescent="0.3">
      <c r="A22" s="150" t="s">
        <v>221</v>
      </c>
      <c r="B22" s="150"/>
      <c r="C22" s="150"/>
      <c r="D22" s="150"/>
      <c r="E22" s="196"/>
      <c r="F22" s="150"/>
      <c r="G22" s="150"/>
      <c r="H22" s="150"/>
      <c r="I22" s="196"/>
      <c r="J22" s="150"/>
      <c r="K22" s="150"/>
      <c r="L22" s="150"/>
      <c r="M22" s="196"/>
      <c r="N22" s="150"/>
      <c r="O22" s="150"/>
      <c r="P22" s="150"/>
      <c r="Q22" s="196"/>
      <c r="R22" s="188">
        <f t="shared" si="0"/>
        <v>0</v>
      </c>
      <c r="S22" s="157">
        <f t="shared" si="2"/>
        <v>0</v>
      </c>
      <c r="T22" s="187"/>
      <c r="U22" s="187"/>
      <c r="V22" s="187"/>
      <c r="W22" s="187"/>
      <c r="X22" s="187"/>
      <c r="Y22" s="152"/>
      <c r="Z22" s="152"/>
      <c r="AA22" s="152"/>
      <c r="AB22" s="152"/>
      <c r="AC22" s="152"/>
      <c r="AD22" s="152"/>
      <c r="AE22" s="152"/>
      <c r="AG22" s="150" t="s">
        <v>221</v>
      </c>
      <c r="AH22" s="150"/>
      <c r="AI22" s="150"/>
      <c r="AJ22" s="150"/>
      <c r="AK22" s="196"/>
      <c r="AL22" s="150"/>
      <c r="AM22" s="150"/>
      <c r="AN22" s="150"/>
      <c r="AO22" s="196"/>
      <c r="AP22" s="150"/>
      <c r="AQ22" s="150"/>
      <c r="AR22" s="150"/>
      <c r="AS22" s="196"/>
      <c r="AT22" s="150"/>
      <c r="AU22" s="150"/>
      <c r="AV22" s="150"/>
      <c r="AW22" s="196"/>
      <c r="AX22" s="188">
        <f t="shared" si="1"/>
        <v>0</v>
      </c>
      <c r="AY22" s="157">
        <f t="shared" si="3"/>
        <v>0</v>
      </c>
      <c r="AZ22" s="152"/>
      <c r="BA22" s="152"/>
      <c r="BB22" s="152"/>
      <c r="BC22" s="152"/>
      <c r="BD22" s="152"/>
      <c r="BE22" s="152"/>
      <c r="BF22" s="152"/>
      <c r="BG22" s="152"/>
      <c r="BH22" s="152"/>
      <c r="BI22" s="152"/>
      <c r="BJ22" s="152"/>
      <c r="BK22" s="152"/>
    </row>
    <row r="23" spans="1:63" x14ac:dyDescent="0.3">
      <c r="A23" s="150" t="s">
        <v>222</v>
      </c>
      <c r="B23" s="150"/>
      <c r="C23" s="150"/>
      <c r="D23" s="150"/>
      <c r="E23" s="196"/>
      <c r="F23" s="150"/>
      <c r="G23" s="150"/>
      <c r="H23" s="150"/>
      <c r="I23" s="196"/>
      <c r="J23" s="150"/>
      <c r="K23" s="150"/>
      <c r="L23" s="150"/>
      <c r="M23" s="196"/>
      <c r="N23" s="150"/>
      <c r="O23" s="150"/>
      <c r="P23" s="150"/>
      <c r="Q23" s="196"/>
      <c r="R23" s="188">
        <f t="shared" si="0"/>
        <v>0</v>
      </c>
      <c r="S23" s="157">
        <f t="shared" si="2"/>
        <v>0</v>
      </c>
      <c r="T23" s="187"/>
      <c r="U23" s="187"/>
      <c r="V23" s="187"/>
      <c r="W23" s="187"/>
      <c r="X23" s="187"/>
      <c r="Y23" s="152"/>
      <c r="Z23" s="152"/>
      <c r="AA23" s="152"/>
      <c r="AB23" s="152"/>
      <c r="AC23" s="152"/>
      <c r="AD23" s="152"/>
      <c r="AE23" s="152"/>
      <c r="AG23" s="150" t="s">
        <v>222</v>
      </c>
      <c r="AH23" s="150"/>
      <c r="AI23" s="150"/>
      <c r="AJ23" s="150"/>
      <c r="AK23" s="196"/>
      <c r="AL23" s="150"/>
      <c r="AM23" s="150"/>
      <c r="AN23" s="150"/>
      <c r="AO23" s="196"/>
      <c r="AP23" s="150"/>
      <c r="AQ23" s="150"/>
      <c r="AR23" s="150"/>
      <c r="AS23" s="196"/>
      <c r="AT23" s="150"/>
      <c r="AU23" s="150"/>
      <c r="AV23" s="150"/>
      <c r="AW23" s="196"/>
      <c r="AX23" s="188">
        <f t="shared" si="1"/>
        <v>0</v>
      </c>
      <c r="AY23" s="157">
        <f t="shared" si="3"/>
        <v>0</v>
      </c>
      <c r="AZ23" s="152"/>
      <c r="BA23" s="152"/>
      <c r="BB23" s="152"/>
      <c r="BC23" s="152"/>
      <c r="BD23" s="152"/>
      <c r="BE23" s="152"/>
      <c r="BF23" s="152"/>
      <c r="BG23" s="152"/>
      <c r="BH23" s="152"/>
      <c r="BI23" s="152"/>
      <c r="BJ23" s="152"/>
      <c r="BK23" s="152"/>
    </row>
    <row r="24" spans="1:63" x14ac:dyDescent="0.3">
      <c r="A24" s="150" t="s">
        <v>223</v>
      </c>
      <c r="B24" s="150"/>
      <c r="C24" s="150"/>
      <c r="D24" s="150"/>
      <c r="E24" s="196"/>
      <c r="F24" s="150"/>
      <c r="G24" s="150"/>
      <c r="H24" s="150"/>
      <c r="I24" s="196"/>
      <c r="J24" s="150"/>
      <c r="K24" s="150"/>
      <c r="L24" s="150"/>
      <c r="M24" s="196"/>
      <c r="N24" s="150"/>
      <c r="O24" s="150"/>
      <c r="P24" s="150"/>
      <c r="Q24" s="196"/>
      <c r="R24" s="188">
        <f t="shared" si="0"/>
        <v>0</v>
      </c>
      <c r="S24" s="157">
        <f t="shared" si="2"/>
        <v>0</v>
      </c>
      <c r="T24" s="187"/>
      <c r="U24" s="187"/>
      <c r="V24" s="187"/>
      <c r="W24" s="187"/>
      <c r="X24" s="187"/>
      <c r="Y24" s="152"/>
      <c r="Z24" s="152"/>
      <c r="AA24" s="152"/>
      <c r="AB24" s="152"/>
      <c r="AC24" s="152"/>
      <c r="AD24" s="152"/>
      <c r="AE24" s="152"/>
      <c r="AG24" s="150" t="s">
        <v>223</v>
      </c>
      <c r="AH24" s="150"/>
      <c r="AI24" s="150"/>
      <c r="AJ24" s="150"/>
      <c r="AK24" s="196"/>
      <c r="AL24" s="150"/>
      <c r="AM24" s="150"/>
      <c r="AN24" s="150"/>
      <c r="AO24" s="196"/>
      <c r="AP24" s="150"/>
      <c r="AQ24" s="150"/>
      <c r="AR24" s="150"/>
      <c r="AS24" s="196"/>
      <c r="AT24" s="150"/>
      <c r="AU24" s="150"/>
      <c r="AV24" s="150"/>
      <c r="AW24" s="196"/>
      <c r="AX24" s="188">
        <f t="shared" si="1"/>
        <v>0</v>
      </c>
      <c r="AY24" s="157">
        <f t="shared" si="3"/>
        <v>0</v>
      </c>
      <c r="AZ24" s="152"/>
      <c r="BA24" s="152"/>
      <c r="BB24" s="152"/>
      <c r="BC24" s="152"/>
      <c r="BD24" s="152"/>
      <c r="BE24" s="152"/>
      <c r="BF24" s="152"/>
      <c r="BG24" s="152"/>
      <c r="BH24" s="152"/>
      <c r="BI24" s="152"/>
      <c r="BJ24" s="152"/>
      <c r="BK24" s="152"/>
    </row>
    <row r="25" spans="1:63" x14ac:dyDescent="0.3">
      <c r="A25" s="150" t="s">
        <v>224</v>
      </c>
      <c r="B25" s="150"/>
      <c r="C25" s="150"/>
      <c r="D25" s="150"/>
      <c r="E25" s="196"/>
      <c r="F25" s="150"/>
      <c r="G25" s="150"/>
      <c r="H25" s="150"/>
      <c r="I25" s="196"/>
      <c r="J25" s="150"/>
      <c r="K25" s="150"/>
      <c r="L25" s="150"/>
      <c r="M25" s="196"/>
      <c r="N25" s="150"/>
      <c r="O25" s="150"/>
      <c r="P25" s="150"/>
      <c r="Q25" s="196"/>
      <c r="R25" s="188">
        <f t="shared" si="0"/>
        <v>0</v>
      </c>
      <c r="S25" s="157">
        <f t="shared" si="2"/>
        <v>0</v>
      </c>
      <c r="T25" s="187"/>
      <c r="U25" s="187"/>
      <c r="V25" s="187"/>
      <c r="W25" s="187"/>
      <c r="X25" s="187"/>
      <c r="Y25" s="152"/>
      <c r="Z25" s="152"/>
      <c r="AA25" s="152"/>
      <c r="AB25" s="152"/>
      <c r="AC25" s="152"/>
      <c r="AD25" s="152"/>
      <c r="AE25" s="152"/>
      <c r="AG25" s="150" t="s">
        <v>224</v>
      </c>
      <c r="AH25" s="150"/>
      <c r="AI25" s="150"/>
      <c r="AJ25" s="150"/>
      <c r="AK25" s="196"/>
      <c r="AL25" s="150"/>
      <c r="AM25" s="150"/>
      <c r="AN25" s="150"/>
      <c r="AO25" s="196"/>
      <c r="AP25" s="150"/>
      <c r="AQ25" s="150"/>
      <c r="AR25" s="150"/>
      <c r="AS25" s="196"/>
      <c r="AT25" s="150"/>
      <c r="AU25" s="150"/>
      <c r="AV25" s="150"/>
      <c r="AW25" s="196"/>
      <c r="AX25" s="188">
        <f t="shared" si="1"/>
        <v>0</v>
      </c>
      <c r="AY25" s="157">
        <f t="shared" si="3"/>
        <v>0</v>
      </c>
      <c r="AZ25" s="152"/>
      <c r="BA25" s="152"/>
      <c r="BB25" s="152"/>
      <c r="BC25" s="152"/>
      <c r="BD25" s="152"/>
      <c r="BE25" s="152"/>
      <c r="BF25" s="152"/>
      <c r="BG25" s="152"/>
      <c r="BH25" s="152"/>
      <c r="BI25" s="152"/>
      <c r="BJ25" s="152"/>
      <c r="BK25" s="152"/>
    </row>
    <row r="26" spans="1:63" x14ac:dyDescent="0.3">
      <c r="A26" s="150" t="s">
        <v>225</v>
      </c>
      <c r="B26" s="150"/>
      <c r="C26" s="150"/>
      <c r="D26" s="150"/>
      <c r="E26" s="196"/>
      <c r="F26" s="150"/>
      <c r="G26" s="150"/>
      <c r="H26" s="150"/>
      <c r="I26" s="196"/>
      <c r="J26" s="150"/>
      <c r="K26" s="150"/>
      <c r="L26" s="150"/>
      <c r="M26" s="196"/>
      <c r="N26" s="150"/>
      <c r="O26" s="150"/>
      <c r="P26" s="150"/>
      <c r="Q26" s="196"/>
      <c r="R26" s="188">
        <f t="shared" si="0"/>
        <v>0</v>
      </c>
      <c r="S26" s="157">
        <f t="shared" si="2"/>
        <v>0</v>
      </c>
      <c r="T26" s="187"/>
      <c r="U26" s="187"/>
      <c r="V26" s="187"/>
      <c r="W26" s="187"/>
      <c r="X26" s="187"/>
      <c r="Y26" s="152"/>
      <c r="Z26" s="152"/>
      <c r="AA26" s="152"/>
      <c r="AB26" s="152"/>
      <c r="AC26" s="152"/>
      <c r="AD26" s="152"/>
      <c r="AE26" s="152"/>
      <c r="AG26" s="150" t="s">
        <v>225</v>
      </c>
      <c r="AH26" s="150"/>
      <c r="AI26" s="150"/>
      <c r="AJ26" s="150"/>
      <c r="AK26" s="196"/>
      <c r="AL26" s="150"/>
      <c r="AM26" s="150"/>
      <c r="AN26" s="150"/>
      <c r="AO26" s="196"/>
      <c r="AP26" s="150"/>
      <c r="AQ26" s="150"/>
      <c r="AR26" s="150"/>
      <c r="AS26" s="196"/>
      <c r="AT26" s="150"/>
      <c r="AU26" s="150"/>
      <c r="AV26" s="150"/>
      <c r="AW26" s="196"/>
      <c r="AX26" s="188">
        <f t="shared" si="1"/>
        <v>0</v>
      </c>
      <c r="AY26" s="157">
        <f t="shared" si="3"/>
        <v>0</v>
      </c>
      <c r="AZ26" s="152"/>
      <c r="BA26" s="152"/>
      <c r="BB26" s="152"/>
      <c r="BC26" s="152"/>
      <c r="BD26" s="152"/>
      <c r="BE26" s="152"/>
      <c r="BF26" s="152"/>
      <c r="BG26" s="152"/>
      <c r="BH26" s="152"/>
      <c r="BI26" s="152"/>
      <c r="BJ26" s="152"/>
      <c r="BK26" s="152"/>
    </row>
    <row r="27" spans="1:63" x14ac:dyDescent="0.3">
      <c r="A27" s="150" t="s">
        <v>226</v>
      </c>
      <c r="B27" s="150"/>
      <c r="C27" s="150"/>
      <c r="D27" s="150"/>
      <c r="E27" s="196"/>
      <c r="F27" s="150"/>
      <c r="G27" s="150"/>
      <c r="H27" s="150"/>
      <c r="I27" s="196"/>
      <c r="J27" s="150"/>
      <c r="K27" s="150"/>
      <c r="L27" s="150"/>
      <c r="M27" s="196"/>
      <c r="N27" s="150"/>
      <c r="O27" s="150"/>
      <c r="P27" s="150"/>
      <c r="Q27" s="196"/>
      <c r="R27" s="188">
        <f t="shared" si="0"/>
        <v>0</v>
      </c>
      <c r="S27" s="157">
        <f t="shared" si="2"/>
        <v>0</v>
      </c>
      <c r="T27" s="187"/>
      <c r="U27" s="187"/>
      <c r="V27" s="187"/>
      <c r="W27" s="187"/>
      <c r="X27" s="187"/>
      <c r="Y27" s="152"/>
      <c r="Z27" s="152"/>
      <c r="AA27" s="152"/>
      <c r="AB27" s="152"/>
      <c r="AC27" s="152"/>
      <c r="AD27" s="152"/>
      <c r="AE27" s="152"/>
      <c r="AG27" s="150" t="s">
        <v>226</v>
      </c>
      <c r="AH27" s="150"/>
      <c r="AI27" s="150"/>
      <c r="AJ27" s="150"/>
      <c r="AK27" s="196"/>
      <c r="AL27" s="150"/>
      <c r="AM27" s="150"/>
      <c r="AN27" s="150"/>
      <c r="AO27" s="196"/>
      <c r="AP27" s="150"/>
      <c r="AQ27" s="150"/>
      <c r="AR27" s="150"/>
      <c r="AS27" s="196"/>
      <c r="AT27" s="150"/>
      <c r="AU27" s="150"/>
      <c r="AV27" s="150"/>
      <c r="AW27" s="196"/>
      <c r="AX27" s="188">
        <f t="shared" si="1"/>
        <v>0</v>
      </c>
      <c r="AY27" s="157">
        <f t="shared" si="3"/>
        <v>0</v>
      </c>
      <c r="AZ27" s="152"/>
      <c r="BA27" s="152"/>
      <c r="BB27" s="152"/>
      <c r="BC27" s="152"/>
      <c r="BD27" s="152"/>
      <c r="BE27" s="152"/>
      <c r="BF27" s="152"/>
      <c r="BG27" s="152"/>
      <c r="BH27" s="152"/>
      <c r="BI27" s="152"/>
      <c r="BJ27" s="152"/>
      <c r="BK27" s="152"/>
    </row>
    <row r="28" spans="1:63" x14ac:dyDescent="0.3">
      <c r="A28" s="150" t="s">
        <v>227</v>
      </c>
      <c r="B28" s="150"/>
      <c r="C28" s="150"/>
      <c r="D28" s="150"/>
      <c r="E28" s="196"/>
      <c r="F28" s="150"/>
      <c r="G28" s="150"/>
      <c r="H28" s="150"/>
      <c r="I28" s="196"/>
      <c r="J28" s="150"/>
      <c r="K28" s="150"/>
      <c r="L28" s="150"/>
      <c r="M28" s="196"/>
      <c r="N28" s="150"/>
      <c r="O28" s="150"/>
      <c r="P28" s="150"/>
      <c r="Q28" s="196"/>
      <c r="R28" s="188">
        <f t="shared" si="0"/>
        <v>0</v>
      </c>
      <c r="S28" s="157">
        <f t="shared" si="2"/>
        <v>0</v>
      </c>
      <c r="T28" s="187"/>
      <c r="U28" s="187"/>
      <c r="V28" s="187"/>
      <c r="W28" s="187"/>
      <c r="X28" s="187"/>
      <c r="Y28" s="152"/>
      <c r="Z28" s="152"/>
      <c r="AA28" s="152"/>
      <c r="AB28" s="152"/>
      <c r="AC28" s="152"/>
      <c r="AD28" s="152"/>
      <c r="AE28" s="152"/>
      <c r="AG28" s="150" t="s">
        <v>227</v>
      </c>
      <c r="AH28" s="150"/>
      <c r="AI28" s="150"/>
      <c r="AJ28" s="150"/>
      <c r="AK28" s="196"/>
      <c r="AL28" s="150"/>
      <c r="AM28" s="150"/>
      <c r="AN28" s="150"/>
      <c r="AO28" s="196"/>
      <c r="AP28" s="150"/>
      <c r="AQ28" s="150"/>
      <c r="AR28" s="150"/>
      <c r="AS28" s="196"/>
      <c r="AT28" s="150"/>
      <c r="AU28" s="150"/>
      <c r="AV28" s="150"/>
      <c r="AW28" s="196"/>
      <c r="AX28" s="188">
        <f t="shared" si="1"/>
        <v>0</v>
      </c>
      <c r="AY28" s="157">
        <f t="shared" si="3"/>
        <v>0</v>
      </c>
      <c r="AZ28" s="152"/>
      <c r="BA28" s="152"/>
      <c r="BB28" s="152"/>
      <c r="BC28" s="152"/>
      <c r="BD28" s="152"/>
      <c r="BE28" s="152"/>
      <c r="BF28" s="152"/>
      <c r="BG28" s="152"/>
      <c r="BH28" s="152"/>
      <c r="BI28" s="152"/>
      <c r="BJ28" s="152"/>
      <c r="BK28" s="152"/>
    </row>
    <row r="29" spans="1:63" x14ac:dyDescent="0.3">
      <c r="A29" s="150" t="s">
        <v>228</v>
      </c>
      <c r="B29" s="150"/>
      <c r="C29" s="150"/>
      <c r="D29" s="150"/>
      <c r="E29" s="196"/>
      <c r="F29" s="150"/>
      <c r="G29" s="150"/>
      <c r="H29" s="150"/>
      <c r="I29" s="196"/>
      <c r="J29" s="150"/>
      <c r="K29" s="150"/>
      <c r="L29" s="150"/>
      <c r="M29" s="196"/>
      <c r="N29" s="150"/>
      <c r="O29" s="150"/>
      <c r="P29" s="150"/>
      <c r="Q29" s="196"/>
      <c r="R29" s="188">
        <f t="shared" si="0"/>
        <v>0</v>
      </c>
      <c r="S29" s="157">
        <f t="shared" si="2"/>
        <v>0</v>
      </c>
      <c r="T29" s="187"/>
      <c r="U29" s="187"/>
      <c r="V29" s="187"/>
      <c r="W29" s="187"/>
      <c r="X29" s="187"/>
      <c r="Y29" s="152"/>
      <c r="Z29" s="152"/>
      <c r="AA29" s="152"/>
      <c r="AB29" s="152"/>
      <c r="AC29" s="152"/>
      <c r="AD29" s="152"/>
      <c r="AE29" s="152"/>
      <c r="AG29" s="150" t="s">
        <v>228</v>
      </c>
      <c r="AH29" s="150"/>
      <c r="AI29" s="150"/>
      <c r="AJ29" s="150"/>
      <c r="AK29" s="196"/>
      <c r="AL29" s="150"/>
      <c r="AM29" s="150"/>
      <c r="AN29" s="150"/>
      <c r="AO29" s="196"/>
      <c r="AP29" s="150"/>
      <c r="AQ29" s="150"/>
      <c r="AR29" s="150"/>
      <c r="AS29" s="196"/>
      <c r="AT29" s="150"/>
      <c r="AU29" s="150"/>
      <c r="AV29" s="150"/>
      <c r="AW29" s="196"/>
      <c r="AX29" s="188">
        <f t="shared" si="1"/>
        <v>0</v>
      </c>
      <c r="AY29" s="157">
        <f t="shared" si="3"/>
        <v>0</v>
      </c>
      <c r="AZ29" s="152"/>
      <c r="BA29" s="152"/>
      <c r="BB29" s="152"/>
      <c r="BC29" s="152"/>
      <c r="BD29" s="152"/>
      <c r="BE29" s="152"/>
      <c r="BF29" s="152"/>
      <c r="BG29" s="152"/>
      <c r="BH29" s="152"/>
      <c r="BI29" s="152"/>
      <c r="BJ29" s="152"/>
      <c r="BK29" s="152"/>
    </row>
    <row r="30" spans="1:63" x14ac:dyDescent="0.3">
      <c r="A30" s="150" t="s">
        <v>229</v>
      </c>
      <c r="B30" s="150"/>
      <c r="C30" s="150"/>
      <c r="D30" s="150"/>
      <c r="E30" s="196"/>
      <c r="F30" s="150"/>
      <c r="G30" s="150"/>
      <c r="H30" s="150"/>
      <c r="I30" s="196"/>
      <c r="J30" s="150"/>
      <c r="K30" s="150"/>
      <c r="L30" s="150"/>
      <c r="M30" s="196"/>
      <c r="N30" s="150"/>
      <c r="O30" s="150"/>
      <c r="P30" s="150"/>
      <c r="Q30" s="196"/>
      <c r="R30" s="188">
        <f t="shared" si="0"/>
        <v>0</v>
      </c>
      <c r="S30" s="157">
        <f t="shared" si="2"/>
        <v>0</v>
      </c>
      <c r="T30" s="187"/>
      <c r="U30" s="187"/>
      <c r="V30" s="187"/>
      <c r="W30" s="187"/>
      <c r="X30" s="187"/>
      <c r="Y30" s="152"/>
      <c r="Z30" s="152"/>
      <c r="AA30" s="152"/>
      <c r="AB30" s="152"/>
      <c r="AC30" s="152"/>
      <c r="AD30" s="152"/>
      <c r="AE30" s="152"/>
      <c r="AG30" s="150" t="s">
        <v>229</v>
      </c>
      <c r="AH30" s="150"/>
      <c r="AI30" s="150"/>
      <c r="AJ30" s="150"/>
      <c r="AK30" s="196"/>
      <c r="AL30" s="150"/>
      <c r="AM30" s="150"/>
      <c r="AN30" s="150"/>
      <c r="AO30" s="196"/>
      <c r="AP30" s="150"/>
      <c r="AQ30" s="150"/>
      <c r="AR30" s="150"/>
      <c r="AS30" s="196"/>
      <c r="AT30" s="150"/>
      <c r="AU30" s="150"/>
      <c r="AV30" s="150"/>
      <c r="AW30" s="196"/>
      <c r="AX30" s="188">
        <f t="shared" si="1"/>
        <v>0</v>
      </c>
      <c r="AY30" s="157">
        <f t="shared" si="3"/>
        <v>0</v>
      </c>
      <c r="AZ30" s="152"/>
      <c r="BA30" s="152"/>
      <c r="BB30" s="152"/>
      <c r="BC30" s="152"/>
      <c r="BD30" s="152"/>
      <c r="BE30" s="152"/>
      <c r="BF30" s="152"/>
      <c r="BG30" s="152"/>
      <c r="BH30" s="152"/>
      <c r="BI30" s="152"/>
      <c r="BJ30" s="152"/>
      <c r="BK30" s="152"/>
    </row>
    <row r="31" spans="1:63" x14ac:dyDescent="0.3">
      <c r="A31" s="150" t="s">
        <v>230</v>
      </c>
      <c r="B31" s="150"/>
      <c r="C31" s="150"/>
      <c r="D31" s="150"/>
      <c r="E31" s="196"/>
      <c r="F31" s="150"/>
      <c r="G31" s="150"/>
      <c r="H31" s="150"/>
      <c r="I31" s="196"/>
      <c r="J31" s="150"/>
      <c r="K31" s="150"/>
      <c r="L31" s="150"/>
      <c r="M31" s="196"/>
      <c r="N31" s="150"/>
      <c r="O31" s="150"/>
      <c r="P31" s="150"/>
      <c r="Q31" s="196"/>
      <c r="R31" s="188">
        <f t="shared" si="0"/>
        <v>0</v>
      </c>
      <c r="S31" s="157">
        <f t="shared" si="2"/>
        <v>0</v>
      </c>
      <c r="T31" s="187"/>
      <c r="U31" s="187"/>
      <c r="V31" s="187"/>
      <c r="W31" s="187"/>
      <c r="X31" s="187"/>
      <c r="Y31" s="152"/>
      <c r="Z31" s="152"/>
      <c r="AA31" s="152"/>
      <c r="AB31" s="152"/>
      <c r="AC31" s="152"/>
      <c r="AD31" s="152"/>
      <c r="AE31" s="152"/>
      <c r="AG31" s="150" t="s">
        <v>230</v>
      </c>
      <c r="AH31" s="150"/>
      <c r="AI31" s="150"/>
      <c r="AJ31" s="150"/>
      <c r="AK31" s="196"/>
      <c r="AL31" s="150"/>
      <c r="AM31" s="150"/>
      <c r="AN31" s="150"/>
      <c r="AO31" s="196"/>
      <c r="AP31" s="150"/>
      <c r="AQ31" s="150"/>
      <c r="AR31" s="150"/>
      <c r="AS31" s="196"/>
      <c r="AT31" s="150"/>
      <c r="AU31" s="150"/>
      <c r="AV31" s="150"/>
      <c r="AW31" s="196"/>
      <c r="AX31" s="188">
        <f t="shared" si="1"/>
        <v>0</v>
      </c>
      <c r="AY31" s="157">
        <f t="shared" si="3"/>
        <v>0</v>
      </c>
      <c r="AZ31" s="152"/>
      <c r="BA31" s="152"/>
      <c r="BB31" s="152"/>
      <c r="BC31" s="152"/>
      <c r="BD31" s="152"/>
      <c r="BE31" s="152"/>
      <c r="BF31" s="152"/>
      <c r="BG31" s="152"/>
      <c r="BH31" s="152"/>
      <c r="BI31" s="152"/>
      <c r="BJ31" s="152"/>
      <c r="BK31" s="152"/>
    </row>
    <row r="32" spans="1:63" x14ac:dyDescent="0.3">
      <c r="A32" s="154" t="s">
        <v>231</v>
      </c>
      <c r="B32" s="151">
        <f>SUM(B11:B31)</f>
        <v>0</v>
      </c>
      <c r="C32" s="151">
        <f t="shared" ref="C32:AE32" si="4">SUM(C11:C31)</f>
        <v>0</v>
      </c>
      <c r="D32" s="151">
        <f t="shared" si="4"/>
        <v>0</v>
      </c>
      <c r="E32" s="197">
        <f>SUM(E11:E31)</f>
        <v>0</v>
      </c>
      <c r="F32" s="151">
        <f t="shared" si="4"/>
        <v>0</v>
      </c>
      <c r="G32" s="151">
        <f t="shared" si="4"/>
        <v>0</v>
      </c>
      <c r="H32" s="151">
        <f t="shared" si="4"/>
        <v>0</v>
      </c>
      <c r="I32" s="197">
        <f>SUM(I11:I31)</f>
        <v>0</v>
      </c>
      <c r="J32" s="151">
        <f t="shared" si="4"/>
        <v>0</v>
      </c>
      <c r="K32" s="151">
        <f t="shared" si="4"/>
        <v>0</v>
      </c>
      <c r="L32" s="151">
        <f t="shared" si="4"/>
        <v>0</v>
      </c>
      <c r="M32" s="197">
        <f>SUM(M11:M31)</f>
        <v>0</v>
      </c>
      <c r="N32" s="151">
        <f t="shared" si="4"/>
        <v>0</v>
      </c>
      <c r="O32" s="151">
        <f t="shared" si="4"/>
        <v>0</v>
      </c>
      <c r="P32" s="151">
        <f t="shared" si="4"/>
        <v>0</v>
      </c>
      <c r="Q32" s="197">
        <f>SUM(Q11:Q31)</f>
        <v>0</v>
      </c>
      <c r="R32" s="151">
        <f t="shared" si="4"/>
        <v>0</v>
      </c>
      <c r="S32" s="157">
        <f t="shared" si="4"/>
        <v>0</v>
      </c>
      <c r="T32" s="151">
        <f t="shared" si="4"/>
        <v>0</v>
      </c>
      <c r="U32" s="151">
        <f t="shared" si="4"/>
        <v>0</v>
      </c>
      <c r="V32" s="151">
        <f t="shared" si="4"/>
        <v>0</v>
      </c>
      <c r="W32" s="151">
        <f t="shared" si="4"/>
        <v>0</v>
      </c>
      <c r="X32" s="151">
        <f t="shared" si="4"/>
        <v>0</v>
      </c>
      <c r="Y32" s="151">
        <f t="shared" si="4"/>
        <v>0</v>
      </c>
      <c r="Z32" s="151">
        <f t="shared" si="4"/>
        <v>0</v>
      </c>
      <c r="AA32" s="151">
        <f t="shared" si="4"/>
        <v>0</v>
      </c>
      <c r="AB32" s="151">
        <f t="shared" si="4"/>
        <v>0</v>
      </c>
      <c r="AC32" s="151">
        <f t="shared" si="4"/>
        <v>0</v>
      </c>
      <c r="AD32" s="151">
        <f t="shared" si="4"/>
        <v>0</v>
      </c>
      <c r="AE32" s="151">
        <f t="shared" si="4"/>
        <v>0</v>
      </c>
      <c r="AG32" s="154" t="s">
        <v>231</v>
      </c>
      <c r="AH32" s="151">
        <f t="shared" ref="AH32:AW32" si="5">SUM(AH11:AH31)</f>
        <v>0</v>
      </c>
      <c r="AI32" s="151">
        <f t="shared" si="5"/>
        <v>0</v>
      </c>
      <c r="AJ32" s="151">
        <f t="shared" si="5"/>
        <v>0</v>
      </c>
      <c r="AK32" s="197">
        <f t="shared" si="5"/>
        <v>0</v>
      </c>
      <c r="AL32" s="151">
        <f t="shared" si="5"/>
        <v>0</v>
      </c>
      <c r="AM32" s="151">
        <f t="shared" si="5"/>
        <v>0</v>
      </c>
      <c r="AN32" s="151">
        <f t="shared" si="5"/>
        <v>0</v>
      </c>
      <c r="AO32" s="197">
        <f t="shared" si="5"/>
        <v>0</v>
      </c>
      <c r="AP32" s="151">
        <f t="shared" si="5"/>
        <v>0</v>
      </c>
      <c r="AQ32" s="151">
        <f t="shared" si="5"/>
        <v>0</v>
      </c>
      <c r="AR32" s="151">
        <f t="shared" si="5"/>
        <v>0</v>
      </c>
      <c r="AS32" s="197">
        <f t="shared" si="5"/>
        <v>0</v>
      </c>
      <c r="AT32" s="151">
        <f t="shared" si="5"/>
        <v>0</v>
      </c>
      <c r="AU32" s="151">
        <f t="shared" si="5"/>
        <v>0</v>
      </c>
      <c r="AV32" s="151">
        <f t="shared" si="5"/>
        <v>0</v>
      </c>
      <c r="AW32" s="197">
        <f t="shared" si="5"/>
        <v>0</v>
      </c>
      <c r="AX32" s="189">
        <f t="shared" ref="AX32:BK32" si="6">SUM(AX11:AX31)</f>
        <v>0</v>
      </c>
      <c r="AY32" s="158">
        <f t="shared" si="6"/>
        <v>0</v>
      </c>
      <c r="AZ32" s="151">
        <f t="shared" si="6"/>
        <v>0</v>
      </c>
      <c r="BA32" s="151">
        <f t="shared" si="6"/>
        <v>0</v>
      </c>
      <c r="BB32" s="151">
        <f t="shared" si="6"/>
        <v>0</v>
      </c>
      <c r="BC32" s="151">
        <f t="shared" si="6"/>
        <v>0</v>
      </c>
      <c r="BD32" s="151">
        <f t="shared" si="6"/>
        <v>0</v>
      </c>
      <c r="BE32" s="151">
        <f t="shared" si="6"/>
        <v>0</v>
      </c>
      <c r="BF32" s="151">
        <f t="shared" si="6"/>
        <v>0</v>
      </c>
      <c r="BG32" s="151">
        <f t="shared" si="6"/>
        <v>0</v>
      </c>
      <c r="BH32" s="151">
        <f t="shared" si="6"/>
        <v>0</v>
      </c>
      <c r="BI32" s="151">
        <f t="shared" si="6"/>
        <v>0</v>
      </c>
      <c r="BJ32" s="151">
        <f t="shared" si="6"/>
        <v>0</v>
      </c>
      <c r="BK32" s="151">
        <f t="shared" si="6"/>
        <v>0</v>
      </c>
    </row>
    <row r="35" spans="1:63" ht="30" customHeight="1" x14ac:dyDescent="0.3">
      <c r="A35" s="607" t="s">
        <v>192</v>
      </c>
      <c r="B35" s="190" t="s">
        <v>34</v>
      </c>
      <c r="C35" s="190" t="s">
        <v>35</v>
      </c>
      <c r="D35" s="604" t="s">
        <v>36</v>
      </c>
      <c r="E35" s="605"/>
      <c r="F35" s="190" t="s">
        <v>37</v>
      </c>
      <c r="G35" s="190" t="s">
        <v>38</v>
      </c>
      <c r="H35" s="604" t="s">
        <v>39</v>
      </c>
      <c r="I35" s="605"/>
      <c r="J35" s="190" t="s">
        <v>40</v>
      </c>
      <c r="K35" s="190" t="s">
        <v>41</v>
      </c>
      <c r="L35" s="604" t="s">
        <v>42</v>
      </c>
      <c r="M35" s="605"/>
      <c r="N35" s="190" t="s">
        <v>43</v>
      </c>
      <c r="O35" s="190" t="s">
        <v>44</v>
      </c>
      <c r="P35" s="604" t="s">
        <v>45</v>
      </c>
      <c r="Q35" s="605"/>
      <c r="R35" s="604" t="s">
        <v>193</v>
      </c>
      <c r="S35" s="605"/>
      <c r="T35" s="604" t="s">
        <v>194</v>
      </c>
      <c r="U35" s="606"/>
      <c r="V35" s="606"/>
      <c r="W35" s="606"/>
      <c r="X35" s="606"/>
      <c r="Y35" s="605"/>
      <c r="Z35" s="604" t="s">
        <v>195</v>
      </c>
      <c r="AA35" s="606"/>
      <c r="AB35" s="606"/>
      <c r="AC35" s="606"/>
      <c r="AD35" s="606"/>
      <c r="AE35" s="605"/>
      <c r="AG35" s="607" t="s">
        <v>192</v>
      </c>
      <c r="AH35" s="190" t="s">
        <v>34</v>
      </c>
      <c r="AI35" s="190" t="s">
        <v>35</v>
      </c>
      <c r="AJ35" s="604" t="s">
        <v>36</v>
      </c>
      <c r="AK35" s="605"/>
      <c r="AL35" s="190" t="s">
        <v>37</v>
      </c>
      <c r="AM35" s="190" t="s">
        <v>38</v>
      </c>
      <c r="AN35" s="604" t="s">
        <v>39</v>
      </c>
      <c r="AO35" s="605"/>
      <c r="AP35" s="190" t="s">
        <v>40</v>
      </c>
      <c r="AQ35" s="190" t="s">
        <v>41</v>
      </c>
      <c r="AR35" s="604" t="s">
        <v>42</v>
      </c>
      <c r="AS35" s="605"/>
      <c r="AT35" s="190" t="s">
        <v>43</v>
      </c>
      <c r="AU35" s="190" t="s">
        <v>44</v>
      </c>
      <c r="AV35" s="604" t="s">
        <v>45</v>
      </c>
      <c r="AW35" s="605"/>
      <c r="AX35" s="604" t="s">
        <v>193</v>
      </c>
      <c r="AY35" s="605"/>
      <c r="AZ35" s="604" t="s">
        <v>194</v>
      </c>
      <c r="BA35" s="606"/>
      <c r="BB35" s="606"/>
      <c r="BC35" s="606"/>
      <c r="BD35" s="606"/>
      <c r="BE35" s="605"/>
      <c r="BF35" s="604" t="s">
        <v>195</v>
      </c>
      <c r="BG35" s="606"/>
      <c r="BH35" s="606"/>
      <c r="BI35" s="606"/>
      <c r="BJ35" s="606"/>
      <c r="BK35" s="605"/>
    </row>
    <row r="36" spans="1:63" ht="36" customHeight="1" x14ac:dyDescent="0.3">
      <c r="A36" s="608"/>
      <c r="B36" s="120" t="s">
        <v>196</v>
      </c>
      <c r="C36" s="120" t="s">
        <v>196</v>
      </c>
      <c r="D36" s="120" t="s">
        <v>196</v>
      </c>
      <c r="E36" s="120" t="s">
        <v>197</v>
      </c>
      <c r="F36" s="120" t="s">
        <v>196</v>
      </c>
      <c r="G36" s="120" t="s">
        <v>196</v>
      </c>
      <c r="H36" s="120" t="s">
        <v>196</v>
      </c>
      <c r="I36" s="120" t="s">
        <v>197</v>
      </c>
      <c r="J36" s="120" t="s">
        <v>196</v>
      </c>
      <c r="K36" s="120" t="s">
        <v>196</v>
      </c>
      <c r="L36" s="120" t="s">
        <v>196</v>
      </c>
      <c r="M36" s="120" t="s">
        <v>197</v>
      </c>
      <c r="N36" s="120" t="s">
        <v>196</v>
      </c>
      <c r="O36" s="120" t="s">
        <v>196</v>
      </c>
      <c r="P36" s="120" t="s">
        <v>196</v>
      </c>
      <c r="Q36" s="120" t="s">
        <v>197</v>
      </c>
      <c r="R36" s="120" t="s">
        <v>196</v>
      </c>
      <c r="S36" s="120" t="s">
        <v>197</v>
      </c>
      <c r="T36" s="185" t="s">
        <v>198</v>
      </c>
      <c r="U36" s="185" t="s">
        <v>199</v>
      </c>
      <c r="V36" s="185" t="s">
        <v>200</v>
      </c>
      <c r="W36" s="185" t="s">
        <v>201</v>
      </c>
      <c r="X36" s="186" t="s">
        <v>202</v>
      </c>
      <c r="Y36" s="185" t="s">
        <v>203</v>
      </c>
      <c r="Z36" s="120" t="s">
        <v>204</v>
      </c>
      <c r="AA36" s="149" t="s">
        <v>205</v>
      </c>
      <c r="AB36" s="120" t="s">
        <v>206</v>
      </c>
      <c r="AC36" s="120" t="s">
        <v>207</v>
      </c>
      <c r="AD36" s="120" t="s">
        <v>208</v>
      </c>
      <c r="AE36" s="120" t="s">
        <v>209</v>
      </c>
      <c r="AG36" s="608"/>
      <c r="AH36" s="120" t="s">
        <v>196</v>
      </c>
      <c r="AI36" s="120" t="s">
        <v>196</v>
      </c>
      <c r="AJ36" s="120" t="s">
        <v>196</v>
      </c>
      <c r="AK36" s="120" t="s">
        <v>197</v>
      </c>
      <c r="AL36" s="120" t="s">
        <v>196</v>
      </c>
      <c r="AM36" s="120" t="s">
        <v>196</v>
      </c>
      <c r="AN36" s="120" t="s">
        <v>196</v>
      </c>
      <c r="AO36" s="120" t="s">
        <v>197</v>
      </c>
      <c r="AP36" s="120" t="s">
        <v>196</v>
      </c>
      <c r="AQ36" s="120" t="s">
        <v>196</v>
      </c>
      <c r="AR36" s="120" t="s">
        <v>196</v>
      </c>
      <c r="AS36" s="120" t="s">
        <v>197</v>
      </c>
      <c r="AT36" s="120" t="s">
        <v>196</v>
      </c>
      <c r="AU36" s="120" t="s">
        <v>196</v>
      </c>
      <c r="AV36" s="120" t="s">
        <v>196</v>
      </c>
      <c r="AW36" s="120" t="s">
        <v>197</v>
      </c>
      <c r="AX36" s="120" t="s">
        <v>196</v>
      </c>
      <c r="AY36" s="120" t="s">
        <v>197</v>
      </c>
      <c r="AZ36" s="185" t="s">
        <v>198</v>
      </c>
      <c r="BA36" s="185" t="s">
        <v>199</v>
      </c>
      <c r="BB36" s="185" t="s">
        <v>200</v>
      </c>
      <c r="BC36" s="185" t="s">
        <v>201</v>
      </c>
      <c r="BD36" s="186" t="s">
        <v>202</v>
      </c>
      <c r="BE36" s="185" t="s">
        <v>203</v>
      </c>
      <c r="BF36" s="183" t="s">
        <v>204</v>
      </c>
      <c r="BG36" s="184" t="s">
        <v>205</v>
      </c>
      <c r="BH36" s="183" t="s">
        <v>206</v>
      </c>
      <c r="BI36" s="183" t="s">
        <v>207</v>
      </c>
      <c r="BJ36" s="183" t="s">
        <v>208</v>
      </c>
      <c r="BK36" s="183" t="s">
        <v>209</v>
      </c>
    </row>
    <row r="37" spans="1:63" x14ac:dyDescent="0.3">
      <c r="A37" s="150" t="s">
        <v>210</v>
      </c>
      <c r="B37" s="150"/>
      <c r="C37" s="150"/>
      <c r="D37" s="150"/>
      <c r="E37" s="196"/>
      <c r="F37" s="150"/>
      <c r="G37" s="150"/>
      <c r="H37" s="150"/>
      <c r="I37" s="196"/>
      <c r="J37" s="150"/>
      <c r="K37" s="150"/>
      <c r="L37" s="150"/>
      <c r="M37" s="196"/>
      <c r="N37" s="150"/>
      <c r="O37" s="150"/>
      <c r="P37" s="150"/>
      <c r="Q37" s="196"/>
      <c r="R37" s="188">
        <f t="shared" ref="R37:R57" si="7">B37+C37+D37+F37+G37+H37+J37+K37+L37+N37+O37+P37</f>
        <v>0</v>
      </c>
      <c r="S37" s="157">
        <f>+E37+I37+M37+Q37</f>
        <v>0</v>
      </c>
      <c r="T37" s="187"/>
      <c r="U37" s="187"/>
      <c r="V37" s="187"/>
      <c r="W37" s="187"/>
      <c r="X37" s="187"/>
      <c r="Y37" s="152"/>
      <c r="Z37" s="152"/>
      <c r="AA37" s="152"/>
      <c r="AB37" s="152"/>
      <c r="AC37" s="152"/>
      <c r="AD37" s="152"/>
      <c r="AE37" s="153"/>
      <c r="AG37" s="150" t="s">
        <v>210</v>
      </c>
      <c r="AH37" s="150"/>
      <c r="AI37" s="150"/>
      <c r="AJ37" s="150"/>
      <c r="AK37" s="196"/>
      <c r="AL37" s="150"/>
      <c r="AM37" s="150"/>
      <c r="AN37" s="150"/>
      <c r="AO37" s="196"/>
      <c r="AP37" s="150"/>
      <c r="AQ37" s="150"/>
      <c r="AR37" s="150"/>
      <c r="AS37" s="196"/>
      <c r="AT37" s="150"/>
      <c r="AU37" s="150"/>
      <c r="AV37" s="150"/>
      <c r="AW37" s="196"/>
      <c r="AX37" s="188">
        <f t="shared" ref="AX37:AX57" si="8">AH37+AI37+AJ37+AL37+AM37+AN37+AP37+AQ37+AR37+AT37+AU37+AV37</f>
        <v>0</v>
      </c>
      <c r="AY37" s="157">
        <f>+AK37+AO37+AS37+AW37</f>
        <v>0</v>
      </c>
      <c r="AZ37" s="152"/>
      <c r="BA37" s="152"/>
      <c r="BB37" s="152"/>
      <c r="BC37" s="152"/>
      <c r="BD37" s="152"/>
      <c r="BE37" s="152"/>
      <c r="BF37" s="152"/>
      <c r="BG37" s="152"/>
      <c r="BH37" s="152"/>
      <c r="BI37" s="152"/>
      <c r="BJ37" s="152"/>
      <c r="BK37" s="153"/>
    </row>
    <row r="38" spans="1:63" x14ac:dyDescent="0.3">
      <c r="A38" s="150" t="s">
        <v>211</v>
      </c>
      <c r="B38" s="150"/>
      <c r="C38" s="150"/>
      <c r="D38" s="150"/>
      <c r="E38" s="196"/>
      <c r="F38" s="150"/>
      <c r="G38" s="150"/>
      <c r="H38" s="150"/>
      <c r="I38" s="196"/>
      <c r="J38" s="150"/>
      <c r="K38" s="150"/>
      <c r="L38" s="150"/>
      <c r="M38" s="196"/>
      <c r="N38" s="150"/>
      <c r="O38" s="150"/>
      <c r="P38" s="150"/>
      <c r="Q38" s="196"/>
      <c r="R38" s="188">
        <f t="shared" si="7"/>
        <v>0</v>
      </c>
      <c r="S38" s="157">
        <f t="shared" ref="S38:S57" si="9">+E38+I38+M38+Q38</f>
        <v>0</v>
      </c>
      <c r="T38" s="187"/>
      <c r="U38" s="187"/>
      <c r="V38" s="187"/>
      <c r="W38" s="187"/>
      <c r="X38" s="187"/>
      <c r="Y38" s="152"/>
      <c r="Z38" s="152"/>
      <c r="AA38" s="152"/>
      <c r="AB38" s="152"/>
      <c r="AC38" s="152"/>
      <c r="AD38" s="152"/>
      <c r="AE38" s="152"/>
      <c r="AG38" s="150" t="s">
        <v>211</v>
      </c>
      <c r="AH38" s="150"/>
      <c r="AI38" s="150"/>
      <c r="AJ38" s="150"/>
      <c r="AK38" s="196"/>
      <c r="AL38" s="150"/>
      <c r="AM38" s="150"/>
      <c r="AN38" s="150"/>
      <c r="AO38" s="196"/>
      <c r="AP38" s="150"/>
      <c r="AQ38" s="150"/>
      <c r="AR38" s="150"/>
      <c r="AS38" s="196"/>
      <c r="AT38" s="150"/>
      <c r="AU38" s="150"/>
      <c r="AV38" s="150"/>
      <c r="AW38" s="196"/>
      <c r="AX38" s="188">
        <f t="shared" si="8"/>
        <v>0</v>
      </c>
      <c r="AY38" s="157">
        <f t="shared" ref="AY38:AY57" si="10">+AK38+AO38+AS38+AW38</f>
        <v>0</v>
      </c>
      <c r="AZ38" s="152"/>
      <c r="BA38" s="152"/>
      <c r="BB38" s="152"/>
      <c r="BC38" s="152"/>
      <c r="BD38" s="152"/>
      <c r="BE38" s="152"/>
      <c r="BF38" s="152"/>
      <c r="BG38" s="152"/>
      <c r="BH38" s="152"/>
      <c r="BI38" s="152"/>
      <c r="BJ38" s="152"/>
      <c r="BK38" s="152"/>
    </row>
    <row r="39" spans="1:63" x14ac:dyDescent="0.3">
      <c r="A39" s="150" t="s">
        <v>212</v>
      </c>
      <c r="B39" s="150"/>
      <c r="C39" s="150"/>
      <c r="D39" s="150"/>
      <c r="E39" s="196"/>
      <c r="F39" s="150"/>
      <c r="G39" s="150"/>
      <c r="H39" s="150"/>
      <c r="I39" s="196"/>
      <c r="J39" s="150"/>
      <c r="K39" s="150"/>
      <c r="L39" s="150"/>
      <c r="M39" s="196"/>
      <c r="N39" s="150"/>
      <c r="O39" s="150"/>
      <c r="P39" s="150"/>
      <c r="Q39" s="196"/>
      <c r="R39" s="188">
        <f t="shared" si="7"/>
        <v>0</v>
      </c>
      <c r="S39" s="157">
        <f t="shared" si="9"/>
        <v>0</v>
      </c>
      <c r="T39" s="187"/>
      <c r="U39" s="187"/>
      <c r="V39" s="187"/>
      <c r="W39" s="187"/>
      <c r="X39" s="187"/>
      <c r="Y39" s="152"/>
      <c r="Z39" s="152"/>
      <c r="AA39" s="152"/>
      <c r="AB39" s="152"/>
      <c r="AC39" s="152"/>
      <c r="AD39" s="152"/>
      <c r="AE39" s="152"/>
      <c r="AG39" s="150" t="s">
        <v>212</v>
      </c>
      <c r="AH39" s="150"/>
      <c r="AI39" s="150"/>
      <c r="AJ39" s="150"/>
      <c r="AK39" s="196"/>
      <c r="AL39" s="150"/>
      <c r="AM39" s="150"/>
      <c r="AN39" s="150"/>
      <c r="AO39" s="196"/>
      <c r="AP39" s="150"/>
      <c r="AQ39" s="150"/>
      <c r="AR39" s="150"/>
      <c r="AS39" s="196"/>
      <c r="AT39" s="150"/>
      <c r="AU39" s="150"/>
      <c r="AV39" s="150"/>
      <c r="AW39" s="196"/>
      <c r="AX39" s="188">
        <f t="shared" si="8"/>
        <v>0</v>
      </c>
      <c r="AY39" s="157">
        <f t="shared" si="10"/>
        <v>0</v>
      </c>
      <c r="AZ39" s="152"/>
      <c r="BA39" s="152"/>
      <c r="BB39" s="152"/>
      <c r="BC39" s="152"/>
      <c r="BD39" s="152"/>
      <c r="BE39" s="152"/>
      <c r="BF39" s="152"/>
      <c r="BG39" s="152"/>
      <c r="BH39" s="152"/>
      <c r="BI39" s="152"/>
      <c r="BJ39" s="152"/>
      <c r="BK39" s="152"/>
    </row>
    <row r="40" spans="1:63" x14ac:dyDescent="0.3">
      <c r="A40" s="150" t="s">
        <v>213</v>
      </c>
      <c r="B40" s="150"/>
      <c r="C40" s="150"/>
      <c r="D40" s="150"/>
      <c r="E40" s="196"/>
      <c r="F40" s="150"/>
      <c r="G40" s="150"/>
      <c r="H40" s="150"/>
      <c r="I40" s="196"/>
      <c r="J40" s="150"/>
      <c r="K40" s="150"/>
      <c r="L40" s="150"/>
      <c r="M40" s="196"/>
      <c r="N40" s="150"/>
      <c r="O40" s="150"/>
      <c r="P40" s="150"/>
      <c r="Q40" s="196"/>
      <c r="R40" s="188">
        <f t="shared" si="7"/>
        <v>0</v>
      </c>
      <c r="S40" s="157">
        <f t="shared" si="9"/>
        <v>0</v>
      </c>
      <c r="T40" s="187"/>
      <c r="U40" s="187"/>
      <c r="V40" s="187"/>
      <c r="W40" s="187"/>
      <c r="X40" s="187"/>
      <c r="Y40" s="152"/>
      <c r="Z40" s="152"/>
      <c r="AA40" s="152"/>
      <c r="AB40" s="152"/>
      <c r="AC40" s="152"/>
      <c r="AD40" s="152"/>
      <c r="AE40" s="152"/>
      <c r="AG40" s="150" t="s">
        <v>213</v>
      </c>
      <c r="AH40" s="150"/>
      <c r="AI40" s="150"/>
      <c r="AJ40" s="150"/>
      <c r="AK40" s="196"/>
      <c r="AL40" s="150"/>
      <c r="AM40" s="150"/>
      <c r="AN40" s="150"/>
      <c r="AO40" s="196"/>
      <c r="AP40" s="150"/>
      <c r="AQ40" s="150"/>
      <c r="AR40" s="150"/>
      <c r="AS40" s="196"/>
      <c r="AT40" s="150"/>
      <c r="AU40" s="150"/>
      <c r="AV40" s="150"/>
      <c r="AW40" s="196"/>
      <c r="AX40" s="188">
        <f t="shared" si="8"/>
        <v>0</v>
      </c>
      <c r="AY40" s="157">
        <f t="shared" si="10"/>
        <v>0</v>
      </c>
      <c r="AZ40" s="152"/>
      <c r="BA40" s="152"/>
      <c r="BB40" s="152"/>
      <c r="BC40" s="152"/>
      <c r="BD40" s="152"/>
      <c r="BE40" s="152"/>
      <c r="BF40" s="152"/>
      <c r="BG40" s="152"/>
      <c r="BH40" s="152"/>
      <c r="BI40" s="152"/>
      <c r="BJ40" s="152"/>
      <c r="BK40" s="152"/>
    </row>
    <row r="41" spans="1:63" x14ac:dyDescent="0.3">
      <c r="A41" s="150" t="s">
        <v>214</v>
      </c>
      <c r="B41" s="150"/>
      <c r="C41" s="150"/>
      <c r="D41" s="150"/>
      <c r="E41" s="196"/>
      <c r="F41" s="150"/>
      <c r="G41" s="150"/>
      <c r="H41" s="150"/>
      <c r="I41" s="196"/>
      <c r="J41" s="150"/>
      <c r="K41" s="150"/>
      <c r="L41" s="150"/>
      <c r="M41" s="196"/>
      <c r="N41" s="150"/>
      <c r="O41" s="150"/>
      <c r="P41" s="150"/>
      <c r="Q41" s="196"/>
      <c r="R41" s="188">
        <f t="shared" si="7"/>
        <v>0</v>
      </c>
      <c r="S41" s="157">
        <f t="shared" si="9"/>
        <v>0</v>
      </c>
      <c r="T41" s="187"/>
      <c r="U41" s="187"/>
      <c r="V41" s="187"/>
      <c r="W41" s="187"/>
      <c r="X41" s="187"/>
      <c r="Y41" s="152"/>
      <c r="Z41" s="152"/>
      <c r="AA41" s="152"/>
      <c r="AB41" s="152"/>
      <c r="AC41" s="152"/>
      <c r="AD41" s="152"/>
      <c r="AE41" s="152"/>
      <c r="AG41" s="150" t="s">
        <v>214</v>
      </c>
      <c r="AH41" s="150"/>
      <c r="AI41" s="150"/>
      <c r="AJ41" s="150"/>
      <c r="AK41" s="196"/>
      <c r="AL41" s="150"/>
      <c r="AM41" s="150"/>
      <c r="AN41" s="150"/>
      <c r="AO41" s="196"/>
      <c r="AP41" s="150"/>
      <c r="AQ41" s="150"/>
      <c r="AR41" s="150"/>
      <c r="AS41" s="196"/>
      <c r="AT41" s="150"/>
      <c r="AU41" s="150"/>
      <c r="AV41" s="150"/>
      <c r="AW41" s="196"/>
      <c r="AX41" s="188">
        <f t="shared" si="8"/>
        <v>0</v>
      </c>
      <c r="AY41" s="157">
        <f t="shared" si="10"/>
        <v>0</v>
      </c>
      <c r="AZ41" s="152"/>
      <c r="BA41" s="152"/>
      <c r="BB41" s="152"/>
      <c r="BC41" s="152"/>
      <c r="BD41" s="152"/>
      <c r="BE41" s="152"/>
      <c r="BF41" s="152"/>
      <c r="BG41" s="152"/>
      <c r="BH41" s="152"/>
      <c r="BI41" s="152"/>
      <c r="BJ41" s="152"/>
      <c r="BK41" s="152"/>
    </row>
    <row r="42" spans="1:63" x14ac:dyDescent="0.3">
      <c r="A42" s="150" t="s">
        <v>215</v>
      </c>
      <c r="B42" s="150"/>
      <c r="C42" s="150"/>
      <c r="D42" s="150"/>
      <c r="E42" s="196"/>
      <c r="F42" s="150"/>
      <c r="G42" s="150"/>
      <c r="H42" s="150"/>
      <c r="I42" s="196"/>
      <c r="J42" s="150"/>
      <c r="K42" s="150"/>
      <c r="L42" s="150"/>
      <c r="M42" s="196"/>
      <c r="N42" s="150"/>
      <c r="O42" s="150"/>
      <c r="P42" s="150"/>
      <c r="Q42" s="196"/>
      <c r="R42" s="188">
        <f t="shared" si="7"/>
        <v>0</v>
      </c>
      <c r="S42" s="157">
        <f t="shared" si="9"/>
        <v>0</v>
      </c>
      <c r="T42" s="187"/>
      <c r="U42" s="187"/>
      <c r="V42" s="187"/>
      <c r="W42" s="187"/>
      <c r="X42" s="187"/>
      <c r="Y42" s="152"/>
      <c r="Z42" s="152"/>
      <c r="AA42" s="152"/>
      <c r="AB42" s="152"/>
      <c r="AC42" s="152"/>
      <c r="AD42" s="152"/>
      <c r="AE42" s="152"/>
      <c r="AG42" s="150" t="s">
        <v>215</v>
      </c>
      <c r="AH42" s="150"/>
      <c r="AI42" s="150"/>
      <c r="AJ42" s="150"/>
      <c r="AK42" s="196"/>
      <c r="AL42" s="150"/>
      <c r="AM42" s="150"/>
      <c r="AN42" s="150"/>
      <c r="AO42" s="196"/>
      <c r="AP42" s="150"/>
      <c r="AQ42" s="150"/>
      <c r="AR42" s="150"/>
      <c r="AS42" s="196"/>
      <c r="AT42" s="150"/>
      <c r="AU42" s="150"/>
      <c r="AV42" s="150"/>
      <c r="AW42" s="196"/>
      <c r="AX42" s="188">
        <f t="shared" si="8"/>
        <v>0</v>
      </c>
      <c r="AY42" s="157">
        <f t="shared" si="10"/>
        <v>0</v>
      </c>
      <c r="AZ42" s="152"/>
      <c r="BA42" s="152"/>
      <c r="BB42" s="152"/>
      <c r="BC42" s="152"/>
      <c r="BD42" s="152"/>
      <c r="BE42" s="152"/>
      <c r="BF42" s="152"/>
      <c r="BG42" s="152"/>
      <c r="BH42" s="152"/>
      <c r="BI42" s="152"/>
      <c r="BJ42" s="152"/>
      <c r="BK42" s="152"/>
    </row>
    <row r="43" spans="1:63" x14ac:dyDescent="0.3">
      <c r="A43" s="150" t="s">
        <v>216</v>
      </c>
      <c r="B43" s="150"/>
      <c r="C43" s="150"/>
      <c r="D43" s="150"/>
      <c r="E43" s="196"/>
      <c r="F43" s="150"/>
      <c r="G43" s="150"/>
      <c r="H43" s="150"/>
      <c r="I43" s="196"/>
      <c r="J43" s="150"/>
      <c r="K43" s="150"/>
      <c r="L43" s="150"/>
      <c r="M43" s="196"/>
      <c r="N43" s="150"/>
      <c r="O43" s="150"/>
      <c r="P43" s="150"/>
      <c r="Q43" s="196"/>
      <c r="R43" s="188">
        <f t="shared" si="7"/>
        <v>0</v>
      </c>
      <c r="S43" s="157">
        <f t="shared" si="9"/>
        <v>0</v>
      </c>
      <c r="T43" s="187"/>
      <c r="U43" s="187"/>
      <c r="V43" s="187"/>
      <c r="W43" s="187"/>
      <c r="X43" s="187"/>
      <c r="Y43" s="152"/>
      <c r="Z43" s="152"/>
      <c r="AA43" s="152"/>
      <c r="AB43" s="152"/>
      <c r="AC43" s="152"/>
      <c r="AD43" s="152"/>
      <c r="AE43" s="152"/>
      <c r="AG43" s="150" t="s">
        <v>216</v>
      </c>
      <c r="AH43" s="150"/>
      <c r="AI43" s="150"/>
      <c r="AJ43" s="150"/>
      <c r="AK43" s="196"/>
      <c r="AL43" s="150"/>
      <c r="AM43" s="150"/>
      <c r="AN43" s="150"/>
      <c r="AO43" s="196"/>
      <c r="AP43" s="150"/>
      <c r="AQ43" s="150"/>
      <c r="AR43" s="150"/>
      <c r="AS43" s="196"/>
      <c r="AT43" s="150"/>
      <c r="AU43" s="150"/>
      <c r="AV43" s="150"/>
      <c r="AW43" s="196"/>
      <c r="AX43" s="188">
        <f t="shared" si="8"/>
        <v>0</v>
      </c>
      <c r="AY43" s="157">
        <f t="shared" si="10"/>
        <v>0</v>
      </c>
      <c r="AZ43" s="152"/>
      <c r="BA43" s="152"/>
      <c r="BB43" s="152"/>
      <c r="BC43" s="152"/>
      <c r="BD43" s="152"/>
      <c r="BE43" s="152"/>
      <c r="BF43" s="152"/>
      <c r="BG43" s="152"/>
      <c r="BH43" s="152"/>
      <c r="BI43" s="152"/>
      <c r="BJ43" s="152"/>
      <c r="BK43" s="152"/>
    </row>
    <row r="44" spans="1:63" x14ac:dyDescent="0.3">
      <c r="A44" s="150" t="s">
        <v>217</v>
      </c>
      <c r="B44" s="150"/>
      <c r="C44" s="150"/>
      <c r="D44" s="150"/>
      <c r="E44" s="196"/>
      <c r="F44" s="150"/>
      <c r="G44" s="150"/>
      <c r="H44" s="150"/>
      <c r="I44" s="196"/>
      <c r="J44" s="150"/>
      <c r="K44" s="150"/>
      <c r="L44" s="150"/>
      <c r="M44" s="196"/>
      <c r="N44" s="150"/>
      <c r="O44" s="150"/>
      <c r="P44" s="150"/>
      <c r="Q44" s="196"/>
      <c r="R44" s="188">
        <f t="shared" si="7"/>
        <v>0</v>
      </c>
      <c r="S44" s="157">
        <f t="shared" si="9"/>
        <v>0</v>
      </c>
      <c r="T44" s="187"/>
      <c r="U44" s="187"/>
      <c r="V44" s="187"/>
      <c r="W44" s="187"/>
      <c r="X44" s="187"/>
      <c r="Y44" s="152"/>
      <c r="Z44" s="152"/>
      <c r="AA44" s="152"/>
      <c r="AB44" s="152"/>
      <c r="AC44" s="152"/>
      <c r="AD44" s="152"/>
      <c r="AE44" s="152"/>
      <c r="AG44" s="150" t="s">
        <v>217</v>
      </c>
      <c r="AH44" s="150"/>
      <c r="AI44" s="150"/>
      <c r="AJ44" s="150"/>
      <c r="AK44" s="196"/>
      <c r="AL44" s="150"/>
      <c r="AM44" s="150"/>
      <c r="AN44" s="150"/>
      <c r="AO44" s="196"/>
      <c r="AP44" s="150"/>
      <c r="AQ44" s="150"/>
      <c r="AR44" s="150"/>
      <c r="AS44" s="196"/>
      <c r="AT44" s="150"/>
      <c r="AU44" s="150"/>
      <c r="AV44" s="150"/>
      <c r="AW44" s="196"/>
      <c r="AX44" s="188">
        <f t="shared" si="8"/>
        <v>0</v>
      </c>
      <c r="AY44" s="157">
        <f t="shared" si="10"/>
        <v>0</v>
      </c>
      <c r="AZ44" s="152"/>
      <c r="BA44" s="152"/>
      <c r="BB44" s="152"/>
      <c r="BC44" s="152"/>
      <c r="BD44" s="152"/>
      <c r="BE44" s="152"/>
      <c r="BF44" s="152"/>
      <c r="BG44" s="152"/>
      <c r="BH44" s="152"/>
      <c r="BI44" s="152"/>
      <c r="BJ44" s="152"/>
      <c r="BK44" s="152"/>
    </row>
    <row r="45" spans="1:63" x14ac:dyDescent="0.3">
      <c r="A45" s="150" t="s">
        <v>218</v>
      </c>
      <c r="B45" s="150"/>
      <c r="C45" s="150"/>
      <c r="D45" s="150"/>
      <c r="E45" s="196"/>
      <c r="F45" s="150"/>
      <c r="G45" s="150"/>
      <c r="H45" s="150"/>
      <c r="I45" s="196"/>
      <c r="J45" s="150"/>
      <c r="K45" s="150"/>
      <c r="L45" s="150"/>
      <c r="M45" s="196"/>
      <c r="N45" s="150"/>
      <c r="O45" s="150"/>
      <c r="P45" s="150"/>
      <c r="Q45" s="196"/>
      <c r="R45" s="188">
        <f t="shared" si="7"/>
        <v>0</v>
      </c>
      <c r="S45" s="157">
        <f t="shared" si="9"/>
        <v>0</v>
      </c>
      <c r="T45" s="187"/>
      <c r="U45" s="187"/>
      <c r="V45" s="187"/>
      <c r="W45" s="187"/>
      <c r="X45" s="187"/>
      <c r="Y45" s="152"/>
      <c r="Z45" s="152"/>
      <c r="AA45" s="152"/>
      <c r="AB45" s="152"/>
      <c r="AC45" s="152"/>
      <c r="AD45" s="152"/>
      <c r="AE45" s="152"/>
      <c r="AG45" s="150" t="s">
        <v>218</v>
      </c>
      <c r="AH45" s="150"/>
      <c r="AI45" s="150"/>
      <c r="AJ45" s="150"/>
      <c r="AK45" s="196"/>
      <c r="AL45" s="150"/>
      <c r="AM45" s="150"/>
      <c r="AN45" s="150"/>
      <c r="AO45" s="196"/>
      <c r="AP45" s="150"/>
      <c r="AQ45" s="150"/>
      <c r="AR45" s="150"/>
      <c r="AS45" s="196"/>
      <c r="AT45" s="150"/>
      <c r="AU45" s="150"/>
      <c r="AV45" s="150"/>
      <c r="AW45" s="196"/>
      <c r="AX45" s="188">
        <f t="shared" si="8"/>
        <v>0</v>
      </c>
      <c r="AY45" s="157">
        <f t="shared" si="10"/>
        <v>0</v>
      </c>
      <c r="AZ45" s="152"/>
      <c r="BA45" s="152"/>
      <c r="BB45" s="152"/>
      <c r="BC45" s="152"/>
      <c r="BD45" s="152"/>
      <c r="BE45" s="152"/>
      <c r="BF45" s="152"/>
      <c r="BG45" s="152"/>
      <c r="BH45" s="152"/>
      <c r="BI45" s="150"/>
      <c r="BJ45" s="150"/>
      <c r="BK45" s="150"/>
    </row>
    <row r="46" spans="1:63" x14ac:dyDescent="0.3">
      <c r="A46" s="150" t="s">
        <v>219</v>
      </c>
      <c r="B46" s="150"/>
      <c r="C46" s="150"/>
      <c r="D46" s="150"/>
      <c r="E46" s="196"/>
      <c r="F46" s="150"/>
      <c r="G46" s="150"/>
      <c r="H46" s="150"/>
      <c r="I46" s="196"/>
      <c r="J46" s="150"/>
      <c r="K46" s="150"/>
      <c r="L46" s="150"/>
      <c r="M46" s="196"/>
      <c r="N46" s="150"/>
      <c r="O46" s="150"/>
      <c r="P46" s="150"/>
      <c r="Q46" s="196"/>
      <c r="R46" s="188">
        <f t="shared" si="7"/>
        <v>0</v>
      </c>
      <c r="S46" s="157">
        <f t="shared" si="9"/>
        <v>0</v>
      </c>
      <c r="T46" s="187"/>
      <c r="U46" s="187"/>
      <c r="V46" s="187"/>
      <c r="W46" s="187"/>
      <c r="X46" s="187"/>
      <c r="Y46" s="152"/>
      <c r="Z46" s="152"/>
      <c r="AA46" s="152"/>
      <c r="AB46" s="152"/>
      <c r="AC46" s="152"/>
      <c r="AD46" s="152"/>
      <c r="AE46" s="152"/>
      <c r="AG46" s="150" t="s">
        <v>219</v>
      </c>
      <c r="AH46" s="150"/>
      <c r="AI46" s="150"/>
      <c r="AJ46" s="150"/>
      <c r="AK46" s="196"/>
      <c r="AL46" s="150"/>
      <c r="AM46" s="150"/>
      <c r="AN46" s="150"/>
      <c r="AO46" s="196"/>
      <c r="AP46" s="150"/>
      <c r="AQ46" s="150"/>
      <c r="AR46" s="150"/>
      <c r="AS46" s="196"/>
      <c r="AT46" s="150"/>
      <c r="AU46" s="150"/>
      <c r="AV46" s="150"/>
      <c r="AW46" s="196"/>
      <c r="AX46" s="188">
        <f t="shared" si="8"/>
        <v>0</v>
      </c>
      <c r="AY46" s="157">
        <f t="shared" si="10"/>
        <v>0</v>
      </c>
      <c r="AZ46" s="152"/>
      <c r="BA46" s="152"/>
      <c r="BB46" s="152"/>
      <c r="BC46" s="152"/>
      <c r="BD46" s="152"/>
      <c r="BE46" s="152"/>
      <c r="BF46" s="152"/>
      <c r="BG46" s="152"/>
      <c r="BH46" s="152"/>
      <c r="BI46" s="150"/>
      <c r="BJ46" s="150"/>
      <c r="BK46" s="150"/>
    </row>
    <row r="47" spans="1:63" x14ac:dyDescent="0.3">
      <c r="A47" s="150" t="s">
        <v>220</v>
      </c>
      <c r="B47" s="150"/>
      <c r="C47" s="150"/>
      <c r="D47" s="150"/>
      <c r="E47" s="196"/>
      <c r="F47" s="150"/>
      <c r="G47" s="150"/>
      <c r="H47" s="150"/>
      <c r="I47" s="196"/>
      <c r="J47" s="150"/>
      <c r="K47" s="150"/>
      <c r="L47" s="150"/>
      <c r="M47" s="196"/>
      <c r="N47" s="150"/>
      <c r="O47" s="150"/>
      <c r="P47" s="150"/>
      <c r="Q47" s="196"/>
      <c r="R47" s="188">
        <f t="shared" si="7"/>
        <v>0</v>
      </c>
      <c r="S47" s="157">
        <f t="shared" si="9"/>
        <v>0</v>
      </c>
      <c r="T47" s="187"/>
      <c r="U47" s="187"/>
      <c r="V47" s="187"/>
      <c r="W47" s="187"/>
      <c r="X47" s="187"/>
      <c r="Y47" s="152"/>
      <c r="Z47" s="152"/>
      <c r="AA47" s="152"/>
      <c r="AB47" s="152"/>
      <c r="AC47" s="152"/>
      <c r="AD47" s="152"/>
      <c r="AE47" s="152"/>
      <c r="AG47" s="150" t="s">
        <v>220</v>
      </c>
      <c r="AH47" s="150"/>
      <c r="AI47" s="150"/>
      <c r="AJ47" s="150"/>
      <c r="AK47" s="196"/>
      <c r="AL47" s="150"/>
      <c r="AM47" s="150"/>
      <c r="AN47" s="150"/>
      <c r="AO47" s="196"/>
      <c r="AP47" s="150"/>
      <c r="AQ47" s="150"/>
      <c r="AR47" s="150"/>
      <c r="AS47" s="196"/>
      <c r="AT47" s="150"/>
      <c r="AU47" s="150"/>
      <c r="AV47" s="150"/>
      <c r="AW47" s="196"/>
      <c r="AX47" s="188">
        <f t="shared" si="8"/>
        <v>0</v>
      </c>
      <c r="AY47" s="157">
        <f t="shared" si="10"/>
        <v>0</v>
      </c>
      <c r="AZ47" s="152"/>
      <c r="BA47" s="152"/>
      <c r="BB47" s="152"/>
      <c r="BC47" s="152"/>
      <c r="BD47" s="152"/>
      <c r="BE47" s="152"/>
      <c r="BF47" s="152"/>
      <c r="BG47" s="152"/>
      <c r="BH47" s="152"/>
      <c r="BI47" s="150"/>
      <c r="BJ47" s="150"/>
      <c r="BK47" s="150"/>
    </row>
    <row r="48" spans="1:63" x14ac:dyDescent="0.3">
      <c r="A48" s="150" t="s">
        <v>221</v>
      </c>
      <c r="B48" s="150"/>
      <c r="C48" s="150"/>
      <c r="D48" s="150"/>
      <c r="E48" s="196"/>
      <c r="F48" s="150"/>
      <c r="G48" s="150"/>
      <c r="H48" s="150"/>
      <c r="I48" s="196"/>
      <c r="J48" s="150"/>
      <c r="K48" s="150"/>
      <c r="L48" s="150"/>
      <c r="M48" s="196"/>
      <c r="N48" s="150"/>
      <c r="O48" s="150"/>
      <c r="P48" s="150"/>
      <c r="Q48" s="196"/>
      <c r="R48" s="188">
        <f t="shared" si="7"/>
        <v>0</v>
      </c>
      <c r="S48" s="157">
        <f t="shared" si="9"/>
        <v>0</v>
      </c>
      <c r="T48" s="187"/>
      <c r="U48" s="187"/>
      <c r="V48" s="187"/>
      <c r="W48" s="187"/>
      <c r="X48" s="187"/>
      <c r="Y48" s="152"/>
      <c r="Z48" s="152"/>
      <c r="AA48" s="152"/>
      <c r="AB48" s="152"/>
      <c r="AC48" s="152"/>
      <c r="AD48" s="152"/>
      <c r="AE48" s="152"/>
      <c r="AG48" s="150" t="s">
        <v>221</v>
      </c>
      <c r="AH48" s="150"/>
      <c r="AI48" s="150"/>
      <c r="AJ48" s="150"/>
      <c r="AK48" s="196"/>
      <c r="AL48" s="150"/>
      <c r="AM48" s="150"/>
      <c r="AN48" s="150"/>
      <c r="AO48" s="196"/>
      <c r="AP48" s="150"/>
      <c r="AQ48" s="150"/>
      <c r="AR48" s="150"/>
      <c r="AS48" s="196"/>
      <c r="AT48" s="150"/>
      <c r="AU48" s="150"/>
      <c r="AV48" s="150"/>
      <c r="AW48" s="196"/>
      <c r="AX48" s="188">
        <f t="shared" si="8"/>
        <v>0</v>
      </c>
      <c r="AY48" s="157">
        <f t="shared" si="10"/>
        <v>0</v>
      </c>
      <c r="AZ48" s="152"/>
      <c r="BA48" s="152"/>
      <c r="BB48" s="152"/>
      <c r="BC48" s="152"/>
      <c r="BD48" s="152"/>
      <c r="BE48" s="152"/>
      <c r="BF48" s="152"/>
      <c r="BG48" s="152"/>
      <c r="BH48" s="152"/>
      <c r="BI48" s="152"/>
      <c r="BJ48" s="152"/>
      <c r="BK48" s="152"/>
    </row>
    <row r="49" spans="1:63" x14ac:dyDescent="0.3">
      <c r="A49" s="150" t="s">
        <v>222</v>
      </c>
      <c r="B49" s="150"/>
      <c r="C49" s="150"/>
      <c r="D49" s="150"/>
      <c r="E49" s="196"/>
      <c r="F49" s="150"/>
      <c r="G49" s="150"/>
      <c r="H49" s="150"/>
      <c r="I49" s="196"/>
      <c r="J49" s="150"/>
      <c r="K49" s="150"/>
      <c r="L49" s="150"/>
      <c r="M49" s="196"/>
      <c r="N49" s="150"/>
      <c r="O49" s="150"/>
      <c r="P49" s="150"/>
      <c r="Q49" s="196"/>
      <c r="R49" s="188">
        <f t="shared" si="7"/>
        <v>0</v>
      </c>
      <c r="S49" s="157">
        <f t="shared" si="9"/>
        <v>0</v>
      </c>
      <c r="T49" s="187"/>
      <c r="U49" s="187"/>
      <c r="V49" s="187"/>
      <c r="W49" s="187"/>
      <c r="X49" s="187"/>
      <c r="Y49" s="152"/>
      <c r="Z49" s="152"/>
      <c r="AA49" s="152"/>
      <c r="AB49" s="152"/>
      <c r="AC49" s="152"/>
      <c r="AD49" s="152"/>
      <c r="AE49" s="152"/>
      <c r="AG49" s="150" t="s">
        <v>222</v>
      </c>
      <c r="AH49" s="150"/>
      <c r="AI49" s="150"/>
      <c r="AJ49" s="150"/>
      <c r="AK49" s="196"/>
      <c r="AL49" s="150"/>
      <c r="AM49" s="150"/>
      <c r="AN49" s="150"/>
      <c r="AO49" s="196"/>
      <c r="AP49" s="150"/>
      <c r="AQ49" s="150"/>
      <c r="AR49" s="150"/>
      <c r="AS49" s="196"/>
      <c r="AT49" s="150"/>
      <c r="AU49" s="150"/>
      <c r="AV49" s="150"/>
      <c r="AW49" s="196"/>
      <c r="AX49" s="188">
        <f t="shared" si="8"/>
        <v>0</v>
      </c>
      <c r="AY49" s="157">
        <f t="shared" si="10"/>
        <v>0</v>
      </c>
      <c r="AZ49" s="152"/>
      <c r="BA49" s="152"/>
      <c r="BB49" s="152"/>
      <c r="BC49" s="152"/>
      <c r="BD49" s="152"/>
      <c r="BE49" s="152"/>
      <c r="BF49" s="152"/>
      <c r="BG49" s="152"/>
      <c r="BH49" s="152"/>
      <c r="BI49" s="152"/>
      <c r="BJ49" s="152"/>
      <c r="BK49" s="152"/>
    </row>
    <row r="50" spans="1:63" x14ac:dyDescent="0.3">
      <c r="A50" s="150" t="s">
        <v>223</v>
      </c>
      <c r="B50" s="150"/>
      <c r="C50" s="150"/>
      <c r="D50" s="150"/>
      <c r="E50" s="196"/>
      <c r="F50" s="150"/>
      <c r="G50" s="150"/>
      <c r="H50" s="150"/>
      <c r="I50" s="196"/>
      <c r="J50" s="150"/>
      <c r="K50" s="150"/>
      <c r="L50" s="150"/>
      <c r="M50" s="196"/>
      <c r="N50" s="150"/>
      <c r="O50" s="150"/>
      <c r="P50" s="150"/>
      <c r="Q50" s="196"/>
      <c r="R50" s="188">
        <f t="shared" si="7"/>
        <v>0</v>
      </c>
      <c r="S50" s="157">
        <f t="shared" si="9"/>
        <v>0</v>
      </c>
      <c r="T50" s="187"/>
      <c r="U50" s="187"/>
      <c r="V50" s="187"/>
      <c r="W50" s="187"/>
      <c r="X50" s="187"/>
      <c r="Y50" s="152"/>
      <c r="Z50" s="152"/>
      <c r="AA50" s="152"/>
      <c r="AB50" s="152"/>
      <c r="AC50" s="152"/>
      <c r="AD50" s="152"/>
      <c r="AE50" s="152"/>
      <c r="AG50" s="150" t="s">
        <v>223</v>
      </c>
      <c r="AH50" s="150"/>
      <c r="AI50" s="150"/>
      <c r="AJ50" s="150"/>
      <c r="AK50" s="196"/>
      <c r="AL50" s="150"/>
      <c r="AM50" s="150"/>
      <c r="AN50" s="150"/>
      <c r="AO50" s="196"/>
      <c r="AP50" s="150"/>
      <c r="AQ50" s="150"/>
      <c r="AR50" s="150"/>
      <c r="AS50" s="196"/>
      <c r="AT50" s="150"/>
      <c r="AU50" s="150"/>
      <c r="AV50" s="150"/>
      <c r="AW50" s="196"/>
      <c r="AX50" s="188">
        <f t="shared" si="8"/>
        <v>0</v>
      </c>
      <c r="AY50" s="157">
        <f t="shared" si="10"/>
        <v>0</v>
      </c>
      <c r="AZ50" s="152"/>
      <c r="BA50" s="152"/>
      <c r="BB50" s="152"/>
      <c r="BC50" s="152"/>
      <c r="BD50" s="152"/>
      <c r="BE50" s="152"/>
      <c r="BF50" s="152"/>
      <c r="BG50" s="152"/>
      <c r="BH50" s="152"/>
      <c r="BI50" s="152"/>
      <c r="BJ50" s="152"/>
      <c r="BK50" s="152"/>
    </row>
    <row r="51" spans="1:63" x14ac:dyDescent="0.3">
      <c r="A51" s="150" t="s">
        <v>224</v>
      </c>
      <c r="B51" s="150"/>
      <c r="C51" s="150"/>
      <c r="D51" s="150"/>
      <c r="E51" s="196"/>
      <c r="F51" s="150"/>
      <c r="G51" s="150"/>
      <c r="H51" s="150"/>
      <c r="I51" s="196"/>
      <c r="J51" s="150"/>
      <c r="K51" s="150"/>
      <c r="L51" s="150"/>
      <c r="M51" s="196"/>
      <c r="N51" s="150"/>
      <c r="O51" s="150"/>
      <c r="P51" s="150"/>
      <c r="Q51" s="196"/>
      <c r="R51" s="188">
        <f t="shared" si="7"/>
        <v>0</v>
      </c>
      <c r="S51" s="157">
        <f t="shared" si="9"/>
        <v>0</v>
      </c>
      <c r="T51" s="187"/>
      <c r="U51" s="187"/>
      <c r="V51" s="187"/>
      <c r="W51" s="187"/>
      <c r="X51" s="187"/>
      <c r="Y51" s="152"/>
      <c r="Z51" s="152"/>
      <c r="AA51" s="152"/>
      <c r="AB51" s="152"/>
      <c r="AC51" s="152"/>
      <c r="AD51" s="152"/>
      <c r="AE51" s="152"/>
      <c r="AG51" s="150" t="s">
        <v>224</v>
      </c>
      <c r="AH51" s="150"/>
      <c r="AI51" s="150"/>
      <c r="AJ51" s="150"/>
      <c r="AK51" s="196"/>
      <c r="AL51" s="150"/>
      <c r="AM51" s="150"/>
      <c r="AN51" s="150"/>
      <c r="AO51" s="196"/>
      <c r="AP51" s="150"/>
      <c r="AQ51" s="150"/>
      <c r="AR51" s="150"/>
      <c r="AS51" s="196"/>
      <c r="AT51" s="150"/>
      <c r="AU51" s="150"/>
      <c r="AV51" s="150"/>
      <c r="AW51" s="196"/>
      <c r="AX51" s="188">
        <f t="shared" si="8"/>
        <v>0</v>
      </c>
      <c r="AY51" s="157">
        <f t="shared" si="10"/>
        <v>0</v>
      </c>
      <c r="AZ51" s="152"/>
      <c r="BA51" s="152"/>
      <c r="BB51" s="152"/>
      <c r="BC51" s="152"/>
      <c r="BD51" s="152"/>
      <c r="BE51" s="152"/>
      <c r="BF51" s="152"/>
      <c r="BG51" s="152"/>
      <c r="BH51" s="152"/>
      <c r="BI51" s="152"/>
      <c r="BJ51" s="152"/>
      <c r="BK51" s="152"/>
    </row>
    <row r="52" spans="1:63" x14ac:dyDescent="0.3">
      <c r="A52" s="150" t="s">
        <v>225</v>
      </c>
      <c r="B52" s="150"/>
      <c r="C52" s="150"/>
      <c r="D52" s="150"/>
      <c r="E52" s="196"/>
      <c r="F52" s="150"/>
      <c r="G52" s="150"/>
      <c r="H52" s="150"/>
      <c r="I52" s="196"/>
      <c r="J52" s="150"/>
      <c r="K52" s="150"/>
      <c r="L52" s="150"/>
      <c r="M52" s="196"/>
      <c r="N52" s="150"/>
      <c r="O52" s="150"/>
      <c r="P52" s="150"/>
      <c r="Q52" s="196"/>
      <c r="R52" s="188">
        <f t="shared" si="7"/>
        <v>0</v>
      </c>
      <c r="S52" s="157">
        <f t="shared" si="9"/>
        <v>0</v>
      </c>
      <c r="T52" s="187"/>
      <c r="U52" s="187"/>
      <c r="V52" s="187"/>
      <c r="W52" s="187"/>
      <c r="X52" s="187"/>
      <c r="Y52" s="152"/>
      <c r="Z52" s="152"/>
      <c r="AA52" s="152"/>
      <c r="AB52" s="152"/>
      <c r="AC52" s="152"/>
      <c r="AD52" s="152"/>
      <c r="AE52" s="152"/>
      <c r="AG52" s="150" t="s">
        <v>225</v>
      </c>
      <c r="AH52" s="150"/>
      <c r="AI52" s="150"/>
      <c r="AJ52" s="150"/>
      <c r="AK52" s="196"/>
      <c r="AL52" s="150"/>
      <c r="AM52" s="150"/>
      <c r="AN52" s="150"/>
      <c r="AO52" s="196"/>
      <c r="AP52" s="150"/>
      <c r="AQ52" s="150"/>
      <c r="AR52" s="150"/>
      <c r="AS52" s="196"/>
      <c r="AT52" s="150"/>
      <c r="AU52" s="150"/>
      <c r="AV52" s="150"/>
      <c r="AW52" s="196"/>
      <c r="AX52" s="188">
        <f t="shared" si="8"/>
        <v>0</v>
      </c>
      <c r="AY52" s="157">
        <f t="shared" si="10"/>
        <v>0</v>
      </c>
      <c r="AZ52" s="152"/>
      <c r="BA52" s="152"/>
      <c r="BB52" s="152"/>
      <c r="BC52" s="152"/>
      <c r="BD52" s="152"/>
      <c r="BE52" s="152"/>
      <c r="BF52" s="152"/>
      <c r="BG52" s="152"/>
      <c r="BH52" s="152"/>
      <c r="BI52" s="152"/>
      <c r="BJ52" s="152"/>
      <c r="BK52" s="152"/>
    </row>
    <row r="53" spans="1:63" x14ac:dyDescent="0.3">
      <c r="A53" s="150" t="s">
        <v>226</v>
      </c>
      <c r="B53" s="150"/>
      <c r="C53" s="150"/>
      <c r="D53" s="150"/>
      <c r="E53" s="196"/>
      <c r="F53" s="150"/>
      <c r="G53" s="150"/>
      <c r="H53" s="150"/>
      <c r="I53" s="196"/>
      <c r="J53" s="150"/>
      <c r="K53" s="150"/>
      <c r="L53" s="150"/>
      <c r="M53" s="196"/>
      <c r="N53" s="150"/>
      <c r="O53" s="150"/>
      <c r="P53" s="150"/>
      <c r="Q53" s="196"/>
      <c r="R53" s="188">
        <f t="shared" si="7"/>
        <v>0</v>
      </c>
      <c r="S53" s="157">
        <f t="shared" si="9"/>
        <v>0</v>
      </c>
      <c r="T53" s="187"/>
      <c r="U53" s="187"/>
      <c r="V53" s="187"/>
      <c r="W53" s="187"/>
      <c r="X53" s="187"/>
      <c r="Y53" s="152"/>
      <c r="Z53" s="152"/>
      <c r="AA53" s="152"/>
      <c r="AB53" s="152"/>
      <c r="AC53" s="152"/>
      <c r="AD53" s="152"/>
      <c r="AE53" s="152"/>
      <c r="AG53" s="150" t="s">
        <v>226</v>
      </c>
      <c r="AH53" s="150"/>
      <c r="AI53" s="150"/>
      <c r="AJ53" s="150"/>
      <c r="AK53" s="196"/>
      <c r="AL53" s="150"/>
      <c r="AM53" s="150"/>
      <c r="AN53" s="150"/>
      <c r="AO53" s="196"/>
      <c r="AP53" s="150"/>
      <c r="AQ53" s="150"/>
      <c r="AR53" s="150"/>
      <c r="AS53" s="196"/>
      <c r="AT53" s="150"/>
      <c r="AU53" s="150"/>
      <c r="AV53" s="150"/>
      <c r="AW53" s="196"/>
      <c r="AX53" s="188">
        <f t="shared" si="8"/>
        <v>0</v>
      </c>
      <c r="AY53" s="157">
        <f t="shared" si="10"/>
        <v>0</v>
      </c>
      <c r="AZ53" s="152"/>
      <c r="BA53" s="152"/>
      <c r="BB53" s="152"/>
      <c r="BC53" s="152"/>
      <c r="BD53" s="152"/>
      <c r="BE53" s="152"/>
      <c r="BF53" s="152"/>
      <c r="BG53" s="152"/>
      <c r="BH53" s="152"/>
      <c r="BI53" s="152"/>
      <c r="BJ53" s="152"/>
      <c r="BK53" s="152"/>
    </row>
    <row r="54" spans="1:63" x14ac:dyDescent="0.3">
      <c r="A54" s="150" t="s">
        <v>227</v>
      </c>
      <c r="B54" s="150"/>
      <c r="C54" s="150"/>
      <c r="D54" s="150"/>
      <c r="E54" s="196"/>
      <c r="F54" s="150"/>
      <c r="G54" s="150"/>
      <c r="H54" s="150"/>
      <c r="I54" s="196"/>
      <c r="J54" s="150"/>
      <c r="K54" s="150"/>
      <c r="L54" s="150"/>
      <c r="M54" s="196"/>
      <c r="N54" s="150"/>
      <c r="O54" s="150"/>
      <c r="P54" s="150"/>
      <c r="Q54" s="196"/>
      <c r="R54" s="188">
        <f t="shared" si="7"/>
        <v>0</v>
      </c>
      <c r="S54" s="157">
        <f t="shared" si="9"/>
        <v>0</v>
      </c>
      <c r="T54" s="187"/>
      <c r="U54" s="187"/>
      <c r="V54" s="187"/>
      <c r="W54" s="187"/>
      <c r="X54" s="187"/>
      <c r="Y54" s="152"/>
      <c r="Z54" s="152"/>
      <c r="AA54" s="152"/>
      <c r="AB54" s="152"/>
      <c r="AC54" s="152"/>
      <c r="AD54" s="152"/>
      <c r="AE54" s="152"/>
      <c r="AG54" s="150" t="s">
        <v>227</v>
      </c>
      <c r="AH54" s="150"/>
      <c r="AI54" s="150"/>
      <c r="AJ54" s="150"/>
      <c r="AK54" s="196"/>
      <c r="AL54" s="150"/>
      <c r="AM54" s="150"/>
      <c r="AN54" s="150"/>
      <c r="AO54" s="196"/>
      <c r="AP54" s="150"/>
      <c r="AQ54" s="150"/>
      <c r="AR54" s="150"/>
      <c r="AS54" s="196"/>
      <c r="AT54" s="150"/>
      <c r="AU54" s="150"/>
      <c r="AV54" s="150"/>
      <c r="AW54" s="196"/>
      <c r="AX54" s="188">
        <f t="shared" si="8"/>
        <v>0</v>
      </c>
      <c r="AY54" s="157">
        <f t="shared" si="10"/>
        <v>0</v>
      </c>
      <c r="AZ54" s="152"/>
      <c r="BA54" s="152"/>
      <c r="BB54" s="152"/>
      <c r="BC54" s="152"/>
      <c r="BD54" s="152"/>
      <c r="BE54" s="152"/>
      <c r="BF54" s="152"/>
      <c r="BG54" s="152"/>
      <c r="BH54" s="152"/>
      <c r="BI54" s="152"/>
      <c r="BJ54" s="152"/>
      <c r="BK54" s="152"/>
    </row>
    <row r="55" spans="1:63" x14ac:dyDescent="0.3">
      <c r="A55" s="150" t="s">
        <v>228</v>
      </c>
      <c r="B55" s="150"/>
      <c r="C55" s="150"/>
      <c r="D55" s="150"/>
      <c r="E55" s="196"/>
      <c r="F55" s="150"/>
      <c r="G55" s="150"/>
      <c r="H55" s="150"/>
      <c r="I55" s="196"/>
      <c r="J55" s="150"/>
      <c r="K55" s="150"/>
      <c r="L55" s="150"/>
      <c r="M55" s="196"/>
      <c r="N55" s="150"/>
      <c r="O55" s="150"/>
      <c r="P55" s="150"/>
      <c r="Q55" s="196"/>
      <c r="R55" s="188">
        <f t="shared" si="7"/>
        <v>0</v>
      </c>
      <c r="S55" s="157">
        <f t="shared" si="9"/>
        <v>0</v>
      </c>
      <c r="T55" s="187"/>
      <c r="U55" s="187"/>
      <c r="V55" s="187"/>
      <c r="W55" s="187"/>
      <c r="X55" s="187"/>
      <c r="Y55" s="152"/>
      <c r="Z55" s="152"/>
      <c r="AA55" s="152"/>
      <c r="AB55" s="152"/>
      <c r="AC55" s="152"/>
      <c r="AD55" s="152"/>
      <c r="AE55" s="152"/>
      <c r="AG55" s="150" t="s">
        <v>228</v>
      </c>
      <c r="AH55" s="150"/>
      <c r="AI55" s="150"/>
      <c r="AJ55" s="150"/>
      <c r="AK55" s="196"/>
      <c r="AL55" s="150"/>
      <c r="AM55" s="150"/>
      <c r="AN55" s="150"/>
      <c r="AO55" s="196"/>
      <c r="AP55" s="150"/>
      <c r="AQ55" s="150"/>
      <c r="AR55" s="150"/>
      <c r="AS55" s="196"/>
      <c r="AT55" s="150"/>
      <c r="AU55" s="150"/>
      <c r="AV55" s="150"/>
      <c r="AW55" s="196"/>
      <c r="AX55" s="188">
        <f t="shared" si="8"/>
        <v>0</v>
      </c>
      <c r="AY55" s="157">
        <f t="shared" si="10"/>
        <v>0</v>
      </c>
      <c r="AZ55" s="152"/>
      <c r="BA55" s="152"/>
      <c r="BB55" s="152"/>
      <c r="BC55" s="152"/>
      <c r="BD55" s="152"/>
      <c r="BE55" s="152"/>
      <c r="BF55" s="152"/>
      <c r="BG55" s="152"/>
      <c r="BH55" s="152"/>
      <c r="BI55" s="152"/>
      <c r="BJ55" s="152"/>
      <c r="BK55" s="152"/>
    </row>
    <row r="56" spans="1:63" x14ac:dyDescent="0.3">
      <c r="A56" s="150" t="s">
        <v>229</v>
      </c>
      <c r="B56" s="150"/>
      <c r="C56" s="150"/>
      <c r="D56" s="150"/>
      <c r="E56" s="196"/>
      <c r="F56" s="150"/>
      <c r="G56" s="150"/>
      <c r="H56" s="150"/>
      <c r="I56" s="196"/>
      <c r="J56" s="150"/>
      <c r="K56" s="150"/>
      <c r="L56" s="150"/>
      <c r="M56" s="196"/>
      <c r="N56" s="150"/>
      <c r="O56" s="150"/>
      <c r="P56" s="150"/>
      <c r="Q56" s="196"/>
      <c r="R56" s="188">
        <f t="shared" si="7"/>
        <v>0</v>
      </c>
      <c r="S56" s="157">
        <f t="shared" si="9"/>
        <v>0</v>
      </c>
      <c r="T56" s="187"/>
      <c r="U56" s="187"/>
      <c r="V56" s="187"/>
      <c r="W56" s="187"/>
      <c r="X56" s="187"/>
      <c r="Y56" s="152"/>
      <c r="Z56" s="152"/>
      <c r="AA56" s="152"/>
      <c r="AB56" s="152"/>
      <c r="AC56" s="152"/>
      <c r="AD56" s="152"/>
      <c r="AE56" s="152"/>
      <c r="AG56" s="150" t="s">
        <v>229</v>
      </c>
      <c r="AH56" s="150"/>
      <c r="AI56" s="150"/>
      <c r="AJ56" s="150"/>
      <c r="AK56" s="196"/>
      <c r="AL56" s="150"/>
      <c r="AM56" s="150"/>
      <c r="AN56" s="150"/>
      <c r="AO56" s="196"/>
      <c r="AP56" s="150"/>
      <c r="AQ56" s="150"/>
      <c r="AR56" s="150"/>
      <c r="AS56" s="196"/>
      <c r="AT56" s="150"/>
      <c r="AU56" s="150"/>
      <c r="AV56" s="150"/>
      <c r="AW56" s="196"/>
      <c r="AX56" s="188">
        <f t="shared" si="8"/>
        <v>0</v>
      </c>
      <c r="AY56" s="157">
        <f t="shared" si="10"/>
        <v>0</v>
      </c>
      <c r="AZ56" s="152"/>
      <c r="BA56" s="152"/>
      <c r="BB56" s="152"/>
      <c r="BC56" s="152"/>
      <c r="BD56" s="152"/>
      <c r="BE56" s="152"/>
      <c r="BF56" s="152"/>
      <c r="BG56" s="152"/>
      <c r="BH56" s="152"/>
      <c r="BI56" s="152"/>
      <c r="BJ56" s="152"/>
      <c r="BK56" s="152"/>
    </row>
    <row r="57" spans="1:63" x14ac:dyDescent="0.3">
      <c r="A57" s="150" t="s">
        <v>230</v>
      </c>
      <c r="B57" s="150"/>
      <c r="C57" s="150"/>
      <c r="D57" s="150"/>
      <c r="E57" s="196"/>
      <c r="F57" s="150"/>
      <c r="G57" s="150"/>
      <c r="H57" s="150"/>
      <c r="I57" s="196"/>
      <c r="J57" s="150"/>
      <c r="K57" s="150"/>
      <c r="L57" s="150"/>
      <c r="M57" s="196"/>
      <c r="N57" s="150"/>
      <c r="O57" s="150"/>
      <c r="P57" s="150"/>
      <c r="Q57" s="196"/>
      <c r="R57" s="188">
        <f t="shared" si="7"/>
        <v>0</v>
      </c>
      <c r="S57" s="157">
        <f t="shared" si="9"/>
        <v>0</v>
      </c>
      <c r="T57" s="187"/>
      <c r="U57" s="187"/>
      <c r="V57" s="187"/>
      <c r="W57" s="187"/>
      <c r="X57" s="187"/>
      <c r="Y57" s="152"/>
      <c r="Z57" s="152"/>
      <c r="AA57" s="152"/>
      <c r="AB57" s="152"/>
      <c r="AC57" s="152"/>
      <c r="AD57" s="152"/>
      <c r="AE57" s="152"/>
      <c r="AG57" s="150" t="s">
        <v>230</v>
      </c>
      <c r="AH57" s="150"/>
      <c r="AI57" s="150"/>
      <c r="AJ57" s="150"/>
      <c r="AK57" s="196"/>
      <c r="AL57" s="150"/>
      <c r="AM57" s="150"/>
      <c r="AN57" s="150"/>
      <c r="AO57" s="196"/>
      <c r="AP57" s="150"/>
      <c r="AQ57" s="150"/>
      <c r="AR57" s="150"/>
      <c r="AS57" s="196"/>
      <c r="AT57" s="150"/>
      <c r="AU57" s="150"/>
      <c r="AV57" s="150"/>
      <c r="AW57" s="196"/>
      <c r="AX57" s="188">
        <f t="shared" si="8"/>
        <v>0</v>
      </c>
      <c r="AY57" s="157">
        <f t="shared" si="10"/>
        <v>0</v>
      </c>
      <c r="AZ57" s="152"/>
      <c r="BA57" s="152"/>
      <c r="BB57" s="152"/>
      <c r="BC57" s="152"/>
      <c r="BD57" s="152"/>
      <c r="BE57" s="152"/>
      <c r="BF57" s="152"/>
      <c r="BG57" s="152"/>
      <c r="BH57" s="152"/>
      <c r="BI57" s="152"/>
      <c r="BJ57" s="152"/>
      <c r="BK57" s="152"/>
    </row>
    <row r="58" spans="1:63" x14ac:dyDescent="0.3">
      <c r="A58" s="154" t="s">
        <v>231</v>
      </c>
      <c r="B58" s="151">
        <f t="shared" ref="B58:Q58" si="11">SUM(B37:B57)</f>
        <v>0</v>
      </c>
      <c r="C58" s="151">
        <f t="shared" si="11"/>
        <v>0</v>
      </c>
      <c r="D58" s="151">
        <f t="shared" si="11"/>
        <v>0</v>
      </c>
      <c r="E58" s="197">
        <f t="shared" si="11"/>
        <v>0</v>
      </c>
      <c r="F58" s="151">
        <f t="shared" si="11"/>
        <v>0</v>
      </c>
      <c r="G58" s="151">
        <f t="shared" si="11"/>
        <v>0</v>
      </c>
      <c r="H58" s="151">
        <f t="shared" si="11"/>
        <v>0</v>
      </c>
      <c r="I58" s="197">
        <f t="shared" si="11"/>
        <v>0</v>
      </c>
      <c r="J58" s="151">
        <f t="shared" si="11"/>
        <v>0</v>
      </c>
      <c r="K58" s="151">
        <f t="shared" si="11"/>
        <v>0</v>
      </c>
      <c r="L58" s="151">
        <f t="shared" si="11"/>
        <v>0</v>
      </c>
      <c r="M58" s="197">
        <f t="shared" si="11"/>
        <v>0</v>
      </c>
      <c r="N58" s="151">
        <f t="shared" si="11"/>
        <v>0</v>
      </c>
      <c r="O58" s="151">
        <f t="shared" si="11"/>
        <v>0</v>
      </c>
      <c r="P58" s="151">
        <f t="shared" si="11"/>
        <v>0</v>
      </c>
      <c r="Q58" s="197">
        <f t="shared" si="11"/>
        <v>0</v>
      </c>
      <c r="R58" s="151">
        <f t="shared" ref="R58:AE58" si="12">SUM(R37:R57)</f>
        <v>0</v>
      </c>
      <c r="S58" s="157">
        <f t="shared" si="12"/>
        <v>0</v>
      </c>
      <c r="T58" s="151">
        <f t="shared" si="12"/>
        <v>0</v>
      </c>
      <c r="U58" s="151">
        <f t="shared" si="12"/>
        <v>0</v>
      </c>
      <c r="V58" s="151">
        <f t="shared" si="12"/>
        <v>0</v>
      </c>
      <c r="W58" s="151">
        <f t="shared" si="12"/>
        <v>0</v>
      </c>
      <c r="X58" s="151">
        <f t="shared" si="12"/>
        <v>0</v>
      </c>
      <c r="Y58" s="151">
        <f t="shared" si="12"/>
        <v>0</v>
      </c>
      <c r="Z58" s="151">
        <f t="shared" si="12"/>
        <v>0</v>
      </c>
      <c r="AA58" s="151">
        <f t="shared" si="12"/>
        <v>0</v>
      </c>
      <c r="AB58" s="151">
        <f t="shared" si="12"/>
        <v>0</v>
      </c>
      <c r="AC58" s="151">
        <f t="shared" si="12"/>
        <v>0</v>
      </c>
      <c r="AD58" s="151">
        <f t="shared" si="12"/>
        <v>0</v>
      </c>
      <c r="AE58" s="151">
        <f t="shared" si="12"/>
        <v>0</v>
      </c>
      <c r="AG58" s="154" t="s">
        <v>231</v>
      </c>
      <c r="AH58" s="151">
        <f t="shared" ref="AH58:AW58" si="13">SUM(AH37:AH57)</f>
        <v>0</v>
      </c>
      <c r="AI58" s="151">
        <f t="shared" si="13"/>
        <v>0</v>
      </c>
      <c r="AJ58" s="151">
        <f t="shared" si="13"/>
        <v>0</v>
      </c>
      <c r="AK58" s="197">
        <f t="shared" si="13"/>
        <v>0</v>
      </c>
      <c r="AL58" s="151">
        <f t="shared" si="13"/>
        <v>0</v>
      </c>
      <c r="AM58" s="151">
        <f t="shared" si="13"/>
        <v>0</v>
      </c>
      <c r="AN58" s="151">
        <f t="shared" si="13"/>
        <v>0</v>
      </c>
      <c r="AO58" s="197">
        <f t="shared" si="13"/>
        <v>0</v>
      </c>
      <c r="AP58" s="151">
        <f t="shared" si="13"/>
        <v>0</v>
      </c>
      <c r="AQ58" s="151">
        <f t="shared" si="13"/>
        <v>0</v>
      </c>
      <c r="AR58" s="151">
        <f t="shared" si="13"/>
        <v>0</v>
      </c>
      <c r="AS58" s="197">
        <f t="shared" si="13"/>
        <v>0</v>
      </c>
      <c r="AT58" s="151">
        <f t="shared" si="13"/>
        <v>0</v>
      </c>
      <c r="AU58" s="151">
        <f t="shared" si="13"/>
        <v>0</v>
      </c>
      <c r="AV58" s="151">
        <f t="shared" si="13"/>
        <v>0</v>
      </c>
      <c r="AW58" s="197">
        <f t="shared" si="13"/>
        <v>0</v>
      </c>
      <c r="AX58" s="189">
        <f t="shared" ref="AX58:BK58" si="14">SUM(AX37:AX57)</f>
        <v>0</v>
      </c>
      <c r="AY58" s="158">
        <f t="shared" si="14"/>
        <v>0</v>
      </c>
      <c r="AZ58" s="151">
        <f t="shared" si="14"/>
        <v>0</v>
      </c>
      <c r="BA58" s="151">
        <f t="shared" si="14"/>
        <v>0</v>
      </c>
      <c r="BB58" s="151">
        <f t="shared" si="14"/>
        <v>0</v>
      </c>
      <c r="BC58" s="151">
        <f t="shared" si="14"/>
        <v>0</v>
      </c>
      <c r="BD58" s="151">
        <f t="shared" si="14"/>
        <v>0</v>
      </c>
      <c r="BE58" s="151">
        <f t="shared" si="14"/>
        <v>0</v>
      </c>
      <c r="BF58" s="151">
        <f t="shared" si="14"/>
        <v>0</v>
      </c>
      <c r="BG58" s="151">
        <f t="shared" si="14"/>
        <v>0</v>
      </c>
      <c r="BH58" s="151">
        <f t="shared" si="14"/>
        <v>0</v>
      </c>
      <c r="BI58" s="151">
        <f t="shared" si="14"/>
        <v>0</v>
      </c>
      <c r="BJ58" s="151">
        <f t="shared" si="14"/>
        <v>0</v>
      </c>
      <c r="BK58" s="151">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zoomScale="90" zoomScaleNormal="90" workbookViewId="0">
      <selection sqref="A1:B1"/>
    </sheetView>
  </sheetViews>
  <sheetFormatPr baseColWidth="10" defaultColWidth="10.88671875" defaultRowHeight="13.8" x14ac:dyDescent="0.3"/>
  <cols>
    <col min="1" max="1" width="72" style="134" bestFit="1" customWidth="1"/>
    <col min="2" max="2" width="73.44140625" style="134" customWidth="1"/>
    <col min="3" max="3" width="10.88671875" style="134"/>
    <col min="4" max="4" width="31.109375" style="134" customWidth="1"/>
    <col min="5" max="5" width="70.109375" style="134" customWidth="1"/>
    <col min="6" max="6" width="17.33203125" style="134" customWidth="1"/>
    <col min="7" max="8" width="21.88671875" style="134" customWidth="1"/>
    <col min="9" max="9" width="19.33203125" style="134" customWidth="1"/>
    <col min="10" max="10" width="42" style="134" customWidth="1"/>
    <col min="11" max="16384" width="10.88671875" style="134"/>
  </cols>
  <sheetData>
    <row r="1" spans="1:2" ht="25.5" customHeight="1" x14ac:dyDescent="0.3">
      <c r="A1" s="619" t="s">
        <v>118</v>
      </c>
      <c r="B1" s="620"/>
    </row>
    <row r="2" spans="1:2" ht="25.5" customHeight="1" x14ac:dyDescent="0.3">
      <c r="A2" s="621" t="s">
        <v>232</v>
      </c>
      <c r="B2" s="622"/>
    </row>
    <row r="3" spans="1:2" x14ac:dyDescent="0.3">
      <c r="A3" s="193" t="s">
        <v>233</v>
      </c>
      <c r="B3" s="135" t="s">
        <v>234</v>
      </c>
    </row>
    <row r="4" spans="1:2" x14ac:dyDescent="0.3">
      <c r="A4" s="194" t="s">
        <v>13</v>
      </c>
      <c r="B4" s="142" t="s">
        <v>235</v>
      </c>
    </row>
    <row r="5" spans="1:2" ht="96.6" x14ac:dyDescent="0.3">
      <c r="A5" s="194" t="s">
        <v>14</v>
      </c>
      <c r="B5" s="198" t="s">
        <v>236</v>
      </c>
    </row>
    <row r="6" spans="1:2" x14ac:dyDescent="0.3">
      <c r="A6" s="194" t="s">
        <v>19</v>
      </c>
      <c r="B6" s="623" t="s">
        <v>237</v>
      </c>
    </row>
    <row r="7" spans="1:2" x14ac:dyDescent="0.3">
      <c r="A7" s="194" t="s">
        <v>21</v>
      </c>
      <c r="B7" s="624"/>
    </row>
    <row r="8" spans="1:2" x14ac:dyDescent="0.3">
      <c r="A8" s="194" t="s">
        <v>23</v>
      </c>
      <c r="B8" s="624"/>
    </row>
    <row r="9" spans="1:2" x14ac:dyDescent="0.3">
      <c r="A9" s="194" t="s">
        <v>238</v>
      </c>
      <c r="B9" s="625"/>
    </row>
    <row r="10" spans="1:2" ht="27.6" x14ac:dyDescent="0.3">
      <c r="A10" s="194" t="s">
        <v>12</v>
      </c>
      <c r="B10" s="136" t="s">
        <v>239</v>
      </c>
    </row>
    <row r="11" spans="1:2" ht="27.6" x14ac:dyDescent="0.3">
      <c r="A11" s="194" t="s">
        <v>31</v>
      </c>
      <c r="B11" s="136" t="s">
        <v>240</v>
      </c>
    </row>
    <row r="12" spans="1:2" ht="55.2" x14ac:dyDescent="0.3">
      <c r="A12" s="194" t="s">
        <v>30</v>
      </c>
      <c r="B12" s="137" t="s">
        <v>241</v>
      </c>
    </row>
    <row r="13" spans="1:2" ht="27.6" x14ac:dyDescent="0.3">
      <c r="A13" s="194" t="s">
        <v>242</v>
      </c>
      <c r="B13" s="137" t="s">
        <v>243</v>
      </c>
    </row>
    <row r="14" spans="1:2" ht="27.6" x14ac:dyDescent="0.3">
      <c r="A14" s="194" t="s">
        <v>244</v>
      </c>
      <c r="B14" s="137" t="s">
        <v>245</v>
      </c>
    </row>
    <row r="15" spans="1:2" ht="72" customHeight="1" x14ac:dyDescent="0.3">
      <c r="A15" s="195" t="s">
        <v>246</v>
      </c>
      <c r="B15" s="138" t="s">
        <v>247</v>
      </c>
    </row>
    <row r="16" spans="1:2" ht="165.6" x14ac:dyDescent="0.3">
      <c r="A16" s="195" t="s">
        <v>248</v>
      </c>
      <c r="B16" s="139" t="s">
        <v>249</v>
      </c>
    </row>
    <row r="17" spans="1:2" ht="25.5" customHeight="1" x14ac:dyDescent="0.3">
      <c r="A17" s="621" t="s">
        <v>250</v>
      </c>
      <c r="B17" s="622"/>
    </row>
    <row r="18" spans="1:2" x14ac:dyDescent="0.3">
      <c r="A18" s="193" t="s">
        <v>233</v>
      </c>
      <c r="B18" s="135" t="s">
        <v>234</v>
      </c>
    </row>
    <row r="19" spans="1:2" x14ac:dyDescent="0.3">
      <c r="A19" s="194" t="s">
        <v>13</v>
      </c>
      <c r="B19" s="142" t="s">
        <v>235</v>
      </c>
    </row>
    <row r="20" spans="1:2" ht="96.6" x14ac:dyDescent="0.3">
      <c r="A20" s="194" t="s">
        <v>14</v>
      </c>
      <c r="B20" s="141" t="s">
        <v>251</v>
      </c>
    </row>
    <row r="21" spans="1:2" ht="27.6" x14ac:dyDescent="0.3">
      <c r="A21" s="194" t="s">
        <v>252</v>
      </c>
      <c r="B21" s="137" t="s">
        <v>253</v>
      </c>
    </row>
    <row r="22" spans="1:2" ht="41.4" x14ac:dyDescent="0.3">
      <c r="A22" s="194" t="s">
        <v>254</v>
      </c>
      <c r="B22" s="137" t="s">
        <v>255</v>
      </c>
    </row>
    <row r="23" spans="1:2" ht="55.2" x14ac:dyDescent="0.3">
      <c r="A23" s="194" t="s">
        <v>256</v>
      </c>
      <c r="B23" s="137" t="s">
        <v>257</v>
      </c>
    </row>
    <row r="24" spans="1:2" ht="27.6" x14ac:dyDescent="0.3">
      <c r="A24" s="194" t="s">
        <v>258</v>
      </c>
      <c r="B24" s="137" t="s">
        <v>259</v>
      </c>
    </row>
    <row r="25" spans="1:2" x14ac:dyDescent="0.3">
      <c r="A25" s="194" t="s">
        <v>260</v>
      </c>
      <c r="B25" s="137" t="s">
        <v>261</v>
      </c>
    </row>
    <row r="26" spans="1:2" ht="45.9" customHeight="1" x14ac:dyDescent="0.3">
      <c r="A26" s="194" t="s">
        <v>262</v>
      </c>
      <c r="B26" s="140" t="s">
        <v>263</v>
      </c>
    </row>
    <row r="27" spans="1:2" ht="55.2" x14ac:dyDescent="0.3">
      <c r="A27" s="194" t="s">
        <v>132</v>
      </c>
      <c r="B27" s="140" t="s">
        <v>264</v>
      </c>
    </row>
    <row r="28" spans="1:2" ht="41.4" x14ac:dyDescent="0.3">
      <c r="A28" s="194" t="s">
        <v>265</v>
      </c>
      <c r="B28" s="140" t="s">
        <v>266</v>
      </c>
    </row>
    <row r="29" spans="1:2" ht="27.6" x14ac:dyDescent="0.3">
      <c r="A29" s="194" t="s">
        <v>267</v>
      </c>
      <c r="B29" s="140" t="s">
        <v>268</v>
      </c>
    </row>
    <row r="30" spans="1:2" ht="41.4" x14ac:dyDescent="0.3">
      <c r="A30" s="194" t="s">
        <v>269</v>
      </c>
      <c r="B30" s="140" t="s">
        <v>270</v>
      </c>
    </row>
    <row r="31" spans="1:2" ht="144" customHeight="1" x14ac:dyDescent="0.3">
      <c r="A31" s="194" t="s">
        <v>271</v>
      </c>
      <c r="B31" s="140" t="s">
        <v>272</v>
      </c>
    </row>
    <row r="32" spans="1:2" ht="27.6" x14ac:dyDescent="0.3">
      <c r="A32" s="194" t="s">
        <v>273</v>
      </c>
      <c r="B32" s="140" t="s">
        <v>274</v>
      </c>
    </row>
    <row r="33" spans="1:2" ht="27.6" x14ac:dyDescent="0.3">
      <c r="A33" s="194" t="s">
        <v>275</v>
      </c>
      <c r="B33" s="140" t="s">
        <v>276</v>
      </c>
    </row>
    <row r="34" spans="1:2" ht="27.6" x14ac:dyDescent="0.3">
      <c r="A34" s="194" t="s">
        <v>277</v>
      </c>
      <c r="B34" s="140" t="s">
        <v>278</v>
      </c>
    </row>
    <row r="35" spans="1:2" ht="27.6" x14ac:dyDescent="0.3">
      <c r="A35" s="194" t="s">
        <v>279</v>
      </c>
      <c r="B35" s="140" t="s">
        <v>280</v>
      </c>
    </row>
    <row r="36" spans="1:2" ht="69" x14ac:dyDescent="0.3">
      <c r="A36" s="194" t="s">
        <v>281</v>
      </c>
      <c r="B36" s="140" t="s">
        <v>282</v>
      </c>
    </row>
    <row r="37" spans="1:2" x14ac:dyDescent="0.3">
      <c r="A37" s="194" t="s">
        <v>121</v>
      </c>
      <c r="B37" s="140" t="s">
        <v>283</v>
      </c>
    </row>
    <row r="38" spans="1:2" ht="27.6" x14ac:dyDescent="0.3">
      <c r="A38" s="194" t="s">
        <v>284</v>
      </c>
      <c r="B38" s="140" t="s">
        <v>285</v>
      </c>
    </row>
    <row r="39" spans="1:2" ht="41.4" x14ac:dyDescent="0.3">
      <c r="A39" s="194" t="s">
        <v>286</v>
      </c>
      <c r="B39" s="140" t="s">
        <v>287</v>
      </c>
    </row>
    <row r="40" spans="1:2" ht="27.6" x14ac:dyDescent="0.3">
      <c r="A40" s="195" t="s">
        <v>124</v>
      </c>
      <c r="B40" s="140" t="s">
        <v>288</v>
      </c>
    </row>
    <row r="41" spans="1:2" ht="25.5" customHeight="1" x14ac:dyDescent="0.3">
      <c r="A41" s="621" t="s">
        <v>289</v>
      </c>
      <c r="B41" s="622"/>
    </row>
    <row r="42" spans="1:2" x14ac:dyDescent="0.3">
      <c r="A42" s="619" t="s">
        <v>290</v>
      </c>
      <c r="B42" s="620"/>
    </row>
    <row r="43" spans="1:2" ht="72" customHeight="1" x14ac:dyDescent="0.3">
      <c r="A43" s="617" t="s">
        <v>291</v>
      </c>
      <c r="B43" s="618"/>
    </row>
    <row r="44" spans="1:2" ht="27.6" x14ac:dyDescent="0.3">
      <c r="A44" s="194" t="s">
        <v>267</v>
      </c>
      <c r="B44" s="140" t="s">
        <v>292</v>
      </c>
    </row>
    <row r="45" spans="1:2" ht="27.6" x14ac:dyDescent="0.3">
      <c r="A45" s="195" t="s">
        <v>293</v>
      </c>
      <c r="B45" s="140" t="s">
        <v>294</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heetViews>
  <sheetFormatPr baseColWidth="10" defaultColWidth="11.44140625" defaultRowHeight="13.8" x14ac:dyDescent="0.3"/>
  <cols>
    <col min="1" max="1" width="44.109375" style="108" customWidth="1"/>
    <col min="2" max="2" width="61.88671875" style="108" customWidth="1"/>
    <col min="3" max="3" width="61.109375" style="108" customWidth="1"/>
    <col min="4" max="4" width="81" style="108" customWidth="1"/>
    <col min="5" max="5" width="32.88671875" style="134"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22" customFormat="1" x14ac:dyDescent="0.3">
      <c r="A1" s="121" t="s">
        <v>295</v>
      </c>
      <c r="B1" s="121" t="s">
        <v>296</v>
      </c>
      <c r="C1" s="121" t="s">
        <v>297</v>
      </c>
      <c r="D1" s="121" t="s">
        <v>298</v>
      </c>
      <c r="E1" s="121" t="s">
        <v>269</v>
      </c>
      <c r="F1" s="121" t="s">
        <v>299</v>
      </c>
      <c r="G1" s="121" t="s">
        <v>300</v>
      </c>
      <c r="H1" s="121" t="s">
        <v>194</v>
      </c>
      <c r="I1" s="121" t="s">
        <v>260</v>
      </c>
    </row>
    <row r="2" spans="1:9" s="122" customFormat="1" x14ac:dyDescent="0.3">
      <c r="A2" s="123" t="s">
        <v>301</v>
      </c>
      <c r="B2" s="116" t="s">
        <v>302</v>
      </c>
      <c r="C2" s="123" t="s">
        <v>303</v>
      </c>
      <c r="D2" s="124" t="s">
        <v>304</v>
      </c>
      <c r="E2" s="117" t="s">
        <v>305</v>
      </c>
      <c r="F2" s="125" t="s">
        <v>306</v>
      </c>
      <c r="G2" s="126" t="s">
        <v>307</v>
      </c>
      <c r="H2" s="126" t="s">
        <v>308</v>
      </c>
      <c r="I2" s="125" t="s">
        <v>309</v>
      </c>
    </row>
    <row r="3" spans="1:9" x14ac:dyDescent="0.3">
      <c r="A3" s="123" t="s">
        <v>126</v>
      </c>
      <c r="B3" s="116" t="s">
        <v>310</v>
      </c>
      <c r="C3" s="123" t="s">
        <v>311</v>
      </c>
      <c r="D3" s="127" t="s">
        <v>312</v>
      </c>
      <c r="E3" s="117" t="s">
        <v>313</v>
      </c>
      <c r="F3" s="125" t="s">
        <v>314</v>
      </c>
      <c r="G3" s="126" t="s">
        <v>315</v>
      </c>
      <c r="H3" s="126" t="s">
        <v>203</v>
      </c>
      <c r="I3" s="125" t="s">
        <v>316</v>
      </c>
    </row>
    <row r="4" spans="1:9" x14ac:dyDescent="0.3">
      <c r="A4" s="123" t="s">
        <v>317</v>
      </c>
      <c r="B4" s="116" t="s">
        <v>318</v>
      </c>
      <c r="C4" s="123" t="s">
        <v>319</v>
      </c>
      <c r="D4" s="127" t="s">
        <v>320</v>
      </c>
      <c r="E4" s="117" t="s">
        <v>321</v>
      </c>
      <c r="F4" s="125" t="s">
        <v>322</v>
      </c>
      <c r="G4" s="126" t="s">
        <v>323</v>
      </c>
      <c r="H4" s="126" t="s">
        <v>198</v>
      </c>
      <c r="I4" s="125" t="s">
        <v>324</v>
      </c>
    </row>
    <row r="5" spans="1:9" x14ac:dyDescent="0.3">
      <c r="A5" s="123" t="s">
        <v>325</v>
      </c>
      <c r="B5" s="116" t="s">
        <v>326</v>
      </c>
      <c r="C5" s="123" t="s">
        <v>327</v>
      </c>
      <c r="D5" s="127" t="s">
        <v>328</v>
      </c>
      <c r="E5" s="117" t="s">
        <v>329</v>
      </c>
      <c r="F5" s="125" t="s">
        <v>330</v>
      </c>
      <c r="G5" s="126" t="s">
        <v>331</v>
      </c>
      <c r="H5" s="126" t="s">
        <v>199</v>
      </c>
      <c r="I5" s="125" t="s">
        <v>332</v>
      </c>
    </row>
    <row r="6" spans="1:9" ht="27.6" x14ac:dyDescent="0.3">
      <c r="A6" s="123" t="s">
        <v>333</v>
      </c>
      <c r="B6" s="116" t="s">
        <v>334</v>
      </c>
      <c r="C6" s="123" t="s">
        <v>335</v>
      </c>
      <c r="D6" s="127" t="s">
        <v>336</v>
      </c>
      <c r="E6" s="117" t="s">
        <v>337</v>
      </c>
      <c r="G6" s="126" t="s">
        <v>338</v>
      </c>
      <c r="H6" s="126" t="s">
        <v>200</v>
      </c>
      <c r="I6" s="125" t="s">
        <v>339</v>
      </c>
    </row>
    <row r="7" spans="1:9" x14ac:dyDescent="0.3">
      <c r="B7" s="116" t="s">
        <v>340</v>
      </c>
      <c r="C7" s="123" t="s">
        <v>341</v>
      </c>
      <c r="D7" s="127" t="s">
        <v>342</v>
      </c>
      <c r="E7" s="125" t="s">
        <v>343</v>
      </c>
      <c r="G7" s="117" t="s">
        <v>209</v>
      </c>
      <c r="H7" s="126" t="s">
        <v>201</v>
      </c>
      <c r="I7" s="125" t="s">
        <v>344</v>
      </c>
    </row>
    <row r="8" spans="1:9" ht="27.6" x14ac:dyDescent="0.3">
      <c r="A8" s="128"/>
      <c r="B8" s="116" t="s">
        <v>345</v>
      </c>
      <c r="C8" s="123" t="s">
        <v>346</v>
      </c>
      <c r="D8" s="127" t="s">
        <v>347</v>
      </c>
      <c r="E8" s="125" t="s">
        <v>348</v>
      </c>
      <c r="I8" s="125" t="s">
        <v>349</v>
      </c>
    </row>
    <row r="9" spans="1:9" ht="32.1" customHeight="1" x14ac:dyDescent="0.3">
      <c r="A9" s="128"/>
      <c r="B9" s="116" t="s">
        <v>350</v>
      </c>
      <c r="C9" s="123" t="s">
        <v>351</v>
      </c>
      <c r="D9" s="127" t="s">
        <v>352</v>
      </c>
      <c r="E9" s="125" t="s">
        <v>353</v>
      </c>
      <c r="I9" s="125" t="s">
        <v>354</v>
      </c>
    </row>
    <row r="10" spans="1:9" x14ac:dyDescent="0.3">
      <c r="A10" s="128"/>
      <c r="B10" s="116" t="s">
        <v>355</v>
      </c>
      <c r="C10" s="123" t="s">
        <v>356</v>
      </c>
      <c r="D10" s="127" t="s">
        <v>357</v>
      </c>
      <c r="E10" s="125" t="s">
        <v>358</v>
      </c>
      <c r="I10" s="125" t="s">
        <v>359</v>
      </c>
    </row>
    <row r="11" spans="1:9" x14ac:dyDescent="0.3">
      <c r="A11" s="128"/>
      <c r="B11" s="116" t="s">
        <v>360</v>
      </c>
      <c r="C11" s="123" t="s">
        <v>361</v>
      </c>
      <c r="D11" s="127" t="s">
        <v>362</v>
      </c>
      <c r="E11" s="125" t="s">
        <v>363</v>
      </c>
      <c r="I11" s="125" t="s">
        <v>364</v>
      </c>
    </row>
    <row r="12" spans="1:9" ht="27.6" x14ac:dyDescent="0.3">
      <c r="A12" s="128"/>
      <c r="B12" s="116" t="s">
        <v>365</v>
      </c>
      <c r="C12" s="123" t="s">
        <v>366</v>
      </c>
      <c r="D12" s="127" t="s">
        <v>367</v>
      </c>
      <c r="E12" s="125" t="s">
        <v>368</v>
      </c>
      <c r="I12" s="125" t="s">
        <v>369</v>
      </c>
    </row>
    <row r="13" spans="1:9" x14ac:dyDescent="0.3">
      <c r="A13" s="128"/>
      <c r="B13" s="268" t="s">
        <v>370</v>
      </c>
      <c r="D13" s="127" t="s">
        <v>371</v>
      </c>
      <c r="E13" s="125" t="s">
        <v>372</v>
      </c>
      <c r="I13" s="125" t="s">
        <v>373</v>
      </c>
    </row>
    <row r="14" spans="1:9" x14ac:dyDescent="0.3">
      <c r="A14" s="128"/>
      <c r="B14" s="116" t="s">
        <v>374</v>
      </c>
      <c r="C14" s="128"/>
      <c r="D14" s="127" t="s">
        <v>375</v>
      </c>
      <c r="E14" s="125" t="s">
        <v>376</v>
      </c>
    </row>
    <row r="15" spans="1:9" x14ac:dyDescent="0.3">
      <c r="A15" s="128"/>
      <c r="B15" s="116" t="s">
        <v>377</v>
      </c>
      <c r="C15" s="128"/>
      <c r="D15" s="127" t="s">
        <v>378</v>
      </c>
      <c r="E15" s="125" t="s">
        <v>379</v>
      </c>
    </row>
    <row r="16" spans="1:9" x14ac:dyDescent="0.3">
      <c r="A16" s="128"/>
      <c r="B16" s="116" t="s">
        <v>380</v>
      </c>
      <c r="C16" s="128"/>
      <c r="D16" s="127" t="s">
        <v>381</v>
      </c>
      <c r="E16" s="129"/>
    </row>
    <row r="17" spans="1:5" x14ac:dyDescent="0.3">
      <c r="A17" s="128"/>
      <c r="B17" s="116" t="s">
        <v>382</v>
      </c>
      <c r="C17" s="128"/>
      <c r="D17" s="127" t="s">
        <v>383</v>
      </c>
      <c r="E17" s="129"/>
    </row>
    <row r="18" spans="1:5" x14ac:dyDescent="0.3">
      <c r="A18" s="128"/>
      <c r="B18" s="116" t="s">
        <v>384</v>
      </c>
      <c r="C18" s="128"/>
      <c r="D18" s="127" t="s">
        <v>385</v>
      </c>
      <c r="E18" s="129"/>
    </row>
    <row r="19" spans="1:5" x14ac:dyDescent="0.3">
      <c r="A19" s="128"/>
      <c r="B19" s="116" t="s">
        <v>386</v>
      </c>
      <c r="C19" s="128"/>
      <c r="D19" s="127" t="s">
        <v>387</v>
      </c>
      <c r="E19" s="129"/>
    </row>
    <row r="20" spans="1:5" x14ac:dyDescent="0.3">
      <c r="A20" s="128"/>
      <c r="B20" s="116" t="s">
        <v>388</v>
      </c>
      <c r="C20" s="128"/>
      <c r="D20" s="127" t="s">
        <v>389</v>
      </c>
      <c r="E20" s="129"/>
    </row>
    <row r="21" spans="1:5" x14ac:dyDescent="0.3">
      <c r="B21" s="116" t="s">
        <v>390</v>
      </c>
      <c r="D21" s="127" t="s">
        <v>391</v>
      </c>
      <c r="E21" s="129"/>
    </row>
    <row r="22" spans="1:5" x14ac:dyDescent="0.3">
      <c r="B22" s="116" t="s">
        <v>392</v>
      </c>
      <c r="D22" s="127" t="s">
        <v>393</v>
      </c>
      <c r="E22" s="129"/>
    </row>
    <row r="23" spans="1:5" x14ac:dyDescent="0.3">
      <c r="B23" s="116" t="s">
        <v>394</v>
      </c>
      <c r="D23" s="127" t="s">
        <v>395</v>
      </c>
      <c r="E23" s="129"/>
    </row>
    <row r="24" spans="1:5" x14ac:dyDescent="0.3">
      <c r="D24" s="130" t="s">
        <v>396</v>
      </c>
      <c r="E24" s="130" t="s">
        <v>397</v>
      </c>
    </row>
    <row r="25" spans="1:5" x14ac:dyDescent="0.3">
      <c r="D25" s="131" t="s">
        <v>398</v>
      </c>
      <c r="E25" s="125" t="s">
        <v>399</v>
      </c>
    </row>
    <row r="26" spans="1:5" x14ac:dyDescent="0.3">
      <c r="D26" s="131" t="s">
        <v>400</v>
      </c>
      <c r="E26" s="125" t="s">
        <v>401</v>
      </c>
    </row>
    <row r="27" spans="1:5" x14ac:dyDescent="0.3">
      <c r="D27" s="626" t="s">
        <v>402</v>
      </c>
      <c r="E27" s="125" t="s">
        <v>403</v>
      </c>
    </row>
    <row r="28" spans="1:5" x14ac:dyDescent="0.3">
      <c r="D28" s="627"/>
      <c r="E28" s="125" t="s">
        <v>404</v>
      </c>
    </row>
    <row r="29" spans="1:5" x14ac:dyDescent="0.3">
      <c r="D29" s="627"/>
      <c r="E29" s="125" t="s">
        <v>405</v>
      </c>
    </row>
    <row r="30" spans="1:5" x14ac:dyDescent="0.3">
      <c r="D30" s="628"/>
      <c r="E30" s="125" t="s">
        <v>406</v>
      </c>
    </row>
    <row r="31" spans="1:5" x14ac:dyDescent="0.3">
      <c r="D31" s="131" t="s">
        <v>407</v>
      </c>
      <c r="E31" s="125" t="s">
        <v>408</v>
      </c>
    </row>
    <row r="32" spans="1:5" x14ac:dyDescent="0.3">
      <c r="D32" s="131" t="s">
        <v>409</v>
      </c>
      <c r="E32" s="125" t="s">
        <v>410</v>
      </c>
    </row>
    <row r="33" spans="4:5" x14ac:dyDescent="0.3">
      <c r="D33" s="131" t="s">
        <v>411</v>
      </c>
      <c r="E33" s="125" t="s">
        <v>412</v>
      </c>
    </row>
    <row r="34" spans="4:5" x14ac:dyDescent="0.3">
      <c r="D34" s="131" t="s">
        <v>413</v>
      </c>
      <c r="E34" s="125" t="s">
        <v>414</v>
      </c>
    </row>
    <row r="35" spans="4:5" x14ac:dyDescent="0.3">
      <c r="D35" s="131" t="s">
        <v>415</v>
      </c>
      <c r="E35" s="125" t="s">
        <v>416</v>
      </c>
    </row>
    <row r="36" spans="4:5" x14ac:dyDescent="0.3">
      <c r="D36" s="131" t="s">
        <v>417</v>
      </c>
      <c r="E36" s="125" t="s">
        <v>418</v>
      </c>
    </row>
    <row r="37" spans="4:5" x14ac:dyDescent="0.3">
      <c r="D37" s="131" t="s">
        <v>419</v>
      </c>
      <c r="E37" s="125" t="s">
        <v>420</v>
      </c>
    </row>
    <row r="38" spans="4:5" x14ac:dyDescent="0.3">
      <c r="D38" s="131" t="s">
        <v>421</v>
      </c>
      <c r="E38" s="125" t="s">
        <v>422</v>
      </c>
    </row>
    <row r="39" spans="4:5" x14ac:dyDescent="0.3">
      <c r="D39" s="132" t="s">
        <v>423</v>
      </c>
      <c r="E39" s="125" t="s">
        <v>424</v>
      </c>
    </row>
    <row r="40" spans="4:5" x14ac:dyDescent="0.3">
      <c r="D40" s="132" t="s">
        <v>425</v>
      </c>
      <c r="E40" s="125" t="s">
        <v>426</v>
      </c>
    </row>
    <row r="41" spans="4:5" x14ac:dyDescent="0.3">
      <c r="D41" s="131" t="s">
        <v>427</v>
      </c>
      <c r="E41" s="125" t="s">
        <v>428</v>
      </c>
    </row>
    <row r="42" spans="4:5" x14ac:dyDescent="0.3">
      <c r="D42" s="131" t="s">
        <v>429</v>
      </c>
      <c r="E42" s="125" t="s">
        <v>430</v>
      </c>
    </row>
    <row r="43" spans="4:5" x14ac:dyDescent="0.3">
      <c r="D43" s="132" t="s">
        <v>431</v>
      </c>
      <c r="E43" s="125" t="s">
        <v>432</v>
      </c>
    </row>
    <row r="44" spans="4:5" x14ac:dyDescent="0.3">
      <c r="D44" s="133" t="s">
        <v>433</v>
      </c>
      <c r="E44" s="125" t="s">
        <v>434</v>
      </c>
    </row>
    <row r="45" spans="4:5" x14ac:dyDescent="0.3">
      <c r="D45" s="127" t="s">
        <v>435</v>
      </c>
      <c r="E45" s="125" t="s">
        <v>436</v>
      </c>
    </row>
    <row r="46" spans="4:5" x14ac:dyDescent="0.3">
      <c r="D46" s="127" t="s">
        <v>437</v>
      </c>
      <c r="E46" s="125" t="s">
        <v>438</v>
      </c>
    </row>
    <row r="47" spans="4:5" x14ac:dyDescent="0.3">
      <c r="D47" s="127" t="s">
        <v>439</v>
      </c>
      <c r="E47" s="125" t="s">
        <v>440</v>
      </c>
    </row>
    <row r="48" spans="4:5" x14ac:dyDescent="0.3">
      <c r="D48" s="127" t="s">
        <v>441</v>
      </c>
      <c r="E48" s="125" t="s">
        <v>442</v>
      </c>
    </row>
    <row r="49" spans="4:4" x14ac:dyDescent="0.3">
      <c r="D49" s="130" t="s">
        <v>443</v>
      </c>
    </row>
    <row r="50" spans="4:4" x14ac:dyDescent="0.3">
      <c r="D50" s="127" t="s">
        <v>444</v>
      </c>
    </row>
    <row r="51" spans="4:4" x14ac:dyDescent="0.3">
      <c r="D51" s="127" t="s">
        <v>445</v>
      </c>
    </row>
    <row r="52" spans="4:4" x14ac:dyDescent="0.3">
      <c r="D52" s="130" t="s">
        <v>446</v>
      </c>
    </row>
    <row r="53" spans="4:4" x14ac:dyDescent="0.3">
      <c r="D53" s="133" t="s">
        <v>447</v>
      </c>
    </row>
    <row r="54" spans="4:4" x14ac:dyDescent="0.3">
      <c r="D54" s="133" t="s">
        <v>448</v>
      </c>
    </row>
    <row r="55" spans="4:4" x14ac:dyDescent="0.3">
      <c r="D55" s="133" t="s">
        <v>449</v>
      </c>
    </row>
    <row r="56" spans="4:4" x14ac:dyDescent="0.3">
      <c r="D56" s="133" t="s">
        <v>450</v>
      </c>
    </row>
  </sheetData>
  <mergeCells count="1">
    <mergeCell ref="D27:D30"/>
  </mergeCells>
  <pageMargins left="0.7" right="0.7" top="0.75" bottom="0.75" header="0.3" footer="0.3"/>
  <pageSetup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24"/>
  <sheetViews>
    <sheetView workbookViewId="0">
      <selection activeCell="K11" sqref="K11"/>
    </sheetView>
  </sheetViews>
  <sheetFormatPr baseColWidth="10" defaultColWidth="9.109375" defaultRowHeight="14.4" x14ac:dyDescent="0.3"/>
  <cols>
    <col min="1" max="1" width="43.109375" customWidth="1"/>
    <col min="2" max="2" width="11.44140625" customWidth="1"/>
    <col min="3" max="3" width="15.88671875" customWidth="1"/>
    <col min="4" max="5" width="11.44140625" customWidth="1"/>
    <col min="6" max="6" width="17.33203125" customWidth="1"/>
    <col min="7" max="8" width="11.44140625" customWidth="1"/>
    <col min="9" max="9" width="14.109375" bestFit="1" customWidth="1"/>
    <col min="10" max="256" width="11.44140625" customWidth="1"/>
  </cols>
  <sheetData>
    <row r="2" spans="1:6" x14ac:dyDescent="0.3">
      <c r="A2" s="241" t="s">
        <v>451</v>
      </c>
      <c r="B2" s="241"/>
      <c r="C2" s="242" t="s">
        <v>452</v>
      </c>
      <c r="D2" s="237" t="s">
        <v>453</v>
      </c>
      <c r="E2" s="243"/>
      <c r="F2" s="242" t="s">
        <v>454</v>
      </c>
    </row>
    <row r="3" spans="1:6" x14ac:dyDescent="0.3">
      <c r="A3" s="243"/>
      <c r="B3" s="243"/>
      <c r="C3" s="243"/>
      <c r="D3" s="243"/>
      <c r="E3" s="243"/>
      <c r="F3" s="243"/>
    </row>
    <row r="4" spans="1:6" x14ac:dyDescent="0.3">
      <c r="A4" s="630" t="s">
        <v>455</v>
      </c>
      <c r="B4" s="241" t="s">
        <v>456</v>
      </c>
      <c r="C4" s="244">
        <v>2865518783</v>
      </c>
      <c r="D4" s="238">
        <f>C4*100/C20</f>
        <v>52.147492323513603</v>
      </c>
      <c r="E4" s="245" t="s">
        <v>456</v>
      </c>
      <c r="F4" s="244">
        <v>224807835</v>
      </c>
    </row>
    <row r="5" spans="1:6" x14ac:dyDescent="0.3">
      <c r="A5" s="630"/>
      <c r="B5" s="241" t="s">
        <v>457</v>
      </c>
      <c r="C5" s="244"/>
      <c r="D5" s="245"/>
      <c r="E5" s="245"/>
      <c r="F5" s="244"/>
    </row>
    <row r="6" spans="1:6" x14ac:dyDescent="0.3">
      <c r="A6" s="630"/>
      <c r="B6" s="241" t="s">
        <v>458</v>
      </c>
      <c r="C6" s="244"/>
      <c r="D6" s="245"/>
      <c r="E6" s="245" t="s">
        <v>458</v>
      </c>
      <c r="F6" s="244"/>
    </row>
    <row r="7" spans="1:6" x14ac:dyDescent="0.3">
      <c r="A7" s="246"/>
      <c r="B7" s="243"/>
      <c r="C7" s="247"/>
      <c r="D7" s="245"/>
      <c r="E7" s="245"/>
      <c r="F7" s="247"/>
    </row>
    <row r="8" spans="1:6" x14ac:dyDescent="0.3">
      <c r="A8" s="629" t="s">
        <v>459</v>
      </c>
      <c r="B8" s="241" t="s">
        <v>456</v>
      </c>
      <c r="C8" s="248">
        <v>230307550</v>
      </c>
      <c r="D8" s="238">
        <f>C8*100/C20</f>
        <v>4.1911996064805503</v>
      </c>
      <c r="E8" s="245" t="s">
        <v>456</v>
      </c>
      <c r="F8" s="248">
        <v>21320500</v>
      </c>
    </row>
    <row r="9" spans="1:6" x14ac:dyDescent="0.3">
      <c r="A9" s="629"/>
      <c r="B9" s="241" t="s">
        <v>457</v>
      </c>
      <c r="C9" s="248"/>
      <c r="D9" s="245"/>
      <c r="E9" s="245"/>
      <c r="F9" s="248"/>
    </row>
    <row r="10" spans="1:6" x14ac:dyDescent="0.3">
      <c r="A10" s="629"/>
      <c r="B10" s="241" t="s">
        <v>458</v>
      </c>
      <c r="C10" s="248"/>
      <c r="D10" s="245"/>
      <c r="E10" s="245" t="s">
        <v>458</v>
      </c>
      <c r="F10" s="248"/>
    </row>
    <row r="11" spans="1:6" x14ac:dyDescent="0.3">
      <c r="A11" s="246"/>
      <c r="B11" s="243"/>
      <c r="C11" s="247"/>
      <c r="D11" s="245"/>
      <c r="E11" s="245"/>
      <c r="F11" s="247"/>
    </row>
    <row r="12" spans="1:6" x14ac:dyDescent="0.3">
      <c r="A12" s="631" t="s">
        <v>460</v>
      </c>
      <c r="B12" s="241" t="s">
        <v>456</v>
      </c>
      <c r="C12" s="249">
        <v>500000000</v>
      </c>
      <c r="D12" s="238">
        <f>C12*100/C20</f>
        <v>9.099136364571093</v>
      </c>
      <c r="E12" s="245" t="s">
        <v>456</v>
      </c>
      <c r="F12" s="249">
        <v>21320500</v>
      </c>
    </row>
    <row r="13" spans="1:6" x14ac:dyDescent="0.3">
      <c r="A13" s="631"/>
      <c r="B13" s="241" t="s">
        <v>457</v>
      </c>
      <c r="C13" s="250">
        <v>0</v>
      </c>
      <c r="D13" s="245"/>
      <c r="E13" s="245"/>
      <c r="F13" s="250"/>
    </row>
    <row r="14" spans="1:6" x14ac:dyDescent="0.3">
      <c r="A14" s="631"/>
      <c r="B14" s="241" t="s">
        <v>458</v>
      </c>
      <c r="C14" s="250">
        <v>0</v>
      </c>
      <c r="D14" s="245"/>
      <c r="E14" s="245" t="s">
        <v>458</v>
      </c>
      <c r="F14" s="250"/>
    </row>
    <row r="15" spans="1:6" x14ac:dyDescent="0.3">
      <c r="A15" s="246"/>
      <c r="B15" s="243"/>
      <c r="C15" s="247"/>
      <c r="D15" s="245"/>
      <c r="E15" s="245"/>
      <c r="F15" s="247"/>
    </row>
    <row r="16" spans="1:6" x14ac:dyDescent="0.3">
      <c r="A16" s="629" t="s">
        <v>461</v>
      </c>
      <c r="B16" s="241" t="s">
        <v>456</v>
      </c>
      <c r="C16" s="240">
        <v>1899200667</v>
      </c>
      <c r="D16" s="238">
        <f>C16*100/C20</f>
        <v>34.56217170543475</v>
      </c>
      <c r="E16" s="245" t="s">
        <v>456</v>
      </c>
      <c r="F16" s="251">
        <v>707388502</v>
      </c>
    </row>
    <row r="17" spans="1:10" x14ac:dyDescent="0.3">
      <c r="A17" s="629"/>
      <c r="B17" s="241" t="s">
        <v>457</v>
      </c>
      <c r="C17" s="252"/>
      <c r="D17" s="245"/>
      <c r="E17" s="245"/>
      <c r="F17" s="252"/>
    </row>
    <row r="18" spans="1:10" x14ac:dyDescent="0.3">
      <c r="A18" s="629"/>
      <c r="B18" s="241" t="s">
        <v>458</v>
      </c>
      <c r="C18" s="252"/>
      <c r="D18" s="245"/>
      <c r="E18" s="245" t="s">
        <v>458</v>
      </c>
      <c r="F18" s="252"/>
    </row>
    <row r="19" spans="1:10" x14ac:dyDescent="0.3">
      <c r="A19" s="243"/>
      <c r="B19" s="243"/>
      <c r="C19" s="247"/>
      <c r="D19" s="245"/>
      <c r="E19" s="245"/>
      <c r="F19" s="247"/>
    </row>
    <row r="20" spans="1:10" x14ac:dyDescent="0.3">
      <c r="A20" s="253" t="s">
        <v>462</v>
      </c>
      <c r="B20" s="253" t="s">
        <v>456</v>
      </c>
      <c r="C20" s="254">
        <f>C4+C8+C12+C16</f>
        <v>5495027000</v>
      </c>
      <c r="D20" s="254">
        <f>D4+D8+D12+D16</f>
        <v>100</v>
      </c>
      <c r="E20" s="255" t="s">
        <v>456</v>
      </c>
      <c r="F20" s="254">
        <f>F4+F8+F12+F16</f>
        <v>974837337</v>
      </c>
      <c r="I20">
        <v>5495027000</v>
      </c>
      <c r="J20">
        <v>100</v>
      </c>
    </row>
    <row r="21" spans="1:10" x14ac:dyDescent="0.3">
      <c r="A21" s="253"/>
      <c r="B21" s="253" t="s">
        <v>457</v>
      </c>
      <c r="C21" s="254"/>
      <c r="D21" s="256"/>
      <c r="E21" s="255"/>
      <c r="F21" s="254"/>
      <c r="I21" s="239">
        <f>C4</f>
        <v>2865518783</v>
      </c>
      <c r="J21" s="239">
        <f>I21*J20/I20</f>
        <v>52.147492323513603</v>
      </c>
    </row>
    <row r="22" spans="1:10" x14ac:dyDescent="0.3">
      <c r="A22" s="253"/>
      <c r="B22" s="253" t="s">
        <v>458</v>
      </c>
      <c r="C22" s="254"/>
      <c r="D22" s="256"/>
      <c r="E22" s="255" t="s">
        <v>458</v>
      </c>
      <c r="F22" s="254"/>
    </row>
    <row r="23" spans="1:10" x14ac:dyDescent="0.3">
      <c r="A23" s="243"/>
      <c r="B23" s="243"/>
      <c r="C23" s="247"/>
      <c r="D23" s="245"/>
      <c r="E23" s="245"/>
      <c r="F23" s="247"/>
    </row>
    <row r="24" spans="1:10" x14ac:dyDescent="0.3">
      <c r="A24" s="243"/>
      <c r="B24" s="241" t="s">
        <v>463</v>
      </c>
      <c r="C24" s="247"/>
      <c r="D24" s="245"/>
      <c r="E24" s="257" t="s">
        <v>463</v>
      </c>
      <c r="F24" s="247"/>
    </row>
  </sheetData>
  <mergeCells count="4">
    <mergeCell ref="A16:A18"/>
    <mergeCell ref="A4:A6"/>
    <mergeCell ref="A8:A10"/>
    <mergeCell ref="A12:A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09375" defaultRowHeight="14.4" x14ac:dyDescent="0.3"/>
  <cols>
    <col min="1" max="256" width="11.441406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09375" defaultRowHeight="14.4" x14ac:dyDescent="0.3"/>
  <cols>
    <col min="1" max="2" width="11.44140625" customWidth="1"/>
    <col min="3" max="3" width="6.88671875" customWidth="1"/>
    <col min="4" max="4" width="8.88671875" customWidth="1"/>
    <col min="5" max="5" width="10.88671875" customWidth="1"/>
    <col min="6" max="256" width="11.44140625" customWidth="1"/>
  </cols>
  <sheetData>
    <row r="1" spans="1:14" x14ac:dyDescent="0.3">
      <c r="B1" t="s">
        <v>464</v>
      </c>
      <c r="C1" s="636" t="s">
        <v>465</v>
      </c>
      <c r="D1" s="636"/>
      <c r="E1" s="636"/>
      <c r="F1" s="636"/>
      <c r="G1" s="637" t="s">
        <v>466</v>
      </c>
      <c r="H1" s="638"/>
      <c r="I1" s="638"/>
      <c r="J1" s="639"/>
      <c r="K1" s="635" t="s">
        <v>467</v>
      </c>
      <c r="L1" s="635"/>
      <c r="M1" s="635"/>
      <c r="N1" s="635"/>
    </row>
    <row r="2" spans="1:14" x14ac:dyDescent="0.3">
      <c r="C2" s="4"/>
      <c r="D2" s="4"/>
      <c r="E2" s="4"/>
      <c r="F2" s="4" t="s">
        <v>468</v>
      </c>
      <c r="G2" s="30"/>
      <c r="H2" s="4"/>
      <c r="I2" s="4"/>
      <c r="J2" s="31" t="s">
        <v>468</v>
      </c>
      <c r="K2" s="4"/>
      <c r="L2" s="4"/>
      <c r="M2" s="4"/>
      <c r="N2" s="4" t="s">
        <v>468</v>
      </c>
    </row>
    <row r="3" spans="1:14" x14ac:dyDescent="0.3">
      <c r="A3" s="633" t="s">
        <v>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63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633"/>
      <c r="B5" s="5">
        <v>3</v>
      </c>
      <c r="C5" s="6">
        <v>0.05</v>
      </c>
      <c r="D5" s="6">
        <v>0.05</v>
      </c>
      <c r="E5" s="6">
        <v>0.1</v>
      </c>
      <c r="F5" s="7">
        <f>(C5+D5+E5)</f>
        <v>0.2</v>
      </c>
      <c r="G5" s="32">
        <v>0.1</v>
      </c>
      <c r="H5" s="6">
        <v>0.1</v>
      </c>
      <c r="I5" s="6">
        <v>0.1</v>
      </c>
      <c r="J5" s="33">
        <f>(G5+H5+I5)</f>
        <v>0.30000000000000004</v>
      </c>
      <c r="K5" s="24"/>
      <c r="L5" s="5"/>
      <c r="M5" s="5"/>
      <c r="N5" s="5"/>
    </row>
    <row r="6" spans="1:14" x14ac:dyDescent="0.3">
      <c r="A6" s="633"/>
      <c r="B6" s="5">
        <v>4</v>
      </c>
      <c r="C6" s="6">
        <v>0.1</v>
      </c>
      <c r="D6" s="6">
        <v>0.1</v>
      </c>
      <c r="E6" s="6">
        <v>0.2</v>
      </c>
      <c r="F6" s="7">
        <f>(C6+D6+E6)</f>
        <v>0.4</v>
      </c>
      <c r="G6" s="32">
        <v>0</v>
      </c>
      <c r="H6" s="6">
        <v>0</v>
      </c>
      <c r="I6" s="6">
        <v>0.1</v>
      </c>
      <c r="J6" s="33">
        <f>(G6+H6+I6)</f>
        <v>0.1</v>
      </c>
      <c r="K6" s="24"/>
      <c r="L6" s="5"/>
      <c r="M6" s="5"/>
      <c r="N6" s="5"/>
    </row>
    <row r="7" spans="1:14" x14ac:dyDescent="0.3">
      <c r="A7" s="633"/>
      <c r="B7" s="5">
        <v>5</v>
      </c>
      <c r="C7" s="6">
        <v>0</v>
      </c>
      <c r="D7" s="6">
        <v>0</v>
      </c>
      <c r="E7" s="6">
        <v>0</v>
      </c>
      <c r="F7" s="7">
        <f>(C7+D7+E7)</f>
        <v>0</v>
      </c>
      <c r="G7" s="32">
        <v>0</v>
      </c>
      <c r="H7" s="6">
        <v>0</v>
      </c>
      <c r="I7" s="6">
        <v>0</v>
      </c>
      <c r="J7" s="33">
        <f>(G7+H7+I7)</f>
        <v>0</v>
      </c>
      <c r="K7" s="24"/>
      <c r="L7" s="5"/>
      <c r="M7" s="5"/>
      <c r="N7" s="5"/>
    </row>
    <row r="8" spans="1:14" x14ac:dyDescent="0.3">
      <c r="A8" s="633" t="s">
        <v>2</v>
      </c>
      <c r="B8" s="9">
        <v>6</v>
      </c>
      <c r="C8" s="10">
        <v>0.1</v>
      </c>
      <c r="D8" s="10">
        <v>0.1</v>
      </c>
      <c r="E8" s="10">
        <v>0.1</v>
      </c>
      <c r="F8" s="11">
        <f>C8+D8+E8</f>
        <v>0.30000000000000004</v>
      </c>
      <c r="G8" s="34"/>
      <c r="H8" s="9"/>
      <c r="I8" s="9"/>
      <c r="J8" s="35"/>
      <c r="K8" s="25"/>
      <c r="L8" s="9"/>
      <c r="M8" s="9"/>
      <c r="N8" s="9"/>
    </row>
    <row r="9" spans="1:14" x14ac:dyDescent="0.3">
      <c r="A9" s="633"/>
      <c r="B9" s="9">
        <v>7</v>
      </c>
      <c r="C9" s="9"/>
      <c r="D9" s="9"/>
      <c r="E9" s="9"/>
      <c r="F9" s="19"/>
      <c r="G9" s="36"/>
      <c r="H9" s="9"/>
      <c r="I9" s="9"/>
      <c r="J9" s="35"/>
      <c r="K9" s="25"/>
      <c r="L9" s="9"/>
      <c r="M9" s="9"/>
      <c r="N9" s="9"/>
    </row>
    <row r="10" spans="1:14" x14ac:dyDescent="0.3">
      <c r="A10" s="633"/>
      <c r="B10" s="9">
        <v>8</v>
      </c>
      <c r="C10" s="9"/>
      <c r="D10" s="9"/>
      <c r="E10" s="9"/>
      <c r="F10" s="19"/>
      <c r="G10" s="36"/>
      <c r="H10" s="9"/>
      <c r="I10" s="9"/>
      <c r="J10" s="35"/>
      <c r="K10" s="25"/>
      <c r="L10" s="9"/>
      <c r="M10" s="9"/>
      <c r="N10" s="9"/>
    </row>
    <row r="11" spans="1:14" x14ac:dyDescent="0.3">
      <c r="A11" s="633"/>
      <c r="B11" s="9">
        <v>9</v>
      </c>
      <c r="C11" s="9"/>
      <c r="D11" s="9"/>
      <c r="E11" s="9"/>
      <c r="F11" s="19"/>
      <c r="G11" s="36"/>
      <c r="H11" s="9"/>
      <c r="I11" s="9"/>
      <c r="J11" s="35"/>
      <c r="K11" s="25"/>
      <c r="L11" s="9"/>
      <c r="M11" s="9"/>
      <c r="N11" s="9"/>
    </row>
    <row r="12" spans="1:14" x14ac:dyDescent="0.3">
      <c r="A12" s="633" t="s">
        <v>3</v>
      </c>
      <c r="B12" s="14">
        <v>10</v>
      </c>
      <c r="C12" s="14"/>
      <c r="D12" s="14"/>
      <c r="E12" s="14"/>
      <c r="F12" s="20"/>
      <c r="G12" s="37"/>
      <c r="H12" s="14"/>
      <c r="I12" s="14"/>
      <c r="J12" s="38"/>
      <c r="K12" s="26"/>
      <c r="L12" s="14"/>
      <c r="M12" s="14"/>
      <c r="N12" s="14"/>
    </row>
    <row r="13" spans="1:14" x14ac:dyDescent="0.3">
      <c r="A13" s="633"/>
      <c r="B13" s="14">
        <v>11</v>
      </c>
      <c r="C13" s="14"/>
      <c r="D13" s="14"/>
      <c r="E13" s="14"/>
      <c r="F13" s="20"/>
      <c r="G13" s="37"/>
      <c r="H13" s="14"/>
      <c r="I13" s="14"/>
      <c r="J13" s="38"/>
      <c r="K13" s="26"/>
      <c r="L13" s="14"/>
      <c r="M13" s="14"/>
      <c r="N13" s="14"/>
    </row>
    <row r="14" spans="1:14" x14ac:dyDescent="0.3">
      <c r="A14" s="633"/>
      <c r="B14" s="14">
        <v>12</v>
      </c>
      <c r="C14" s="14"/>
      <c r="D14" s="14"/>
      <c r="E14" s="14"/>
      <c r="F14" s="20"/>
      <c r="G14" s="37"/>
      <c r="H14" s="14"/>
      <c r="I14" s="14"/>
      <c r="J14" s="38"/>
      <c r="K14" s="26"/>
      <c r="L14" s="14"/>
      <c r="M14" s="14"/>
      <c r="N14" s="14"/>
    </row>
    <row r="15" spans="1:14" x14ac:dyDescent="0.3">
      <c r="A15" s="633"/>
      <c r="B15" s="14">
        <v>13</v>
      </c>
      <c r="C15" s="14"/>
      <c r="D15" s="14"/>
      <c r="E15" s="14"/>
      <c r="F15" s="20"/>
      <c r="G15" s="37"/>
      <c r="H15" s="14"/>
      <c r="I15" s="14"/>
      <c r="J15" s="38"/>
      <c r="K15" s="26"/>
      <c r="L15" s="14"/>
      <c r="M15" s="14"/>
      <c r="N15" s="14"/>
    </row>
    <row r="16" spans="1:14" x14ac:dyDescent="0.3">
      <c r="A16" s="633" t="s">
        <v>4</v>
      </c>
      <c r="B16" s="15">
        <v>14</v>
      </c>
      <c r="C16" s="15"/>
      <c r="D16" s="15"/>
      <c r="E16" s="15"/>
      <c r="F16" s="21"/>
      <c r="G16" s="39"/>
      <c r="H16" s="15"/>
      <c r="I16" s="15"/>
      <c r="J16" s="40"/>
      <c r="K16" s="27"/>
      <c r="L16" s="15"/>
      <c r="M16" s="15"/>
      <c r="N16" s="15"/>
    </row>
    <row r="17" spans="1:14" x14ac:dyDescent="0.3">
      <c r="A17" s="633"/>
      <c r="B17" s="15">
        <v>15</v>
      </c>
      <c r="C17" s="15"/>
      <c r="D17" s="15"/>
      <c r="E17" s="15"/>
      <c r="F17" s="21"/>
      <c r="G17" s="39"/>
      <c r="H17" s="15"/>
      <c r="I17" s="15"/>
      <c r="J17" s="40"/>
      <c r="K17" s="27"/>
      <c r="L17" s="15"/>
      <c r="M17" s="15"/>
      <c r="N17" s="15"/>
    </row>
    <row r="18" spans="1:14" x14ac:dyDescent="0.3">
      <c r="A18" s="633"/>
      <c r="B18" s="15">
        <v>16</v>
      </c>
      <c r="C18" s="15"/>
      <c r="D18" s="15"/>
      <c r="E18" s="15"/>
      <c r="F18" s="21"/>
      <c r="G18" s="39"/>
      <c r="H18" s="15"/>
      <c r="I18" s="15"/>
      <c r="J18" s="40"/>
      <c r="K18" s="27"/>
      <c r="L18" s="15"/>
      <c r="M18" s="15"/>
      <c r="N18" s="15"/>
    </row>
    <row r="19" spans="1:14" x14ac:dyDescent="0.3">
      <c r="A19" s="633" t="s">
        <v>469</v>
      </c>
      <c r="B19" s="18">
        <v>17</v>
      </c>
      <c r="C19" s="18"/>
      <c r="D19" s="18"/>
      <c r="E19" s="18"/>
      <c r="F19" s="22"/>
      <c r="G19" s="41"/>
      <c r="H19" s="18"/>
      <c r="I19" s="18"/>
      <c r="J19" s="42"/>
      <c r="K19" s="28"/>
      <c r="L19" s="18"/>
      <c r="M19" s="18"/>
      <c r="N19" s="18"/>
    </row>
    <row r="20" spans="1:14" x14ac:dyDescent="0.3">
      <c r="A20" s="633"/>
      <c r="B20" s="18">
        <v>18</v>
      </c>
      <c r="C20" s="18"/>
      <c r="D20" s="18"/>
      <c r="E20" s="18"/>
      <c r="F20" s="22"/>
      <c r="G20" s="41"/>
      <c r="H20" s="18"/>
      <c r="I20" s="18"/>
      <c r="J20" s="42"/>
      <c r="K20" s="28"/>
      <c r="L20" s="18"/>
      <c r="M20" s="18"/>
      <c r="N20" s="18"/>
    </row>
    <row r="21" spans="1:14" x14ac:dyDescent="0.3">
      <c r="A21" s="633"/>
      <c r="B21" s="18">
        <v>19</v>
      </c>
      <c r="C21" s="18"/>
      <c r="D21" s="18"/>
      <c r="E21" s="18"/>
      <c r="F21" s="22"/>
      <c r="G21" s="41"/>
      <c r="H21" s="18"/>
      <c r="I21" s="18"/>
      <c r="J21" s="42"/>
      <c r="K21" s="28"/>
      <c r="L21" s="18"/>
      <c r="M21" s="18"/>
      <c r="N21" s="18"/>
    </row>
    <row r="22" spans="1:14" x14ac:dyDescent="0.3">
      <c r="A22" s="633"/>
      <c r="B22" s="18">
        <v>20</v>
      </c>
      <c r="C22" s="18"/>
      <c r="D22" s="18"/>
      <c r="E22" s="18"/>
      <c r="F22" s="22"/>
      <c r="G22" s="41"/>
      <c r="H22" s="18"/>
      <c r="I22" s="18"/>
      <c r="J22" s="42"/>
      <c r="K22" s="28"/>
      <c r="L22" s="18"/>
      <c r="M22" s="18"/>
      <c r="N22" s="18"/>
    </row>
    <row r="23" spans="1:14" x14ac:dyDescent="0.3">
      <c r="A23" s="633" t="s">
        <v>470</v>
      </c>
      <c r="B23" s="13">
        <v>21</v>
      </c>
      <c r="C23" s="13"/>
      <c r="D23" s="13"/>
      <c r="E23" s="13"/>
      <c r="F23" s="23"/>
      <c r="G23" s="43"/>
      <c r="H23" s="13"/>
      <c r="I23" s="13"/>
      <c r="J23" s="44"/>
      <c r="K23" s="29"/>
      <c r="L23" s="13"/>
      <c r="M23" s="13"/>
      <c r="N23" s="13"/>
    </row>
    <row r="24" spans="1:14" x14ac:dyDescent="0.3">
      <c r="A24" s="633"/>
      <c r="B24" s="13">
        <v>22</v>
      </c>
      <c r="C24" s="13"/>
      <c r="D24" s="13"/>
      <c r="E24" s="13"/>
      <c r="F24" s="23"/>
      <c r="G24" s="43"/>
      <c r="H24" s="13"/>
      <c r="I24" s="13"/>
      <c r="J24" s="44"/>
      <c r="K24" s="29"/>
      <c r="L24" s="13"/>
      <c r="M24" s="13"/>
      <c r="N24" s="13"/>
    </row>
    <row r="25" spans="1:14" x14ac:dyDescent="0.3">
      <c r="A25" s="633"/>
      <c r="B25" s="13">
        <v>23</v>
      </c>
      <c r="C25" s="13"/>
      <c r="D25" s="13"/>
      <c r="E25" s="13"/>
      <c r="F25" s="23"/>
      <c r="G25" s="43"/>
      <c r="H25" s="13"/>
      <c r="I25" s="13"/>
      <c r="J25" s="44"/>
      <c r="K25" s="29"/>
      <c r="L25" s="13"/>
      <c r="M25" s="13"/>
      <c r="N25" s="13"/>
    </row>
    <row r="26" spans="1:14" x14ac:dyDescent="0.3">
      <c r="A26" s="633"/>
      <c r="B26" s="13">
        <v>24</v>
      </c>
      <c r="C26" s="13"/>
      <c r="D26" s="13"/>
      <c r="E26" s="13"/>
      <c r="F26" s="23"/>
      <c r="G26" s="43"/>
      <c r="H26" s="13"/>
      <c r="I26" s="13"/>
      <c r="J26" s="44"/>
      <c r="K26" s="29"/>
      <c r="L26" s="13"/>
      <c r="M26" s="13"/>
      <c r="N26" s="13"/>
    </row>
    <row r="27" spans="1:14" x14ac:dyDescent="0.3">
      <c r="A27" s="633" t="s">
        <v>471</v>
      </c>
      <c r="B27" s="9">
        <v>25</v>
      </c>
      <c r="C27" s="9"/>
      <c r="D27" s="9"/>
      <c r="E27" s="9"/>
      <c r="F27" s="9"/>
      <c r="G27" s="9"/>
      <c r="H27" s="9"/>
      <c r="I27" s="9"/>
      <c r="J27" s="9"/>
      <c r="K27" s="9"/>
      <c r="L27" s="9"/>
      <c r="M27" s="9"/>
      <c r="N27" s="9"/>
    </row>
    <row r="28" spans="1:14" x14ac:dyDescent="0.3">
      <c r="A28" s="633"/>
      <c r="B28" s="9">
        <v>26</v>
      </c>
      <c r="C28" s="9"/>
      <c r="D28" s="9"/>
      <c r="E28" s="9"/>
      <c r="F28" s="9"/>
      <c r="G28" s="9"/>
      <c r="H28" s="9"/>
      <c r="I28" s="9"/>
      <c r="J28" s="9"/>
      <c r="K28" s="9"/>
      <c r="L28" s="9"/>
      <c r="M28" s="9"/>
      <c r="N28" s="9"/>
    </row>
    <row r="29" spans="1:14" x14ac:dyDescent="0.3">
      <c r="A29" s="633"/>
      <c r="B29" s="9">
        <v>27</v>
      </c>
      <c r="C29" s="9"/>
      <c r="D29" s="9"/>
      <c r="E29" s="9"/>
      <c r="F29" s="9"/>
      <c r="G29" s="9"/>
      <c r="H29" s="9"/>
      <c r="I29" s="9"/>
      <c r="J29" s="9"/>
      <c r="K29" s="9"/>
      <c r="L29" s="9"/>
      <c r="M29" s="9"/>
      <c r="N29" s="9"/>
    </row>
    <row r="30" spans="1:14" x14ac:dyDescent="0.3">
      <c r="A30" s="633"/>
      <c r="B30" s="9">
        <v>28</v>
      </c>
      <c r="C30" s="9"/>
      <c r="D30" s="9"/>
      <c r="E30" s="9"/>
      <c r="F30" s="9"/>
      <c r="G30" s="9"/>
      <c r="H30" s="9"/>
      <c r="I30" s="9"/>
      <c r="J30" s="9"/>
      <c r="K30" s="9"/>
      <c r="L30" s="9"/>
      <c r="M30" s="9"/>
      <c r="N30" s="9"/>
    </row>
    <row r="31" spans="1:14" x14ac:dyDescent="0.3">
      <c r="A31" s="633"/>
      <c r="B31" s="9">
        <v>29</v>
      </c>
      <c r="C31" s="9"/>
      <c r="D31" s="9"/>
      <c r="E31" s="9"/>
      <c r="F31" s="9"/>
      <c r="G31" s="9"/>
      <c r="H31" s="9"/>
      <c r="I31" s="9"/>
      <c r="J31" s="9"/>
      <c r="K31" s="9"/>
      <c r="L31" s="9"/>
      <c r="M31" s="9"/>
      <c r="N31" s="9"/>
    </row>
    <row r="32" spans="1:14" x14ac:dyDescent="0.3">
      <c r="A32" s="633" t="s">
        <v>472</v>
      </c>
      <c r="B32" s="16">
        <v>30</v>
      </c>
      <c r="C32" s="16"/>
      <c r="D32" s="16"/>
      <c r="E32" s="16"/>
      <c r="F32" s="16"/>
      <c r="G32" s="16"/>
      <c r="H32" s="16"/>
      <c r="I32" s="16"/>
      <c r="J32" s="16"/>
      <c r="K32" s="16"/>
      <c r="L32" s="16"/>
      <c r="M32" s="16"/>
      <c r="N32" s="16"/>
    </row>
    <row r="33" spans="1:14" x14ac:dyDescent="0.3">
      <c r="A33" s="633"/>
      <c r="B33" s="16">
        <v>31</v>
      </c>
      <c r="C33" s="16"/>
      <c r="D33" s="16"/>
      <c r="E33" s="16"/>
      <c r="F33" s="16"/>
      <c r="G33" s="16"/>
      <c r="H33" s="16"/>
      <c r="I33" s="16"/>
      <c r="J33" s="16"/>
      <c r="K33" s="16"/>
      <c r="L33" s="16"/>
      <c r="M33" s="16"/>
      <c r="N33" s="16"/>
    </row>
    <row r="34" spans="1:14" x14ac:dyDescent="0.3">
      <c r="A34" s="633"/>
      <c r="B34" s="16">
        <v>32</v>
      </c>
      <c r="C34" s="16"/>
      <c r="D34" s="16"/>
      <c r="E34" s="16"/>
      <c r="F34" s="16"/>
      <c r="G34" s="16"/>
      <c r="H34" s="16"/>
      <c r="I34" s="16"/>
      <c r="J34" s="16"/>
      <c r="K34" s="16"/>
      <c r="L34" s="16"/>
      <c r="M34" s="16"/>
      <c r="N34" s="16"/>
    </row>
    <row r="35" spans="1:14" x14ac:dyDescent="0.3">
      <c r="A35" s="633" t="s">
        <v>473</v>
      </c>
      <c r="B35" s="17">
        <v>33</v>
      </c>
      <c r="C35" s="14"/>
      <c r="D35" s="14"/>
      <c r="E35" s="14"/>
      <c r="F35" s="14"/>
      <c r="G35" s="14"/>
      <c r="H35" s="14"/>
      <c r="I35" s="14"/>
      <c r="J35" s="14"/>
      <c r="K35" s="14"/>
      <c r="L35" s="14"/>
      <c r="M35" s="14"/>
      <c r="N35" s="14"/>
    </row>
    <row r="36" spans="1:14" x14ac:dyDescent="0.3">
      <c r="A36" s="633"/>
      <c r="B36" s="14">
        <v>34</v>
      </c>
      <c r="C36" s="14"/>
      <c r="D36" s="14"/>
      <c r="E36" s="14"/>
      <c r="F36" s="14"/>
      <c r="G36" s="14"/>
      <c r="H36" s="14"/>
      <c r="I36" s="14"/>
      <c r="J36" s="14"/>
      <c r="K36" s="14"/>
      <c r="L36" s="14"/>
      <c r="M36" s="14"/>
      <c r="N36" s="14"/>
    </row>
    <row r="37" spans="1:14" x14ac:dyDescent="0.3">
      <c r="A37" s="633"/>
      <c r="B37" s="45">
        <v>35</v>
      </c>
      <c r="C37" s="14"/>
      <c r="D37" s="14"/>
      <c r="E37" s="14"/>
      <c r="F37" s="14"/>
      <c r="G37" s="14"/>
      <c r="H37" s="14"/>
      <c r="I37" s="14"/>
      <c r="J37" s="14"/>
      <c r="K37" s="14"/>
      <c r="L37" s="14"/>
      <c r="M37" s="14"/>
      <c r="N37" s="14"/>
    </row>
    <row r="38" spans="1:14" x14ac:dyDescent="0.3">
      <c r="A38" s="633" t="s">
        <v>474</v>
      </c>
      <c r="B38" s="8">
        <v>36</v>
      </c>
      <c r="C38" s="8"/>
      <c r="D38" s="8"/>
      <c r="E38" s="8"/>
      <c r="F38" s="8"/>
      <c r="G38" s="8"/>
      <c r="H38" s="8"/>
      <c r="I38" s="8"/>
      <c r="J38" s="8"/>
      <c r="K38" s="8"/>
      <c r="L38" s="8"/>
      <c r="M38" s="8"/>
      <c r="N38" s="8"/>
    </row>
    <row r="39" spans="1:14" x14ac:dyDescent="0.3">
      <c r="A39" s="633"/>
      <c r="B39" s="8">
        <v>37</v>
      </c>
      <c r="C39" s="8"/>
      <c r="D39" s="8"/>
      <c r="E39" s="8"/>
      <c r="F39" s="8"/>
      <c r="G39" s="8"/>
      <c r="H39" s="8"/>
      <c r="I39" s="8"/>
      <c r="J39" s="8"/>
      <c r="K39" s="8"/>
      <c r="L39" s="8"/>
      <c r="M39" s="8"/>
      <c r="N39" s="8"/>
    </row>
    <row r="40" spans="1:14" x14ac:dyDescent="0.3">
      <c r="A40" s="633"/>
      <c r="B40" s="8">
        <v>38</v>
      </c>
      <c r="C40" s="8"/>
      <c r="D40" s="8"/>
      <c r="E40" s="8"/>
      <c r="F40" s="8"/>
      <c r="G40" s="8"/>
      <c r="H40" s="8"/>
      <c r="I40" s="8"/>
      <c r="J40" s="8"/>
      <c r="K40" s="8"/>
      <c r="L40" s="8"/>
      <c r="M40" s="8"/>
      <c r="N40" s="8"/>
    </row>
    <row r="41" spans="1:14" x14ac:dyDescent="0.3">
      <c r="A41" s="634" t="s">
        <v>475</v>
      </c>
      <c r="B41" s="46">
        <v>39</v>
      </c>
      <c r="C41" s="47"/>
      <c r="D41" s="47"/>
      <c r="E41" s="47"/>
      <c r="F41" s="47"/>
      <c r="G41" s="47"/>
      <c r="H41" s="47"/>
      <c r="I41" s="47"/>
      <c r="J41" s="47"/>
      <c r="K41" s="47"/>
      <c r="L41" s="47"/>
      <c r="M41" s="47"/>
      <c r="N41" s="47"/>
    </row>
    <row r="42" spans="1:14" x14ac:dyDescent="0.3">
      <c r="A42" s="634"/>
      <c r="B42" s="47">
        <v>40</v>
      </c>
      <c r="C42" s="47"/>
      <c r="D42" s="47"/>
      <c r="E42" s="47"/>
      <c r="F42" s="47"/>
      <c r="G42" s="47"/>
      <c r="H42" s="47"/>
      <c r="I42" s="47"/>
      <c r="J42" s="47"/>
      <c r="K42" s="47"/>
      <c r="L42" s="47"/>
      <c r="M42" s="47"/>
      <c r="N42" s="47"/>
    </row>
    <row r="43" spans="1:14" x14ac:dyDescent="0.3">
      <c r="A43" s="634"/>
      <c r="B43" s="47">
        <v>41</v>
      </c>
      <c r="C43" s="47"/>
      <c r="D43" s="47"/>
      <c r="E43" s="47"/>
      <c r="F43" s="47"/>
      <c r="G43" s="47"/>
      <c r="H43" s="47"/>
      <c r="I43" s="47"/>
      <c r="J43" s="47"/>
      <c r="K43" s="47"/>
      <c r="L43" s="47"/>
      <c r="M43" s="47"/>
      <c r="N43" s="47"/>
    </row>
    <row r="44" spans="1:14" x14ac:dyDescent="0.3">
      <c r="A44" s="634"/>
      <c r="B44" s="48">
        <v>42</v>
      </c>
      <c r="C44" s="47"/>
      <c r="D44" s="47"/>
      <c r="E44" s="47"/>
      <c r="F44" s="47"/>
      <c r="G44" s="47"/>
      <c r="H44" s="47"/>
      <c r="I44" s="47"/>
      <c r="J44" s="47"/>
      <c r="K44" s="47"/>
      <c r="L44" s="47"/>
      <c r="M44" s="47"/>
      <c r="N44" s="47"/>
    </row>
    <row r="45" spans="1:14" x14ac:dyDescent="0.3">
      <c r="A45" s="632" t="s">
        <v>476</v>
      </c>
      <c r="B45" s="12">
        <v>43</v>
      </c>
      <c r="C45" s="12"/>
      <c r="D45" s="12"/>
      <c r="E45" s="12"/>
      <c r="F45" s="12"/>
      <c r="G45" s="12"/>
      <c r="H45" s="12"/>
      <c r="I45" s="12"/>
      <c r="J45" s="12"/>
      <c r="K45" s="12"/>
      <c r="L45" s="12"/>
      <c r="M45" s="12"/>
      <c r="N45" s="12"/>
    </row>
    <row r="46" spans="1:14" x14ac:dyDescent="0.3">
      <c r="A46" s="632"/>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RESERVA</vt:lpstr>
      <vt:lpstr>VIGENCIA</vt:lpstr>
      <vt:lpstr>Metas 1 PA proyecto</vt:lpstr>
      <vt:lpstr>Metas 2 PA proyecto</vt:lpstr>
      <vt:lpstr>Metas 3 PA proyecto</vt:lpstr>
      <vt:lpstr>Metas 4 PA proyecto</vt:lpstr>
      <vt:lpstr>Meta 1..n</vt:lpstr>
      <vt:lpstr>Indicadores PA</vt:lpstr>
      <vt:lpstr>Territorialización PA</vt:lpstr>
      <vt:lpstr>Instructivo</vt:lpstr>
      <vt:lpstr>Generalidades</vt:lpstr>
      <vt:lpstr>PONDERACIÓN</vt:lpstr>
      <vt:lpstr>Hoja13</vt:lpstr>
      <vt:lpstr>Hoja1</vt:lpstr>
      <vt:lpstr>'Indicadores PA'!Área_de_impresión</vt:lpstr>
      <vt:lpstr>'Metas 1 PA proyecto'!Área_de_impresión</vt:lpstr>
      <vt:lpstr>'Metas 2 PA proyecto'!Área_de_impresión</vt:lpstr>
      <vt:lpstr>'Metas 4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Miryam</cp:lastModifiedBy>
  <cp:revision/>
  <cp:lastPrinted>2023-02-13T18:59:06Z</cp:lastPrinted>
  <dcterms:created xsi:type="dcterms:W3CDTF">2011-04-26T22:16:52Z</dcterms:created>
  <dcterms:modified xsi:type="dcterms:W3CDTF">2023-02-20T14:05:43Z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