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SDMUJER 202006\PRESUPUESTO 2020\PLAN DE ACCIÓN II SEMESTRE 2020\2022\DICIEMBRE\"/>
    </mc:Choice>
  </mc:AlternateContent>
  <bookViews>
    <workbookView xWindow="0" yWindow="0" windowWidth="20490" windowHeight="5550" tabRatio="674"/>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proyecto'!$A$1:$AD$57</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3" i="47" l="1"/>
  <c r="AD23" i="49"/>
  <c r="AD23" i="48"/>
  <c r="AD23" i="40" l="1"/>
  <c r="AA23" i="47" l="1"/>
  <c r="AB23" i="47" l="1"/>
  <c r="AB23" i="49"/>
  <c r="AB23" i="48"/>
  <c r="AB23" i="40"/>
  <c r="A30" i="47" l="1"/>
  <c r="AA24" i="47"/>
  <c r="AC24" i="47" s="1"/>
  <c r="AA24" i="49"/>
  <c r="AA24" i="48"/>
  <c r="AA24" i="40"/>
  <c r="AF42" i="49"/>
  <c r="AF38" i="49"/>
  <c r="AF34" i="49"/>
  <c r="AE41" i="40"/>
  <c r="AE55" i="40"/>
  <c r="AE36" i="40"/>
  <c r="Z24" i="47"/>
  <c r="Z24" i="40"/>
  <c r="AU19" i="50"/>
  <c r="AU18" i="50"/>
  <c r="AU17" i="50"/>
  <c r="AF42" i="47"/>
  <c r="AF40" i="47"/>
  <c r="AF38" i="47"/>
  <c r="AF34" i="47"/>
  <c r="AF44" i="49"/>
  <c r="AF40" i="49"/>
  <c r="AF42" i="48"/>
  <c r="AF40" i="48"/>
  <c r="AF38" i="48"/>
  <c r="AF34" i="48"/>
  <c r="AU14" i="50"/>
  <c r="AV14" i="50" s="1"/>
  <c r="AU15" i="50"/>
  <c r="AV15" i="50"/>
  <c r="AV18" i="50"/>
  <c r="AE51" i="40"/>
  <c r="AE46" i="40"/>
  <c r="AE43" i="40"/>
  <c r="P44" i="40"/>
  <c r="P53" i="40"/>
  <c r="P48" i="40"/>
  <c r="P56" i="40"/>
  <c r="AV19" i="50"/>
  <c r="AV17" i="50"/>
  <c r="E25" i="47"/>
  <c r="E25" i="49"/>
  <c r="O25" i="49" s="1"/>
  <c r="E25" i="48"/>
  <c r="O25" i="48" s="1"/>
  <c r="AC23" i="47"/>
  <c r="AC23" i="49"/>
  <c r="AC23" i="48"/>
  <c r="AC23" i="40"/>
  <c r="AU13" i="50"/>
  <c r="AV13" i="50"/>
  <c r="AU16" i="50"/>
  <c r="AV16" i="50" s="1"/>
  <c r="AU20" i="50"/>
  <c r="AV20" i="50"/>
  <c r="AU21" i="50"/>
  <c r="AV21" i="50" s="1"/>
  <c r="AU22" i="50"/>
  <c r="AV22" i="50"/>
  <c r="Q22" i="40"/>
  <c r="AC22" i="40" s="1"/>
  <c r="AB24" i="47"/>
  <c r="AB24" i="49"/>
  <c r="AC24" i="49"/>
  <c r="AB24" i="48"/>
  <c r="F24" i="47"/>
  <c r="D24" i="47"/>
  <c r="O24" i="47"/>
  <c r="F24" i="49"/>
  <c r="D24" i="49"/>
  <c r="O24" i="49"/>
  <c r="F24" i="48"/>
  <c r="O24" i="48" s="1"/>
  <c r="D24" i="48"/>
  <c r="F24" i="40"/>
  <c r="D24" i="40"/>
  <c r="Q22" i="47"/>
  <c r="U22" i="47"/>
  <c r="U22" i="40"/>
  <c r="T22" i="48"/>
  <c r="AC22" i="48" s="1"/>
  <c r="O25" i="47"/>
  <c r="P45" i="49"/>
  <c r="P44" i="49"/>
  <c r="P43" i="49"/>
  <c r="P42" i="49"/>
  <c r="P41" i="49"/>
  <c r="P40" i="49"/>
  <c r="P39" i="49"/>
  <c r="P38" i="49"/>
  <c r="P30" i="49"/>
  <c r="A30" i="49"/>
  <c r="A34" i="49"/>
  <c r="AC25" i="49"/>
  <c r="AD25" i="49"/>
  <c r="AC22" i="49"/>
  <c r="AF24" i="49" s="1"/>
  <c r="O23" i="49"/>
  <c r="P23" i="49" s="1"/>
  <c r="O22" i="49"/>
  <c r="P43" i="48"/>
  <c r="P42" i="48"/>
  <c r="P41" i="48"/>
  <c r="P40" i="48"/>
  <c r="P39" i="48"/>
  <c r="P38" i="48"/>
  <c r="P30" i="48"/>
  <c r="A30" i="48"/>
  <c r="A34" i="48"/>
  <c r="AC25" i="48"/>
  <c r="AD25" i="48" s="1"/>
  <c r="AC24" i="48"/>
  <c r="O23" i="48"/>
  <c r="P23" i="48" s="1"/>
  <c r="O22" i="48"/>
  <c r="P43" i="47"/>
  <c r="P42" i="47"/>
  <c r="P41" i="47"/>
  <c r="P40" i="47"/>
  <c r="P39" i="47"/>
  <c r="P38" i="47"/>
  <c r="P30" i="47"/>
  <c r="A34" i="47"/>
  <c r="AC25" i="47"/>
  <c r="AD25" i="47"/>
  <c r="AC22" i="47"/>
  <c r="O23" i="47"/>
  <c r="P23" i="47" s="1"/>
  <c r="O22" i="47"/>
  <c r="P46" i="40"/>
  <c r="P51" i="40"/>
  <c r="P55" i="40"/>
  <c r="A30" i="40"/>
  <c r="A34" i="40" s="1"/>
  <c r="O23" i="40"/>
  <c r="P23" i="40" s="1"/>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C24" i="40"/>
  <c r="O25" i="40"/>
  <c r="O24" i="40"/>
  <c r="O22" i="40"/>
  <c r="P43" i="40"/>
  <c r="P42" i="40"/>
  <c r="P41" i="40"/>
  <c r="P40" i="40"/>
  <c r="P39"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BN60" i="37" s="1"/>
  <c r="AA40" i="37"/>
  <c r="Z40" i="37"/>
  <c r="BO39" i="37"/>
  <c r="BO60" i="37"/>
  <c r="BN39" i="37"/>
  <c r="AA39" i="37"/>
  <c r="AA60" i="37"/>
  <c r="Z39" i="37"/>
  <c r="Z60" i="37"/>
  <c r="BN12" i="37"/>
  <c r="BO12" i="37"/>
  <c r="BO32" i="37" s="1"/>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N32" i="37"/>
  <c r="BO11" i="37"/>
  <c r="AA12" i="37"/>
  <c r="AA13" i="37"/>
  <c r="AA14" i="37"/>
  <c r="AA15" i="37"/>
  <c r="AA16" i="37"/>
  <c r="AA17" i="37"/>
  <c r="AA18" i="37"/>
  <c r="AA19" i="37"/>
  <c r="AA20" i="37"/>
  <c r="AA21" i="37"/>
  <c r="AA22" i="37"/>
  <c r="AA23" i="37"/>
  <c r="AA24" i="37"/>
  <c r="AA25" i="37"/>
  <c r="AA26" i="37"/>
  <c r="AA27" i="37"/>
  <c r="AA28" i="37"/>
  <c r="AA29" i="37"/>
  <c r="AA32" i="37" s="1"/>
  <c r="AA30" i="37"/>
  <c r="AA31" i="37"/>
  <c r="AA11" i="37"/>
  <c r="Z12" i="37"/>
  <c r="Z13" i="37"/>
  <c r="Z14" i="37"/>
  <c r="Z32" i="37" s="1"/>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P25" i="48" l="1"/>
  <c r="AD25" i="40"/>
</calcChain>
</file>

<file path=xl/comments1.xml><?xml version="1.0" encoding="utf-8"?>
<comments xmlns="http://schemas.openxmlformats.org/spreadsheetml/2006/main">
  <authors>
    <author>Microsoft Office User</author>
    <author/>
  </authors>
  <commentList>
    <comment ref="C32" authorId="0" shapeId="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authors>
    <author>Microsoft Office User</author>
    <author/>
  </authors>
  <commentList>
    <comment ref="C32" authorId="0" shapeId="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authors>
    <author>Microsoft Office User</author>
    <author/>
  </authors>
  <commentList>
    <comment ref="C32" authorId="0" shapeId="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authors>
    <author>Microsoft Office User</author>
    <author>ANDREA PAOLA BELLO VARGAS</author>
  </authors>
  <commentList>
    <comment ref="C26" authorId="0" shapeId="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authors>
    <author>Microsoft Office User</author>
    <author/>
  </authors>
  <commentList>
    <comment ref="C32" authorId="0" shapeId="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authors>
    <author>Microsoft Office User</author>
  </authors>
  <commentList>
    <comment ref="AW5"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<sst xmlns="http://schemas.openxmlformats.org/spreadsheetml/2006/main" count="1516" uniqueCount="536">
  <si>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</si>
  <si>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</si>
  <si>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</si>
  <si>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</si>
  <si>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</si>
  <si>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</si>
  <si>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</si>
  <si>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</si>
  <si>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DIC</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</si>
  <si>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</si>
  <si>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</si>
  <si>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</si>
  <si>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</si>
  <si>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</si>
  <si>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</si>
  <si>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</si>
  <si>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</si>
  <si>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</si>
  <si>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</si>
  <si>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</si>
  <si>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</si>
  <si>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</si>
  <si>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</si>
  <si>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</si>
  <si>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</si>
  <si>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</si>
  <si>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</si>
  <si>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</si>
  <si>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</si>
  <si>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</si>
  <si>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</si>
  <si>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</si>
  <si>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</si>
  <si>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</si>
  <si>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</si>
  <si>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</si>
  <si>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</si>
  <si>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</si>
  <si>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</si>
  <si>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</si>
  <si>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</si>
  <si>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</si>
  <si>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</si>
  <si>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</si>
  <si>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</si>
  <si>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</si>
  <si>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</si>
  <si>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</si>
  <si>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</si>
  <si>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</si>
  <si>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</si>
  <si>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</si>
  <si>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</si>
  <si>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</si>
  <si>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</si>
  <si>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</si>
  <si>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</si>
  <si>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</si>
  <si>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</si>
  <si>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</si>
  <si>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</si>
  <si>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</si>
  <si>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</si>
  <si>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</si>
  <si>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</si>
  <si>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</si>
  <si>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</si>
  <si>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</si>
  <si>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</si>
  <si>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</si>
  <si>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</si>
  <si>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</si>
  <si>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</si>
  <si>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</si>
  <si>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</si>
  <si>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</si>
  <si>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</si>
  <si>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</si>
  <si>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</si>
  <si>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</si>
  <si>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</si>
  <si>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</si>
  <si>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</si>
  <si>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</si>
  <si>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</si>
  <si>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</si>
  <si>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</si>
  <si>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 xml:space="preserve">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 Se envió la propuesta de adecuación de ETG y PIOEG 2022 a los 15 sectores. Retroalimentación de propuesta de adecuación ETG-PIOEG sectores de JUR HAB GEP.Se acompaña el proceso de concertación acciones PIOEG y ETG 2022 de los 15 sectores.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</si>
  <si>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</si>
  <si>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</si>
  <si>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</si>
  <si>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5. Apoyar la implementación del TPIEG a través  de la mesa tripartita entre SDP, SDH y SDMujer (aportes a documento, correalización de informes, participación en mesas, sensibilizaciones)</t>
  </si>
  <si>
    <t>6. Llevar a cabo el diseño y ejecución del sello de igualdad y equidad de género</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</si>
  <si>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</si>
  <si>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</si>
  <si>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</si>
  <si>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</si>
  <si>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</si>
  <si>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</si>
  <si>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8. Realizar el seguimiento, la verificación, consolidación, análisis y reporte de información relacionada con la implementación de la Política Pública de Actividades Sexuales Pagadas,  a partir de su plan de acción.</t>
  </si>
  <si>
    <t>9. Elaborar documento guía metodológica sobre el seguimiento  con enfoque de género</t>
  </si>
  <si>
    <t>5 - Acompañar el 100% la incorporación del enfoque de género y  la implementación de siete derechos de la PPMyEG</t>
  </si>
  <si>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</si>
  <si>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</si>
  <si>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</si>
  <si>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</si>
  <si>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</si>
  <si>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t>13. Realizar acciones para la conmemoración de fechas emblemáticas en relación con la garantía de los 7 derechos de la PPMyEG (8 de Marzo, 28 de Mayo, 21 de junio, 22 de Julio, 28 de Septiembre, 10 de Diciembre (DDHH), semana paz)</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</si>
  <si>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</si>
  <si>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</si>
  <si>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</si>
  <si>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</si>
  <si>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</si>
  <si>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</si>
  <si>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</si>
  <si>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</si>
  <si>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</si>
  <si>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</si>
  <si>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</si>
  <si>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</si>
  <si>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</si>
  <si>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</si>
  <si>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</si>
  <si>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</si>
  <si>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</si>
  <si>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</si>
  <si>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</si>
  <si>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</si>
  <si>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</si>
  <si>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</si>
  <si>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 xml:space="preserve">15. Apoyar técnicamente la implementación y socialización de la Pública de Actividades Sexuales Pagadas -PPASP-. </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</si>
  <si>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</si>
  <si>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</si>
  <si>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</si>
  <si>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</si>
  <si>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</si>
  <si>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</si>
  <si>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</si>
  <si>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</si>
  <si>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</si>
  <si>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</si>
  <si>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</si>
  <si>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</si>
  <si>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</si>
  <si>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</si>
  <si>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</si>
  <si>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</si>
  <si>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</si>
  <si>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</si>
  <si>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</si>
  <si>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</si>
  <si>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</si>
  <si>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</si>
  <si>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</si>
  <si>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</si>
  <si>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</si>
  <si>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</si>
  <si>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</si>
  <si>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</si>
  <si>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</si>
  <si>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</si>
  <si>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</si>
  <si>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</si>
  <si>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</si>
  <si>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</si>
  <si>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</si>
  <si>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</si>
  <si>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</si>
  <si>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</si>
  <si>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</si>
  <si>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</si>
  <si>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</si>
  <si>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No se presentaron retrasos</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</si>
  <si>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</si>
  <si>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</si>
  <si>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</si>
  <si>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</si>
  <si>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</si>
  <si>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</si>
  <si>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</si>
  <si>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</si>
  <si>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</si>
  <si>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</si>
  <si>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</si>
  <si>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</si>
  <si>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</si>
  <si>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</si>
  <si>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</si>
  <si>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</si>
  <si>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</si>
  <si>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</si>
  <si>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</si>
  <si>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</si>
  <si>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</si>
  <si>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</si>
  <si>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</si>
  <si>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</si>
  <si>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</si>
  <si>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</si>
  <si>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</si>
  <si>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</si>
  <si>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</si>
  <si>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</si>
  <si>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</si>
  <si>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</si>
  <si>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</si>
  <si>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</si>
  <si>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</si>
  <si>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</si>
  <si>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</si>
  <si>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</si>
  <si>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</si>
  <si>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 xml:space="preserve">Coordinar la Unidad Técnica de Apoyo (UTA) de la Comisión Intersectorial de Mujeres </t>
  </si>
  <si>
    <t>Número de Sesiones de la UTA realizadas</t>
  </si>
  <si>
    <t>Formula: Número  de sesiones de UTA realizadas</t>
  </si>
  <si>
    <t>1. Actas de la UTA 
2. Presentaciones UTA</t>
  </si>
  <si>
    <t>ELABORÓ</t>
  </si>
  <si>
    <t>Firma:</t>
  </si>
  <si>
    <t>APROBÓ (Según aplique Gerenta de proyecto, Lider técnica y responsable de proceso)</t>
  </si>
  <si>
    <t>REVISÓ OFICINA ASESORA DE PLANEACIÓN</t>
  </si>
  <si>
    <t xml:space="preserve">VoBo. </t>
  </si>
  <si>
    <t>Nombre: YURY ANDREA RODRIGUEZ SOTELO</t>
  </si>
  <si>
    <t xml:space="preserve">Nombre: CLARA LÓPEZ </t>
  </si>
  <si>
    <t>Nombre: DIANA MARIA PARRA</t>
  </si>
  <si>
    <t>Nombre:</t>
  </si>
  <si>
    <t>Nombre: SANDRA CATALINA CAMPOS ROMERO</t>
  </si>
  <si>
    <t>Cargo: Profesional Universitaria grado 12</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</si>
  <si>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</si>
  <si>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</si>
  <si>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</si>
  <si>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</si>
  <si>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</si>
  <si>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</si>
  <si>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</si>
  <si>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</si>
  <si>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</si>
  <si>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</si>
  <si>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</si>
  <si>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</si>
  <si>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</si>
  <si>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</si>
  <si>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</si>
  <si>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</si>
  <si>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</si>
  <si>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</si>
  <si>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</si>
  <si>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</si>
  <si>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</si>
  <si>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</si>
  <si>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</si>
  <si>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</si>
  <si>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</si>
  <si>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</si>
  <si>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</si>
  <si>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</si>
  <si>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</si>
  <si>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</si>
  <si>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</si>
  <si>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</si>
  <si>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</si>
  <si>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</si>
  <si>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</si>
  <si>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</si>
  <si>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</si>
  <si>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</si>
  <si>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</si>
  <si>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</si>
  <si>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</si>
  <si>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</si>
  <si>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</si>
  <si>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</si>
  <si>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</si>
  <si>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</si>
  <si>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</si>
  <si>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</si>
  <si>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</si>
  <si>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</si>
  <si>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</si>
  <si>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</si>
  <si>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</si>
  <si>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</si>
  <si>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</si>
  <si>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</si>
  <si>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</si>
  <si>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</si>
  <si>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</si>
  <si>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</si>
  <si>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</si>
  <si>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</si>
  <si>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</si>
  <si>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</si>
  <si>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</si>
  <si>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</si>
  <si>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</si>
  <si>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</si>
  <si>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</si>
  <si>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</si>
  <si>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</si>
  <si>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</si>
  <si>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</si>
  <si>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</si>
  <si>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</si>
  <si>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</si>
  <si>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</si>
  <si>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</si>
  <si>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</si>
  <si>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</si>
  <si>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</si>
  <si>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</si>
  <si>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</si>
  <si>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</si>
  <si>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</si>
  <si>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</si>
  <si>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</si>
  <si>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</si>
  <si>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</si>
  <si>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</si>
  <si>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</si>
  <si>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</si>
  <si>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</si>
  <si>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</si>
  <si>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</si>
  <si>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</si>
  <si>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</si>
  <si>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</si>
  <si>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</si>
  <si>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</si>
  <si>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</si>
  <si>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</si>
  <si>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</si>
  <si>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</si>
  <si>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</si>
  <si>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</si>
  <si>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</si>
  <si>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</si>
  <si>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</si>
  <si>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</si>
  <si>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</si>
  <si>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</si>
  <si>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</si>
  <si>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</si>
  <si>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</si>
  <si>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</si>
  <si>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</si>
  <si>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</si>
  <si>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</si>
  <si>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</si>
  <si>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</si>
  <si>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</si>
  <si>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</si>
  <si>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</si>
  <si>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</si>
  <si>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</si>
  <si>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</si>
  <si>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</si>
  <si>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</si>
  <si>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</si>
  <si>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</si>
  <si>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</si>
  <si>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</si>
  <si>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</si>
  <si>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</si>
  <si>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</si>
  <si>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</si>
  <si>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</si>
  <si>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</si>
  <si>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</si>
  <si>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</si>
  <si>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</si>
  <si>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</si>
  <si>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</si>
  <si>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</si>
  <si>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</si>
  <si>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</si>
  <si>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</si>
  <si>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</si>
  <si>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</si>
  <si>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</si>
  <si>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</si>
  <si>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</si>
  <si>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</si>
  <si>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</si>
  <si>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</si>
  <si>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</si>
  <si>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</si>
  <si>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</si>
  <si>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</si>
  <si>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</si>
  <si>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</si>
  <si>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</si>
  <si>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</si>
  <si>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</si>
  <si>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</si>
  <si>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</si>
  <si>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</si>
  <si>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</si>
  <si>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</si>
  <si>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</si>
  <si>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</si>
  <si>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</si>
  <si>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</si>
  <si>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</si>
  <si>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</si>
  <si>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</si>
  <si>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</si>
  <si>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</si>
  <si>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</si>
  <si>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</si>
  <si>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</si>
  <si>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</si>
  <si>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</si>
  <si>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</si>
  <si>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</si>
  <si>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</si>
  <si>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</si>
  <si>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</si>
  <si>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</si>
  <si>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</si>
  <si>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</si>
  <si>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</si>
  <si>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</si>
  <si>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</si>
  <si>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</si>
  <si>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</si>
  <si>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</si>
  <si>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</si>
  <si>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</si>
  <si>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</si>
  <si>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</si>
  <si>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</si>
  <si>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</si>
  <si>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</si>
  <si>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</si>
  <si>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</si>
  <si>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</si>
  <si>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</si>
  <si>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</si>
  <si>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</si>
  <si>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</si>
  <si>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</si>
  <si>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</si>
  <si>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</si>
  <si>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</si>
  <si>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</si>
  <si>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</si>
  <si>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</si>
  <si>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</si>
  <si>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</si>
  <si>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</si>
  <si>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</si>
  <si>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</si>
  <si>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</si>
  <si>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</si>
  <si>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</si>
  <si>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</si>
  <si>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</si>
  <si>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</si>
  <si>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</si>
  <si>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</si>
  <si>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</si>
  <si>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</si>
  <si>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</si>
  <si>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</si>
  <si>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</si>
  <si>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</si>
  <si>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</si>
  <si>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</si>
  <si>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</si>
  <si>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</si>
  <si>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</si>
  <si>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</si>
  <si>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</si>
  <si>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</si>
  <si>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</si>
  <si>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</si>
  <si>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</si>
  <si>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</si>
  <si>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</si>
  <si>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</si>
  <si>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</si>
  <si>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</si>
  <si>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</si>
  <si>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</si>
  <si>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</si>
  <si>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</si>
  <si>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</si>
  <si>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</si>
  <si>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</si>
  <si>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</si>
  <si>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</si>
  <si>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</si>
  <si>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</si>
  <si>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</si>
  <si>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</si>
  <si>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</si>
  <si>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</si>
  <si>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</si>
  <si>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</si>
  <si>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</si>
  <si>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</si>
  <si>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</si>
  <si>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</si>
  <si>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</si>
  <si>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</si>
  <si>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</si>
  <si>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</si>
  <si>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</si>
  <si>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Se realizó el acompañamiento técnico para la transversalización del enfoque de género a los 15 sectores de la Administración</t>
    </r>
    <r>
      <rPr>
        <sz val="11"/>
        <rFont val="Calibri"/>
        <family val="2"/>
      </rPr>
      <t xml:space="preserve">. Se finalizó la propuesta de adecuación de ETG y PIOEG 2022 y se envió a los 15 sectores. Documento técnico de la estrategia de transversalización lineamiento y hoja de ruta para implementación de la ETG.Taller sobre código de integridad para gestores y gestoras  Acciones tipo para Catalogo de Sello  15 Caracterizaciones  finalizadas Propuesta de logros Transversalización de los 15 sectores  vigencia 2023. </t>
    </r>
    <r>
      <rPr>
        <sz val="11"/>
        <color rgb="FF000000"/>
        <rFont val="Calibri"/>
        <family val="2"/>
      </rPr>
      <t xml:space="preserve"> </t>
    </r>
    <r>
      <rPr>
        <b/>
        <sz val="11"/>
        <rFont val="Calibri"/>
        <family val="2"/>
      </rPr>
      <t>TPIEG:</t>
    </r>
    <r>
      <rPr>
        <sz val="11"/>
        <rFont val="Calibri"/>
        <family val="2"/>
      </rPr>
      <t xml:space="preserve"> taller magistral (358 personas) de Alcaldías locales, sectores y empresas del Distrito,  informe ejecutivo primer reporte de implementación 2021 presentación ce resultados del TPIEG 2021 al Consejo Consultivo de Mujeres,  Comisión Intersectorial de Mujeres y Unidad Técnica de Apoyo  Se envió el informe delTPIEG  corte  30/06/22 a secretarías de Hacienda y Planeación Se emitió oficio conjunto para solicitar a las entidades realizar y ampliar la marcación en el TPIEG hasta el 14 oct. Bullets y PPT TPIEG presentación Consejo Distrital de Política Social.  Se presentaron los resultados de la marcación del TPIEG a 30 de junio de 2022 al  Consejo Distrital de Política Social Boletines resultado de marcación TPIEG 2022   </t>
    </r>
    <r>
      <rPr>
        <b/>
        <sz val="11"/>
        <rFont val="Calibri"/>
        <family val="2"/>
      </rPr>
      <t>SIGD:</t>
    </r>
    <r>
      <rPr>
        <sz val="11"/>
        <rFont val="Calibri"/>
        <family val="2"/>
      </rPr>
      <t xml:space="preserve"> Se definieron criterios de elegibilidad de 25 entidades para la primera fase del SIGD. Lanzamiento en el marco de la CIM 27/05/22. Se realizaron procesos de socialización a: Comité Primario de la DED, comunicaciones de la Alcaldía Mayor, Secretaría General, la SDMujer La consultora elaboró metodología e instrumentos diagnósticos (aprobada por la DDDP) Reuniones con directivas de 21 entidades para socializar SDIG 10 talleres de socialización uso de la plataforma web. Implementación de fase diagnóstica (observaciones a 24 entidades, revisión lenguaje escrito y visual de plataformas a 22 entidades y 24 entidades finalizaron la lista de comprobación) Versiones preliminares de diagnósticos de 18 entidades</t>
    </r>
  </si>
  <si>
    <r>
      <t xml:space="preserve">
</t>
    </r>
    <r>
      <rPr>
        <b/>
        <sz val="11"/>
        <rFont val="Times New Roman"/>
        <family val="1"/>
      </rPr>
      <t>SAL</t>
    </r>
    <r>
      <rPr>
        <sz val="11"/>
        <rFont val="Times New Roman"/>
        <family val="1"/>
      </rPr>
      <t xml:space="preserve"> DT y Sen SubRedSur TPIEG CT Ley 229/21 Comité Intersectorial CT Rendición de cuentas Cine foro 25 N Sen salud y género.
</t>
    </r>
    <r>
      <rPr>
        <b/>
        <sz val="11"/>
        <rFont val="Times New Roman"/>
        <family val="1"/>
      </rPr>
      <t>MOV</t>
    </r>
    <r>
      <rPr>
        <sz val="11"/>
        <rFont val="Times New Roman"/>
        <family val="1"/>
      </rPr>
      <t xml:space="preserve"> DT Oper Dtal Transporte CT Política de género Plan movilidad Ficha 8M. Mod. DTO 495/19 PMR-IDU modi DTO 495 Cons de la Bicicleta Sen PPMyEG Estereotipos cultura libre de sexismo Bull AVANTIA Sen moteras Btá,taxi Express,Transmilenio CT Transmilenio Sen OAP Sen rutas Transmilenio, TPIEG Bullet BID. Sen SDM. TRANSMILENIO Sen 3 violencias basadas en género y RUA
</t>
    </r>
    <r>
      <rPr>
        <b/>
        <sz val="11"/>
        <rFont val="Times New Roman"/>
        <family val="1"/>
      </rPr>
      <t>JUR</t>
    </r>
    <r>
      <rPr>
        <sz val="11"/>
        <rFont val="Times New Roman"/>
        <family val="1"/>
      </rPr>
      <t xml:space="preserve"> CT Circulares abordaje disciplinario lenguaje incluyente. Resol 114/21 mesa de mujeres. Sen lenguaje incluyente, textos jurídicos, transversalización Derecho al Hábitat y Vivienda Digna Taller indicadores con enfoque de género 
</t>
    </r>
    <r>
      <rPr>
        <b/>
        <sz val="11"/>
        <rFont val="Times New Roman"/>
        <family val="1"/>
      </rPr>
      <t xml:space="preserve">PLA </t>
    </r>
    <r>
      <rPr>
        <sz val="11"/>
        <rFont val="Times New Roman"/>
        <family val="1"/>
      </rPr>
      <t xml:space="preserve">CT bulle y folleto Res 2210/21 Metod UTL de la SDP bull TPIEG
</t>
    </r>
    <r>
      <rPr>
        <b/>
        <sz val="11"/>
        <rFont val="Times New Roman"/>
        <family val="1"/>
      </rPr>
      <t xml:space="preserve">GOB </t>
    </r>
    <r>
      <rPr>
        <sz val="11"/>
        <rFont val="Times New Roman"/>
        <family val="1"/>
      </rPr>
      <t xml:space="preserve">CT DTO 563 /15 Sen Goles en Paz 2.0 TPIEG Sen Economía y Género 
</t>
    </r>
    <r>
      <rPr>
        <b/>
        <sz val="11"/>
        <rFont val="Times New Roman"/>
        <family val="1"/>
      </rPr>
      <t>EDU</t>
    </r>
    <r>
      <rPr>
        <sz val="11"/>
        <rFont val="Times New Roman"/>
        <family val="1"/>
      </rPr>
      <t xml:space="preserve"> CT Mesa violencias Univ. Protocolo de atención CDCE 2022, atención SRPA Mesa Prevención Violencia Bull Género y Diversidad Sexual, violencias ámbito laboral
</t>
    </r>
    <r>
      <rPr>
        <b/>
        <sz val="11"/>
        <rFont val="Times New Roman"/>
        <family val="1"/>
      </rPr>
      <t>HAB</t>
    </r>
    <r>
      <rPr>
        <sz val="11"/>
        <rFont val="Times New Roman"/>
        <family val="1"/>
      </rPr>
      <t xml:space="preserve"> plan de acción mesa SDHT sen Comunica no sexista 
</t>
    </r>
    <r>
      <rPr>
        <b/>
        <sz val="11"/>
        <rFont val="Times New Roman"/>
        <family val="1"/>
      </rPr>
      <t>CUL</t>
    </r>
    <r>
      <rPr>
        <sz val="11"/>
        <rFont val="Times New Roman"/>
        <family val="1"/>
      </rPr>
      <t xml:space="preserve"> CT PMR SDH Sen SCRD Resol 2210/21 IDRD Declaratoria Uso Bici DT Protocolo VBG Sen 2-OFB  2-IDARTES 2- IDPC FUGA 2- SCRD Canal Capital comun libre de sexismo  2-IDRD C.T.Encuesta práctica deportiva 
</t>
    </r>
    <r>
      <rPr>
        <b/>
        <sz val="11"/>
        <rFont val="Times New Roman"/>
        <family val="1"/>
      </rPr>
      <t>MUJ</t>
    </r>
    <r>
      <rPr>
        <sz val="11"/>
        <rFont val="Times New Roman"/>
        <family val="1"/>
      </rPr>
      <t xml:space="preserve"> Sen ETG Comité mesa SOFIA plan de acción 2022. ETG- Sello 
</t>
    </r>
    <r>
      <rPr>
        <b/>
        <sz val="11"/>
        <rFont val="Times New Roman"/>
        <family val="1"/>
      </rPr>
      <t>DEE</t>
    </r>
    <r>
      <rPr>
        <sz val="11"/>
        <rFont val="Times New Roman"/>
        <family val="1"/>
      </rPr>
      <t xml:space="preserve"> Sen IPES C.T ESCNNA en el turismo Sensi ETG  PPMyEG Taller indicadores con enfoque de género 
</t>
    </r>
    <r>
      <rPr>
        <b/>
        <sz val="11"/>
        <rFont val="Times New Roman"/>
        <family val="1"/>
      </rPr>
      <t>GEP</t>
    </r>
    <r>
      <rPr>
        <sz val="11"/>
        <rFont val="Times New Roman"/>
        <family val="1"/>
      </rPr>
      <t xml:space="preserve"> Sen Ambientes Laborales DASCD, Reglamento opera DASCD, Red Cade 
</t>
    </r>
    <r>
      <rPr>
        <b/>
        <sz val="11"/>
        <rFont val="Times New Roman"/>
        <family val="1"/>
      </rPr>
      <t>SEG</t>
    </r>
    <r>
      <rPr>
        <sz val="11"/>
        <rFont val="Times New Roman"/>
        <family val="1"/>
      </rPr>
      <t xml:space="preserve"> Sen Línea 123 (4) Bomberos 25N TPIEG DT Encuesta UAECOB DT Casa Libertad 
</t>
    </r>
    <r>
      <rPr>
        <b/>
        <sz val="11"/>
        <rFont val="Times New Roman"/>
        <family val="1"/>
      </rPr>
      <t>INT</t>
    </r>
    <r>
      <rPr>
        <sz val="11"/>
        <rFont val="Times New Roman"/>
        <family val="1"/>
      </rPr>
      <t xml:space="preserve"> CODFA SenTPIEG
</t>
    </r>
    <r>
      <rPr>
        <b/>
        <sz val="11"/>
        <rFont val="Times New Roman"/>
        <family val="1"/>
      </rPr>
      <t>HAC</t>
    </r>
    <r>
      <rPr>
        <sz val="11"/>
        <rFont val="Times New Roman"/>
        <family val="1"/>
      </rPr>
      <t xml:space="preserve"> DT Educ Tributaria CT Boletines Sen TPIEG, comunicación UAECD 
</t>
    </r>
    <r>
      <rPr>
        <b/>
        <sz val="11"/>
        <rFont val="Times New Roman"/>
        <family val="1"/>
      </rPr>
      <t xml:space="preserve">AMB </t>
    </r>
    <r>
      <rPr>
        <sz val="11"/>
        <rFont val="Times New Roman"/>
        <family val="1"/>
      </rPr>
      <t xml:space="preserve">Sen 2-JBB IDPYBA.(2)Mujer y ambiente. IDIGER GUIPA SDA. IDIGER. SIDICU Bull acción climática. Sens el derecho a una vida libre de violencias. 
marcación TPIEG 15 sectores 
Rev 47 fichas rendición de cuentas
Bullet curso Transversalización TPIEG 15 sectores
</t>
    </r>
  </si>
  <si>
    <r>
      <rPr>
        <b/>
        <sz val="11"/>
        <rFont val="Times New Roman"/>
        <family val="1"/>
      </rPr>
      <t>INT</t>
    </r>
    <r>
      <rPr>
        <sz val="11"/>
        <rFont val="Times New Roman"/>
        <family val="1"/>
      </rPr>
      <t xml:space="preserve"> SAL salud mental CODFA Capac PP fam Sen derecho salud plena IVE 
</t>
    </r>
    <r>
      <rPr>
        <b/>
        <sz val="11"/>
        <rFont val="Times New Roman"/>
        <family val="1"/>
      </rPr>
      <t xml:space="preserve">SEG </t>
    </r>
    <r>
      <rPr>
        <sz val="11"/>
        <rFont val="Times New Roman"/>
        <family val="1"/>
      </rPr>
      <t xml:space="preserve">Encuesta Casa Libertad CT Protoc futboll Ficha Casa Libertad Sen Cárcel Distal Casa Libertad CT Casa Libertad. Mesa Seguridad y futbol Comisión convivencia en el futbol
</t>
    </r>
    <r>
      <rPr>
        <b/>
        <sz val="11"/>
        <rFont val="Times New Roman"/>
        <family val="1"/>
      </rPr>
      <t>CUL</t>
    </r>
    <r>
      <rPr>
        <sz val="11"/>
        <rFont val="Times New Roman"/>
        <family val="1"/>
      </rPr>
      <t xml:space="preserve"> CT Antidiscriminación Sens IDPC Bull Declaratoria uso bici Sensi Derecho a vivir una vida libre de violencias 
</t>
    </r>
    <r>
      <rPr>
        <b/>
        <sz val="11"/>
        <rFont val="Times New Roman"/>
        <family val="1"/>
      </rPr>
      <t>HAC</t>
    </r>
    <r>
      <rPr>
        <sz val="11"/>
        <rFont val="Times New Roman"/>
        <family val="1"/>
      </rPr>
      <t xml:space="preserve"> DT muj loteras Sens FONCEP Capaci fiscal DT Boletín.  Propuesta PMR ATENEA UDFJC , IDEP D.T.Catastro Multipropósito e Impuestos 
</t>
    </r>
    <r>
      <rPr>
        <b/>
        <sz val="11"/>
        <rFont val="Times New Roman"/>
        <family val="1"/>
      </rPr>
      <t>HAB</t>
    </r>
    <r>
      <rPr>
        <sz val="11"/>
        <rFont val="Times New Roman"/>
        <family val="1"/>
      </rPr>
      <t xml:space="preserve"> CT Instru socio- ocupacional SDDE PP de Ruralidad y Serv Públicos mujeres rurales Ruta de Formación y Empleabilidad, Indicadores con Enfoque de Género CVP   Bull Muj Recicladoras UAESP, DED y SIDICU. Taller PREVEC – UAESP CVP 
</t>
    </r>
    <r>
      <rPr>
        <b/>
        <sz val="11"/>
        <rFont val="Times New Roman"/>
        <family val="1"/>
      </rPr>
      <t>EDU</t>
    </r>
    <r>
      <rPr>
        <sz val="11"/>
        <rFont val="Times New Roman"/>
        <family val="1"/>
      </rPr>
      <t xml:space="preserve"> CT Convivencia Escolar, Conve 914 Edu Flexible Bull Col Menorah Sen SENA DT Semana Bic, IED Internacional Mesa VBG, comité dtal convivencia CT Protoc paternidad y/o maternidad tempranas C.T  Atenea 
</t>
    </r>
    <r>
      <rPr>
        <b/>
        <sz val="11"/>
        <rFont val="Times New Roman"/>
        <family val="1"/>
      </rPr>
      <t>INT</t>
    </r>
    <r>
      <rPr>
        <sz val="11"/>
        <rFont val="Times New Roman"/>
        <family val="1"/>
      </rPr>
      <t xml:space="preserve"> Bull Flias de Bogotá DT PP primera infancia Derecho a la Salud plena Interrupción Voluntaria del Embarazo IDIPRON SDIS Sen Mesa CODFA C.T Sistema Distrital de Cuidado  
</t>
    </r>
    <r>
      <rPr>
        <b/>
        <sz val="11"/>
        <rFont val="Times New Roman"/>
        <family val="1"/>
      </rPr>
      <t>SAL</t>
    </r>
    <r>
      <rPr>
        <sz val="11"/>
        <rFont val="Times New Roman"/>
        <family val="1"/>
      </rPr>
      <t xml:space="preserve"> comité salud Bull salud mental y saludSyR. Piezas lactancia materna Plan de acción comité de lactancia,comité intersectorial de salud Sen  Sororidad,  Sen PPMyEG, Sororidad Subredes centro oriente y sur occidente
</t>
    </r>
    <r>
      <rPr>
        <b/>
        <sz val="11"/>
        <rFont val="Times New Roman"/>
        <family val="1"/>
      </rPr>
      <t>MUJ</t>
    </r>
    <r>
      <rPr>
        <sz val="11"/>
        <rFont val="Times New Roman"/>
        <family val="1"/>
      </rPr>
      <t xml:space="preserve"> Sens ETG CCM. socializa ETG DNP 
</t>
    </r>
    <r>
      <rPr>
        <b/>
        <sz val="11"/>
        <rFont val="Times New Roman"/>
        <family val="1"/>
      </rPr>
      <t>MOV</t>
    </r>
    <r>
      <rPr>
        <sz val="11"/>
        <rFont val="Times New Roman"/>
        <family val="1"/>
      </rPr>
      <t xml:space="preserve"> ficha IDU Ecoconducción. Bull Bici Compartida CT Seguridad Transmilenio Bull motociclistas 
</t>
    </r>
    <r>
      <rPr>
        <b/>
        <sz val="11"/>
        <rFont val="Times New Roman"/>
        <family val="1"/>
      </rPr>
      <t>GOB</t>
    </r>
    <r>
      <rPr>
        <sz val="11"/>
        <rFont val="Times New Roman"/>
        <family val="1"/>
      </rPr>
      <t xml:space="preserve"> goles en paz 2.0 Sen Alc Kennedy CT Pacto car 7,Boletín DADEP. Sen primer respondiente Goles en paz 2,0
</t>
    </r>
    <r>
      <rPr>
        <b/>
        <sz val="11"/>
        <rFont val="Times New Roman"/>
        <family val="1"/>
      </rPr>
      <t>DEE</t>
    </r>
    <r>
      <rPr>
        <sz val="11"/>
        <rFont val="Times New Roman"/>
        <family val="1"/>
      </rPr>
      <t xml:space="preserve"> CT publicac IDT
</t>
    </r>
    <r>
      <rPr>
        <b/>
        <sz val="11"/>
        <rFont val="Times New Roman"/>
        <family val="1"/>
      </rPr>
      <t>AMB</t>
    </r>
    <r>
      <rPr>
        <sz val="11"/>
        <rFont val="Times New Roman"/>
        <family val="1"/>
      </rPr>
      <t xml:space="preserve"> Escuelas de campo Sen muj y ambiente cuidadoras de humedales Bull cambio clmatico Hablemos de género muj recicladoras Sens Caminata ecológica con enfoque de género por el sendero VicacháSan Francisco 
</t>
    </r>
    <r>
      <rPr>
        <b/>
        <sz val="11"/>
        <rFont val="Times New Roman"/>
        <family val="1"/>
      </rPr>
      <t>GEP</t>
    </r>
    <r>
      <rPr>
        <sz val="11"/>
        <rFont val="Times New Roman"/>
        <family val="1"/>
      </rPr>
      <t xml:space="preserve"> DT registros inf Sen DNP presentación ETG MIPG 
</t>
    </r>
    <r>
      <rPr>
        <b/>
        <sz val="11"/>
        <rFont val="Times New Roman"/>
        <family val="1"/>
      </rPr>
      <t>PLA</t>
    </r>
    <r>
      <rPr>
        <sz val="11"/>
        <rFont val="Times New Roman"/>
        <family val="1"/>
      </rPr>
      <t xml:space="preserve"> taller Res 2210 IDRD
</t>
    </r>
  </si>
  <si>
    <t xml:space="preserve">Se remitió versión final de las capsulas para socializar el lineamiento de transversalización del enfoque de género en los 15 sectores. Se pilotea el curso virtual de transversalización del enfoque de género y conceptos básicos TPIEG. D.T conmemoración del Día internacional de los derechos de las mujeres 2022 y Ficha metodológica 8M. JUR: CT Circular para el abordaje disciplinario casos de violencia o discriminación contra la mujer. PLA: CT bullets y folleto implementación de metodología resolución 2210/21. Retroalimentación cápsulas para la socialización del Documento ajustado "Lineamientos para la transversalización de enfoques en el Distrito" y que hacen parte de la propuesta ETG. En revisión ajuste de los 5 cursos del módulo 4 sobre TPIEG. (pendiente de aprobación). Ficha metodológica capaci indicadores con enfoque de género. MIPG C.T. Liderazgo para la innovación en el marco del reto de buenas prácticas Metodología Reto Brigada de Rescate- botón de denuncias de corrupción Estrategia de integridad, senda de integridad. Política de Transparencia e integridad Ficha de evaluación Speed Dating Rendición de Cuentas con Enfoque de Derechos Humanos de las Mujeres, Género y Diferencial Guía metodológica construcción mapas de conocimiento para entidades distritales metodología de identificación de mejores prácticas de gestión para el fortalecimiento institucional en el Distrito Capital.D.T Comunicación no sexista política de Integridad Bullet y presentación visita delegación de la Habana.Bullets estrategia de transversalización del enfoque de género Alcaldesa Mayor. MIPG CT Política de defensa Jurídica.CT Manual relacionamiento con la ciudadanía Estrategia taller política de integridad con gestores y gestoras. Doc socialización curso "Transversalización de género y TPIEG  CT enfoque de género y racionalización de trámites Taller sobre código de integridad Acciones tipo Sello. 15 Caracterizaciones Logros Transversalización 2023 </t>
  </si>
  <si>
    <t>Se envió primer reporte de implementación del TPIEG 2021 a SDH y SDP. Se remitió el documento final de categorías y subcategorías y el doc de codificación a la SDH y SDP. Se emitió CT marcación trazador de paz, proyecto 1781 localidad la Candelaria D T Propuesta de marcación TPIEG A 54 entidades Se realizó el taller magistral del TPIEG, asistieron 358 personas de las Alcaldías locales, sectores y empresas del Distrito. Se entrega el informe ejecutivo del primer reporte de implementación del TPIEG vigencia 2021 Bullets categoría de Corresponsabilidad social y pública de trabajo doméstico y de cuidados TPIEG Se presentaron los resultados de la marcación del TPIEG 2021 i) al Consejo Consultivo de Mujeres- CCM. ii) a la Comisión Intersectorial de Mujeres – CIM y Unidad Técnica de Apoyo – UTA. Mesas Tripartitas (Feb 11, mar 4,18, abr 29, may 13, jul22, agt 26) Se realizó la onceava mesa tripartita Se envió el informe de implementación del TPIEG con corte a 30 de junio 2022 a las secretarías de Hacienda y Planeación. Se emitió oficio  conjunto para solicitar a las entidades realizar y ampliar la marcación en el TPIEG hasta el 14 oct Se presentaron los resultados de la marcación del TPIEG a 30 de junio de 2022 al  Consejo Distrital de Política Social (Bullet y PPT) Boletines aprobados resultado de marcación del TPIEG 2022</t>
  </si>
  <si>
    <r>
      <t>Acompañamiento técnico a ONU Mujeres durante el proceso de selección, retroalimentación y entrega de insumos a la consultora encargada de la implementación de la primera fase del SDIG:</t>
    </r>
    <r>
      <rPr>
        <sz val="11"/>
        <rFont val="Times New Roman"/>
        <family val="1"/>
      </rPr>
      <t xml:space="preserve"> a) socialización de la estrategia de transversalización de la SDMujer y retroalimentación del plan de trabajo preliminar diseñado por la firma; b) documento sobre articulación de módulos del SDIG con la ETG c) Listado de 25 entidades priorizadas para la primera fase del SDIG a partir del establecimiento de criterios técnicos d) CT Producto 1. Informe metodológico – SDIG y anexos, con recomendaciones técnicas para la transversalización de género en el proceso de implementación de instrumentos diagnósticos. En relación con la </t>
    </r>
    <r>
      <rPr>
        <u/>
        <sz val="11"/>
        <rFont val="Times New Roman"/>
        <family val="1"/>
      </rPr>
      <t>s</t>
    </r>
    <r>
      <rPr>
        <b/>
        <u/>
        <sz val="11"/>
        <rFont val="Times New Roman"/>
        <family val="1"/>
      </rPr>
      <t>upervisión del Convenio 819-2021</t>
    </r>
    <r>
      <rPr>
        <sz val="11"/>
        <rFont val="Times New Roman"/>
        <family val="1"/>
      </rPr>
      <t xml:space="preserve"> se revisaron los Informes Bimensuales III, IV y V. En el marco de la </t>
    </r>
    <r>
      <rPr>
        <b/>
        <u/>
        <sz val="11"/>
        <rFont val="Times New Roman"/>
        <family val="1"/>
      </rPr>
      <t>implementación del SDIG</t>
    </r>
    <r>
      <rPr>
        <sz val="11"/>
        <rFont val="Times New Roman"/>
        <family val="1"/>
      </rPr>
      <t xml:space="preserve"> se realizó: a) Lanzamiento del SDIG en el marco de la Comisión Intersectorial de Mujeres el 27/05/22. b) Procesos de socialización del SDIG al Comité Primario de la Dirección de Enfoque Diferencial, el área de comunicaciones de la Alcaldía Mayor, a la SDMujer. c) La consultora elaboró la metodología e instrumentos diagnósticos del sello, la cual fue aprobada por la dirección. d) Reuniones con directivas de 21 entidades con el fin de socializar el funcionamiento del SDIG. e) 10 talleres de socialización del uso de la plataforma web diseñada para la recolección de información diagnóstica y entrega de links de acceso a 25 entidades. f) se brindó asistencia técnica durante la recolección de información diagnóstica. g) se realizó la recolección de información diagnóstica (observaciones a 24 entidades, revisión lenguaje escrito y visual de plataformas a 22 entidades y 24 entidades finalizaron la lista de comprobación) h) Se cuenta con el avance de versiones preliminares de diagnósticos institucionales de 18 entidades. i) Se elaboró un catálogo de actividades e indicadores como insumo para la elaboración de planes de trabajo.</t>
    </r>
  </si>
  <si>
    <t xml:space="preserve">Actualización del documento Balance de la implementación de la PPMyEG: PIOEG – 2021 y elaboración a corte de septiembre del Informe PIOEG 2022. Informe y consolidación del reporte de logros de transversalización de género 2021. En la PPASP y PPMYEG se retroalimentaron los reportes oficiales de cierre 2021 y se elaboraron informes de balance.
Asistencia técnica al equipo de profesionales de transversalización de género frente a la retroalimentación del PIOEG y ETG – 2021, elaboración de informe de los productos 1.1.14 PIOEG y 1.1.13ETG.
En el seguimiento de los planes de acción de la PPMyEG y PPASP se realizaron retroalimentaciones a todos los reportes recibidos en el primer, segundo y tercer trimestre y actualización de la matriz de consolidación, semaforización e informes de política. Así como acompañamiento a los sectores incorporando recomendaciones asociadas a la cualificación de los reportes de los planes de acción
Acompañamiento técnico en la revisión de concertación de los logros de transversalización de género 2022, seguimiento a corte de noviembre. Revisión de la proyección de logros vigencia 2023
Asistencia técnica para la concertación y seguimiento a tercer trimestre del PIOEG y ETG y actualización de la matriz de consolidación con semaforización de reportes e informes de concertación 2022 del PIOEG y ETG.
Se elaboraron documentos insumo de la PPMyEG para los COLMYG de Barrios Unidos, Chapinero, Engativá, Santa fe, Rafael Uribe Uribe, Tunjuelito, Fontibón, Teusaquillo, Bosa, San Cristobál, Candelaria, Kennedy, Mártires, Antonio Nariño y Puente Aranda. Así como para el CLOPS de Fontibón, Santa fe, Usaquen, Antonio Nariño y Ciudad Bolivar.
Se elaboraron ocho fichas ciudadanas asociadas a las políticas que lidera la SDMujer.
Se elaboró la guía de seguimiento con enfoque de género a Políticas Públicas Distritales.
</t>
  </si>
  <si>
    <t xml:space="preserve">Acompañamiento a los sectores y retroalimentación a los reportes de plan de acción PPMYEG con corte a septiembre. Realizado informe 2022 y actualización de la matriz de consolidación. Revisión técnica y ajuste en articulación con la SDP para sacar los cálculos del avance acumulado a tercer trimestre de la PPMyEG
Se elaboraron documentos de la PPMyEG para los COLMYG de Barrios Unidos, Chapinero, Engativá, Santa fe, Rafael Uribe Uribe, Tunjuelito, Fontibón, Teusaquillo, Bosa, San Cristobál, Candelaria, Kennedy, Mártires, Antonio Nariño y Puente Aranda. Así como para el CLOPS de Fontibón, Santa fe, Usaquen, Antonio Nariño y Ciudad Bolívar.
Se elaboraron cuatro fichas ciudadanas de la PPMYEG. 
Se realizó actualización del Balance de la implementación de la PPMyEG: PIOEG 2021e informe a septiembre 2022 a remitirse al CDPS y al Concejo de Bogotá. Se realizó retroalimentación y consolidación de logros de transversalización de género a corte a dic 2021 e informe final 2021, se acompañó técnicamente la concertación de logros de transversalización de género 2022, seguimiento a noviembre y revisión de propuesta 2023
Se retroalimentó reporte de plan de acción IV Trimestre 2021 de la PPMyEG, consolidación de matriz y se actualizó el informe de política conforme a oficios de aclaración de los sectores.
Se elaboró informe 2021PIOEG -ETG y se realizó asistencia técnica para la concertación y seguimiento del PIOEG y ETG 2022, acompañamiento técnico para las retroalimentaciones consolidación de reportes. Elaboración de informe de PIOEG 2022 con corte a 30 de septiembre e informe en lógica de lo concertado en el 2022 del PIOEG y ETG
Se realizó seguimiento al Plan de Acción del Programa Ciudades Seguras para las Mujeres cierre 2021, hasta el tercer trimestre 2022.
</t>
  </si>
  <si>
    <t xml:space="preserve">Se realizó revisión y retroalimentación de los reportes oficiales recibidos del primer, segundo y tercer trimestre 2022, e informe primer semestre, actualización de la matriz de consolidación del plan de acción conforme a información oficial recibida. Se elaboraron cuatro fichas ciudadanas asociadas a la PPASP. Se realizó revisión técnica en articulación con la SDP para corregir la matriz que consolida el avance acumulado de la PPASP insumo para reunión de CONPES y consolidación a corte de septiembre.
Se realizó retroalimentación al reporte de plan de acción de la PPASP del IV trimestre de los sectores responsables y corresponsables de su implementación, se realizó consolidación de matriz con semaforización de avance de productos e informe de cierre 2021. 
Se remitieron 3 oficios de aclaración de reporte vigencia 2021 y se realizó actualización de la matriz de consolidación conforme a la información recibida y el informe de política.
Se actualizó informe y matriz de consolidación de la vigencia 2020, conforme a ajuste de productos que se registraban como indeterminados.
</t>
  </si>
  <si>
    <t>Se elaboró la Guía de Seguimiento a Políticas Públicas Distritales con Enfoque de Género y su instrumento base, lista de chequeo. Para lo cual se realizó previamente revisión bibliográfica, de ejercicios de buenas prácticas. Se realizó articulación interna con profesionales expertas en los derechos de las mujeres orientado a fortalecer las categorías de análisis identificadas.</t>
  </si>
  <si>
    <r>
      <t>8M:</t>
    </r>
    <r>
      <rPr>
        <sz val="11"/>
        <rFont val="Times New Roman"/>
        <family val="1"/>
      </rPr>
      <t xml:space="preserve"> </t>
    </r>
    <r>
      <rPr>
        <u/>
        <sz val="11"/>
        <rFont val="Times New Roman"/>
        <family val="1"/>
      </rPr>
      <t>Trabajo</t>
    </r>
    <r>
      <rPr>
        <sz val="11"/>
        <rFont val="Times New Roman"/>
        <family val="1"/>
      </rPr>
      <t xml:space="preserve">: Documento de sentido, insumos piezas comunicativas y bullets para eventos conmemoración. </t>
    </r>
    <r>
      <rPr>
        <u/>
        <sz val="11"/>
        <rFont val="Times New Roman"/>
        <family val="1"/>
      </rPr>
      <t>TID-PRIV</t>
    </r>
    <r>
      <rPr>
        <sz val="11"/>
        <rFont val="Times New Roman"/>
        <family val="1"/>
      </rPr>
      <t xml:space="preserve">: Documento blog de Pacto Global. Participación evento virtual redistribución del cuidado para autonomía económica con servidorxs públicxs Distrito. </t>
    </r>
    <r>
      <rPr>
        <u/>
        <sz val="11"/>
        <rFont val="Times New Roman"/>
        <family val="1"/>
      </rPr>
      <t>SP-PRIV</t>
    </r>
    <r>
      <rPr>
        <sz val="11"/>
        <rFont val="Times New Roman"/>
        <family val="1"/>
      </rPr>
      <t xml:space="preserve">: Participación conversatorio United Airlines. </t>
    </r>
    <r>
      <rPr>
        <u/>
        <sz val="11"/>
        <rFont val="Times New Roman"/>
        <family val="1"/>
      </rPr>
      <t>PyR</t>
    </r>
    <r>
      <rPr>
        <sz val="11"/>
        <rFont val="Times New Roman"/>
        <family val="1"/>
      </rPr>
      <t>: Ponencia evolución derechos humanos de las mujeres en evento DASCD.</t>
    </r>
    <r>
      <rPr>
        <b/>
        <sz val="11"/>
        <rFont val="Times New Roman"/>
        <family val="1"/>
      </rPr>
      <t xml:space="preserve">
28 Mayo</t>
    </r>
    <r>
      <rPr>
        <sz val="11"/>
        <rFont val="Times New Roman"/>
        <family val="1"/>
      </rPr>
      <t xml:space="preserve">: </t>
    </r>
    <r>
      <rPr>
        <u/>
        <sz val="11"/>
        <rFont val="Times New Roman"/>
        <family val="1"/>
      </rPr>
      <t>Salud</t>
    </r>
    <r>
      <rPr>
        <sz val="11"/>
        <rFont val="Times New Roman"/>
        <family val="1"/>
      </rPr>
      <t>: Documento de sentido e insumos piezas comunicativas. Articulación Dir. Territorialización encuentros locales e interlocales. Metodología taller para encuentros locales. Sensibilización derechos sexuales en feria servicios Santa Fe – Candelaria. Sensibilizaciones derecho salud e IVE a DASCD y S.Salud.</t>
    </r>
    <r>
      <rPr>
        <b/>
        <sz val="11"/>
        <rFont val="Times New Roman"/>
        <family val="1"/>
      </rPr>
      <t xml:space="preserve">
21 Juni</t>
    </r>
    <r>
      <rPr>
        <sz val="11"/>
        <rFont val="Times New Roman"/>
        <family val="1"/>
      </rPr>
      <t xml:space="preserve">o: </t>
    </r>
    <r>
      <rPr>
        <u/>
        <sz val="11"/>
        <rFont val="Times New Roman"/>
        <family val="1"/>
      </rPr>
      <t>Educación</t>
    </r>
    <r>
      <rPr>
        <sz val="11"/>
        <rFont val="Times New Roman"/>
        <family val="1"/>
      </rPr>
      <t>: Documento de sentido e insumos piezas comunicativas. Eventos conmemoración articulados con Dir. Enf. Dif. y S.Educación. Metodología y participación conversatorio feria universidades. Metodología y sensibilización docentes Inst. Técnico Internacional. Metodología conmemoración para colegios. Evaluación eventos conmemoración.</t>
    </r>
    <r>
      <rPr>
        <b/>
        <sz val="11"/>
        <rFont val="Times New Roman"/>
        <family val="1"/>
      </rPr>
      <t xml:space="preserve">
22 Julio</t>
    </r>
    <r>
      <rPr>
        <sz val="11"/>
        <rFont val="Times New Roman"/>
        <family val="1"/>
      </rPr>
      <t xml:space="preserve">: </t>
    </r>
    <r>
      <rPr>
        <u/>
        <sz val="11"/>
        <rFont val="Times New Roman"/>
        <family val="1"/>
      </rPr>
      <t>Trabajo</t>
    </r>
    <r>
      <rPr>
        <sz val="11"/>
        <rFont val="Times New Roman"/>
        <family val="1"/>
      </rPr>
      <t>: Documento de sentido, piezas comunicativas, evento conmemoración articulado con Dir. Cuidado y Gestión Conocimiento.</t>
    </r>
    <r>
      <rPr>
        <b/>
        <sz val="11"/>
        <rFont val="Times New Roman"/>
        <family val="1"/>
      </rPr>
      <t xml:space="preserve">
28 Septiembre</t>
    </r>
    <r>
      <rPr>
        <sz val="11"/>
        <rFont val="Times New Roman"/>
        <family val="1"/>
      </rPr>
      <t xml:space="preserve">: </t>
    </r>
    <r>
      <rPr>
        <u/>
        <sz val="11"/>
        <rFont val="Times New Roman"/>
        <family val="1"/>
      </rPr>
      <t>Salud</t>
    </r>
    <r>
      <rPr>
        <sz val="11"/>
        <rFont val="Times New Roman"/>
        <family val="1"/>
      </rPr>
      <t>: Documento de sentido, piezas comunicativas. Coordinación interna e intersectorial eventos conmemoración. Realización 3 eventos: bicirecorrido por el derecho a decidir (25.09.2022), conversatorio y foto galería (26.09.2022) y foro desafíos y retos para la garantía de la interrupción voluntaria del embarazo (28.09.2022).</t>
    </r>
    <r>
      <rPr>
        <b/>
        <sz val="11"/>
        <rFont val="Times New Roman"/>
        <family val="1"/>
      </rPr>
      <t xml:space="preserve">
Semana Paz</t>
    </r>
    <r>
      <rPr>
        <sz val="11"/>
        <rFont val="Times New Roman"/>
        <family val="1"/>
      </rPr>
      <t xml:space="preserve">: </t>
    </r>
    <r>
      <rPr>
        <u/>
        <sz val="11"/>
        <rFont val="Times New Roman"/>
        <family val="1"/>
      </rPr>
      <t>Paz</t>
    </r>
    <r>
      <rPr>
        <sz val="11"/>
        <rFont val="Times New Roman"/>
        <family val="1"/>
      </rPr>
      <t>: Bullets y 2 conversatorios socialización capítulo género informe Comisión de la Verdad: ciudadanía (8Sep), talento humano SDM (15Sep). Presentación conmemoración día nacional solidaridad con las víctimas para Concejo.</t>
    </r>
    <r>
      <rPr>
        <b/>
        <sz val="11"/>
        <rFont val="Times New Roman"/>
        <family val="1"/>
      </rPr>
      <t xml:space="preserve">
Derechos humanos</t>
    </r>
    <r>
      <rPr>
        <sz val="11"/>
        <rFont val="Times New Roman"/>
        <family val="1"/>
      </rPr>
      <t xml:space="preserve">: </t>
    </r>
    <r>
      <rPr>
        <u/>
        <sz val="11"/>
        <rFont val="Times New Roman"/>
        <family val="1"/>
      </rPr>
      <t>Paz</t>
    </r>
    <r>
      <rPr>
        <sz val="11"/>
        <rFont val="Times New Roman"/>
        <family val="1"/>
      </rPr>
      <t>: Bullets, metodología y 1 evento conmemoración Acciones y prácticas mujeres constructoras paz (07.12.2022)</t>
    </r>
  </si>
  <si>
    <r>
      <t>CCM:</t>
    </r>
    <r>
      <rPr>
        <sz val="11"/>
        <rFont val="Times New Roman"/>
        <family val="1"/>
      </rPr>
      <t xml:space="preserve"> </t>
    </r>
    <r>
      <rPr>
        <u/>
        <sz val="11"/>
        <rFont val="Times New Roman"/>
        <family val="1"/>
      </rPr>
      <t>7D</t>
    </r>
    <r>
      <rPr>
        <sz val="11"/>
        <rFont val="Times New Roman"/>
        <family val="1"/>
      </rPr>
      <t xml:space="preserve">: Propuesta fortalecimiento. </t>
    </r>
    <r>
      <rPr>
        <u/>
        <sz val="11"/>
        <rFont val="Times New Roman"/>
        <family val="1"/>
      </rPr>
      <t>DED:</t>
    </r>
    <r>
      <rPr>
        <sz val="11"/>
        <rFont val="Times New Roman"/>
        <family val="1"/>
      </rPr>
      <t xml:space="preserve"> Mesas trabajo y documento incidencia.</t>
    </r>
    <r>
      <rPr>
        <b/>
        <sz val="11"/>
        <rFont val="Times New Roman"/>
        <family val="1"/>
      </rPr>
      <t xml:space="preserve">
Talento humano SDMujer</t>
    </r>
    <r>
      <rPr>
        <sz val="11"/>
        <rFont val="Times New Roman"/>
        <family val="1"/>
      </rPr>
      <t xml:space="preserve">: </t>
    </r>
    <r>
      <rPr>
        <u/>
        <sz val="11"/>
        <rFont val="Times New Roman"/>
        <family val="1"/>
      </rPr>
      <t>7D</t>
    </r>
    <r>
      <rPr>
        <sz val="11"/>
        <rFont val="Times New Roman"/>
        <family val="1"/>
      </rPr>
      <t xml:space="preserve">: 8 sensibilizaciones: derecho a la cultura (07.04), comunicación no sexista (06.05), trabajo (09.06), paz (14.07), educación (11.08), salud (08.09), hábitat (20.10), participación (17.11). 3 sensibilizaciones Dir. Territorialización: hábitat (22.07), participación (26.08), trabajo (23.09). </t>
    </r>
    <r>
      <rPr>
        <u/>
        <sz val="11"/>
        <rFont val="Times New Roman"/>
        <family val="1"/>
      </rPr>
      <t>Salud:</t>
    </r>
    <r>
      <rPr>
        <sz val="11"/>
        <rFont val="Times New Roman"/>
        <family val="1"/>
      </rPr>
      <t xml:space="preserve"> Sensibilización IVE y barreras aborto a equipos psicosociales, línea púrpura, CIOM. Trabajo: Sensibilización enf. género y derecho a equipo empleabilidad.</t>
    </r>
    <r>
      <rPr>
        <b/>
        <sz val="11"/>
        <rFont val="Times New Roman"/>
        <family val="1"/>
      </rPr>
      <t xml:space="preserve">
Ciudadanía:</t>
    </r>
    <r>
      <rPr>
        <sz val="11"/>
        <rFont val="Times New Roman"/>
        <family val="1"/>
      </rPr>
      <t xml:space="preserve"> </t>
    </r>
    <r>
      <rPr>
        <u/>
        <sz val="11"/>
        <rFont val="Times New Roman"/>
        <family val="1"/>
      </rPr>
      <t>7D</t>
    </r>
    <r>
      <rPr>
        <sz val="11"/>
        <rFont val="Times New Roman"/>
        <family val="1"/>
      </rPr>
      <t xml:space="preserve">: 7 sensibilizaciones derechos articulación CIOM Santa Fe, Bosa-SOFA: cultura, salud, trabajo, paz, participación, hábitat y educación. </t>
    </r>
    <r>
      <rPr>
        <u/>
        <sz val="11"/>
        <rFont val="Times New Roman"/>
        <family val="1"/>
      </rPr>
      <t>Salud:</t>
    </r>
    <r>
      <rPr>
        <sz val="11"/>
        <rFont val="Times New Roman"/>
        <family val="1"/>
      </rPr>
      <t xml:space="preserve"> Insumos piezas comunicativas lactancia y aborto. Sensibilización menopausia CIOM Teusaquillo. Live acceso IVE. </t>
    </r>
    <r>
      <rPr>
        <u/>
        <sz val="11"/>
        <rFont val="Times New Roman"/>
        <family val="1"/>
      </rPr>
      <t>Cultura:</t>
    </r>
    <r>
      <rPr>
        <sz val="11"/>
        <rFont val="Times New Roman"/>
        <family val="1"/>
      </rPr>
      <t xml:space="preserve"> Encuentros mujeres bordadoras Suba, evento SOFA, gestión intercambio saberes 3 CIOM. Exposición tejiendo derechos Casa Todas y 3 CIOM. </t>
    </r>
    <r>
      <rPr>
        <u/>
        <sz val="11"/>
        <rFont val="Times New Roman"/>
        <family val="1"/>
      </rPr>
      <t>Educación:</t>
    </r>
    <r>
      <rPr>
        <sz val="11"/>
        <rFont val="Times New Roman"/>
        <family val="1"/>
      </rPr>
      <t xml:space="preserve"> Sensibilización género y derechos a ICFES, Fund. C.Salud, U.Militar, Politécnico. Bullets ODS 5. 2 laboratorios sociales Universidades. </t>
    </r>
    <r>
      <rPr>
        <u/>
        <sz val="11"/>
        <rFont val="Times New Roman"/>
        <family val="1"/>
      </rPr>
      <t>Paz:</t>
    </r>
    <r>
      <rPr>
        <sz val="11"/>
        <rFont val="Times New Roman"/>
        <family val="1"/>
      </rPr>
      <t xml:space="preserve"> Módulo participación política mujeres 2º y 3º curso paz; socialización Pruebas Saber mujeres reincorporación; ajuste metodología y 3 sesiones memoria y trayectorias políticas lideresas. 4 sesiones formación política firmantes paz. </t>
    </r>
    <r>
      <rPr>
        <u/>
        <sz val="11"/>
        <rFont val="Times New Roman"/>
        <family val="1"/>
      </rPr>
      <t>Hábitat:</t>
    </r>
    <r>
      <rPr>
        <sz val="11"/>
        <rFont val="Times New Roman"/>
        <family val="1"/>
      </rPr>
      <t xml:space="preserve"> Socialización POT al CCM. </t>
    </r>
    <r>
      <rPr>
        <u/>
        <sz val="11"/>
        <rFont val="Times New Roman"/>
        <family val="1"/>
      </rPr>
      <t>Participación:</t>
    </r>
    <r>
      <rPr>
        <sz val="11"/>
        <rFont val="Times New Roman"/>
        <family val="1"/>
      </rPr>
      <t xml:space="preserve"> 2 talleres derecho Centro Día Santa Fe y Plaza Santander. </t>
    </r>
    <r>
      <rPr>
        <u/>
        <sz val="11"/>
        <rFont val="Times New Roman"/>
        <family val="1"/>
      </rPr>
      <t>SP-DCLS</t>
    </r>
    <r>
      <rPr>
        <sz val="11"/>
        <rFont val="Times New Roman"/>
        <family val="1"/>
      </rPr>
      <t xml:space="preserve">: 4 sensibilizaciones U.Nal. </t>
    </r>
    <r>
      <rPr>
        <u/>
        <sz val="11"/>
        <rFont val="Times New Roman"/>
        <family val="1"/>
      </rPr>
      <t>SP-DED</t>
    </r>
    <r>
      <rPr>
        <sz val="11"/>
        <rFont val="Times New Roman"/>
        <family val="1"/>
      </rPr>
      <t xml:space="preserve">: 2 sensibilizaciones estudiantes U.Corpas. </t>
    </r>
    <r>
      <rPr>
        <u/>
        <sz val="11"/>
        <rFont val="Times New Roman"/>
        <family val="1"/>
      </rPr>
      <t>PRIV:</t>
    </r>
    <r>
      <rPr>
        <sz val="11"/>
        <rFont val="Times New Roman"/>
        <family val="1"/>
      </rPr>
      <t xml:space="preserve"> 2 sesiones juegos mediateca CIOM Tunjuelito, 4 sesiones ciclo audiovisual género y francofonía.</t>
    </r>
    <r>
      <rPr>
        <b/>
        <sz val="11"/>
        <rFont val="Times New Roman"/>
        <family val="1"/>
      </rPr>
      <t xml:space="preserve">
Privados:</t>
    </r>
    <r>
      <rPr>
        <sz val="11"/>
        <rFont val="Times New Roman"/>
        <family val="1"/>
      </rPr>
      <t xml:space="preserve"> Ciclo sensibilizaciones: Alianza Francesa (7), Proing (6), Metro L1 (5), Fidupopular (3). 3 sensibilizaciones género: Inst.Nal.Meteorología, Und. Minero Energética., Parques Naturales; 1 violencias: La Rolita. Presentación portafolio, Sello y 9 sensibilizaciones a 8 empresas priorizadas por Empleo y Emprendimiento.</t>
    </r>
  </si>
  <si>
    <r>
      <t>7D</t>
    </r>
    <r>
      <rPr>
        <sz val="11"/>
        <rFont val="Times New Roman"/>
        <family val="1"/>
      </rPr>
      <t xml:space="preserve">: Propuesta estructura metodologías y temas clave. Identificación temas clave y 15 reuniones concertación temas por sector equipo transversalización DDDP. Concertación definitiva temas estratégicos sensibilización sectores con DDDP. Diseño y pilotaje 5 metodologías sectoriales. ABCs género y derechos. </t>
    </r>
    <r>
      <rPr>
        <u/>
        <sz val="11"/>
        <rFont val="Times New Roman"/>
        <family val="1"/>
      </rPr>
      <t>Cultura:</t>
    </r>
    <r>
      <rPr>
        <sz val="11"/>
        <rFont val="Times New Roman"/>
        <family val="1"/>
      </rPr>
      <t xml:space="preserve"> Sensibilizaciones: Género a Policía; Masculinidades a: S.Gob, IDIGER, Goles en paz; Comunicación no sexista a: S.Cult, IDRD, IDPC, IDARTES, FUGA, OFB, DASCD, Alcaldías Tunjuelito y Santa Fe, CLIP Kennedy, IDT; socialización manual comunicación Oficinas Asesoras Comunicación entidades distritales; discriminación a G.Púb. Ajustes curso manual atención ciudadanía G.Púb. </t>
    </r>
    <r>
      <rPr>
        <u/>
        <sz val="11"/>
        <rFont val="Times New Roman"/>
        <family val="1"/>
      </rPr>
      <t>Hábitat:</t>
    </r>
    <r>
      <rPr>
        <sz val="11"/>
        <rFont val="Times New Roman"/>
        <family val="1"/>
      </rPr>
      <t xml:space="preserve"> Metodología enfoques en POT. Sensibilizaciones: 2 derecho mujeres y diversidades a la ciudad e intervenciones urbanas a Emp. Renovación Urbana; 1 infraestructuras educativas a S.Educ. Bullets evento PP cambio climático. </t>
    </r>
    <r>
      <rPr>
        <u/>
        <sz val="11"/>
        <rFont val="Times New Roman"/>
        <family val="1"/>
      </rPr>
      <t>PyR-DHVD</t>
    </r>
    <r>
      <rPr>
        <sz val="11"/>
        <rFont val="Times New Roman"/>
        <family val="1"/>
      </rPr>
      <t xml:space="preserve">: Sensibilización enfoque género a S.Plan. </t>
    </r>
    <r>
      <rPr>
        <u/>
        <sz val="11"/>
        <rFont val="Times New Roman"/>
        <family val="1"/>
      </rPr>
      <t>Privado:</t>
    </r>
    <r>
      <rPr>
        <sz val="11"/>
        <rFont val="Times New Roman"/>
        <family val="1"/>
      </rPr>
      <t xml:space="preserve"> Ajustes metodologías enfoque género, discriminación laboral, masculinidades, trabajo de cuidar, talento humano y cultura libre de sexismo para sector privado. Bullets evento WEPs ONUMujeres. </t>
    </r>
    <r>
      <rPr>
        <u/>
        <sz val="11"/>
        <rFont val="Times New Roman"/>
        <family val="1"/>
      </rPr>
      <t>Educación:</t>
    </r>
    <r>
      <rPr>
        <sz val="11"/>
        <rFont val="Times New Roman"/>
        <family val="1"/>
      </rPr>
      <t xml:space="preserve"> Sensibilización incorporación enfoque género en procesos educativos a S.Amb. Bullets educación y género eventos U.Distrital, evaluación ponencias IDEP. Metodología sector seguridad fortalecimiento acciones PPMyEG. </t>
    </r>
    <r>
      <rPr>
        <u/>
        <sz val="11"/>
        <rFont val="Times New Roman"/>
        <family val="1"/>
      </rPr>
      <t>Trabajo:</t>
    </r>
    <r>
      <rPr>
        <sz val="11"/>
        <rFont val="Times New Roman"/>
        <family val="1"/>
      </rPr>
      <t xml:space="preserve"> Metodología enfoque género e intermediación laboral; bullets lanzamiento manual sector transporte; ajustes guía control disciplinario con enf.género; panel balance PPMyEG; sensibilización economía y género a DADEP. </t>
    </r>
    <r>
      <rPr>
        <u/>
        <sz val="11"/>
        <rFont val="Times New Roman"/>
        <family val="1"/>
      </rPr>
      <t>Salud:</t>
    </r>
    <r>
      <rPr>
        <sz val="11"/>
        <rFont val="Times New Roman"/>
        <family val="1"/>
      </rPr>
      <t xml:space="preserve"> Bullets evento desafíos educación sexual en instituciones educativas. Ajuste metodología D.Sexuales. Sensibilizaciones: 4 aborto a IDIPRON, SDIS, JAL Chapinero, 3 D.Salud a IDRD, Subredes Sur y C.Oriente.</t>
    </r>
  </si>
  <si>
    <r>
      <t>DEE:</t>
    </r>
    <r>
      <rPr>
        <sz val="11"/>
        <rFont val="Times New Roman"/>
        <family val="1"/>
      </rPr>
      <t xml:space="preserve"> Ajustes documento, portafolio y anexos estrategia universidades. Articulación interna, S.Educ, MinEduc, U.Distrital, SENA, Mesa Universidades. Documento estrategia colegios. </t>
    </r>
    <r>
      <rPr>
        <u/>
        <sz val="11"/>
        <rFont val="Times New Roman"/>
        <family val="1"/>
      </rPr>
      <t>Paz:</t>
    </r>
    <r>
      <rPr>
        <sz val="11"/>
        <rFont val="Times New Roman"/>
        <family val="1"/>
      </rPr>
      <t xml:space="preserve"> Articulación intersectorial: territorios PDET, mesas enfoque diferencial, intersectorial paz, memoria, reincorporación, pueblos indígenas, ruta protección lideresas, Consejo Paz, comité justicia transicional, seguimiento Acuerdo Paz, seguimiento PAD, PP Paz. Articulación pruebas ICFES, Saber y Lidera Par reincorporadas. </t>
    </r>
    <r>
      <rPr>
        <u/>
        <sz val="11"/>
        <rFont val="Times New Roman"/>
        <family val="1"/>
      </rPr>
      <t>PyR</t>
    </r>
    <r>
      <rPr>
        <sz val="11"/>
        <rFont val="Times New Roman"/>
        <family val="1"/>
      </rPr>
      <t xml:space="preserve">: Apoyo proceso eleccionario CCM. Articulación normatividad participación y movilización social, estrategia 50/50, planes gestión Caja Viv. </t>
    </r>
    <r>
      <rPr>
        <u/>
        <sz val="11"/>
        <rFont val="Times New Roman"/>
        <family val="1"/>
      </rPr>
      <t>PyR-DEE-DCLS-PC-TID</t>
    </r>
    <r>
      <rPr>
        <sz val="11"/>
        <rFont val="Times New Roman"/>
        <family val="1"/>
      </rPr>
      <t xml:space="preserve">: Convocatoria y apoyo asambleas eleccionarias 5 derechos, 5 diversidades, 4 localidades. </t>
    </r>
    <r>
      <rPr>
        <u/>
        <sz val="11"/>
        <rFont val="Times New Roman"/>
        <family val="1"/>
      </rPr>
      <t>TID:</t>
    </r>
    <r>
      <rPr>
        <sz val="11"/>
        <rFont val="Times New Roman"/>
        <family val="1"/>
      </rPr>
      <t xml:space="preserve"> Manual buenas prácticas sector transporte, orientaciones proyectos empleo y generación ingresos mujeres; articulación S.D.Econ, IDT, La Rolita; lineamientos adecuación institucional personas lactantes. </t>
    </r>
    <r>
      <rPr>
        <u/>
        <sz val="11"/>
        <rFont val="Times New Roman"/>
        <family val="1"/>
      </rPr>
      <t>SP:</t>
    </r>
    <r>
      <rPr>
        <sz val="11"/>
        <rFont val="Times New Roman"/>
        <family val="1"/>
      </rPr>
      <t xml:space="preserve"> Avances documento barreras acceso salud. Articulación intersectorial: IVE, salud mental, prevención maternidades tempranas, lactancia materna, estrategia aborto, parto. </t>
    </r>
    <r>
      <rPr>
        <u/>
        <sz val="11"/>
        <rFont val="Times New Roman"/>
        <family val="1"/>
      </rPr>
      <t>DCLS:</t>
    </r>
    <r>
      <rPr>
        <sz val="11"/>
        <rFont val="Times New Roman"/>
        <family val="1"/>
      </rPr>
      <t xml:space="preserve"> Participación estrategia contra discriminación laboral. Avance análisis mujeres en cultura escrita. Articulación intersectorial: SOFA, Smartfilms, mesa cultura ciudadana. </t>
    </r>
    <r>
      <rPr>
        <u/>
        <sz val="11"/>
        <rFont val="Times New Roman"/>
        <family val="1"/>
      </rPr>
      <t>DCLS-PRIV</t>
    </r>
    <r>
      <rPr>
        <sz val="11"/>
        <rFont val="Times New Roman"/>
        <family val="1"/>
      </rPr>
      <t xml:space="preserve">: Ajustes manual comunicación sector privado. </t>
    </r>
    <r>
      <rPr>
        <u/>
        <sz val="11"/>
        <rFont val="Times New Roman"/>
        <family val="1"/>
      </rPr>
      <t>Hábitat:</t>
    </r>
    <r>
      <rPr>
        <sz val="11"/>
        <rFont val="Times New Roman"/>
        <family val="1"/>
      </rPr>
      <t xml:space="preserve"> Planes maestros e instrumentos reglamentarios POT. Articulación intersectorial: SDHáb, UAESP, Caja Viv., Emp. Renovación Urbana, SDPlan, observatorio espacio público, asentamientos humanos, Sistema Cuidado. </t>
    </r>
    <r>
      <rPr>
        <u/>
        <sz val="11"/>
        <rFont val="Times New Roman"/>
        <family val="1"/>
      </rPr>
      <t>PRIV:</t>
    </r>
    <r>
      <rPr>
        <sz val="11"/>
        <rFont val="Times New Roman"/>
        <family val="1"/>
      </rPr>
      <t xml:space="preserve"> Ajustes documento, autodiagnóstico, portafolio y anexos privados. Criterios reconocimiento Sello privado. Articulación con 30 empresas. 8 empresas firmantes pacto igualdad de género. Articulación grupo Género, Empresa y DDHH. </t>
    </r>
    <r>
      <rPr>
        <u/>
        <sz val="11"/>
        <rFont val="Times New Roman"/>
        <family val="1"/>
      </rPr>
      <t>TID-PRIV</t>
    </r>
    <r>
      <rPr>
        <sz val="11"/>
        <rFont val="Times New Roman"/>
        <family val="1"/>
      </rPr>
      <t xml:space="preserve">: Articulación equipos empleo y sello.  </t>
    </r>
    <r>
      <rPr>
        <u/>
        <sz val="11"/>
        <rFont val="Times New Roman"/>
        <family val="1"/>
      </rPr>
      <t>7D</t>
    </r>
    <r>
      <rPr>
        <sz val="11"/>
        <rFont val="Times New Roman"/>
        <family val="1"/>
      </rPr>
      <t>: Ajustes PIOEG. Aportes productos PPASP. Acciones Sello. Informes gestión derechos.</t>
    </r>
  </si>
  <si>
    <r>
      <t>DEE-PRIV</t>
    </r>
    <r>
      <rPr>
        <sz val="11"/>
        <rFont val="Times New Roman"/>
        <family val="1"/>
      </rPr>
      <t xml:space="preserve">: Avance 2 estrategias transversalización: universidades y sector privado. </t>
    </r>
    <r>
      <rPr>
        <u/>
        <sz val="11"/>
        <rFont val="Times New Roman"/>
        <family val="1"/>
      </rPr>
      <t>Paz:</t>
    </r>
    <r>
      <rPr>
        <sz val="11"/>
        <rFont val="Times New Roman"/>
        <family val="1"/>
      </rPr>
      <t xml:space="preserve"> Articulación interna e intersectorial temas paz; finalización 2º curso paz y reconciliación; 3 sesiones proceso memorias y trayectorias políticas lideresas; seguimiento Acuerdo Paz; articulación pruebas Saber mujeres reincorporadas. Conmemoración día DDHH. </t>
    </r>
    <r>
      <rPr>
        <u/>
        <sz val="11"/>
        <rFont val="Times New Roman"/>
        <family val="1"/>
      </rPr>
      <t>Participación:</t>
    </r>
    <r>
      <rPr>
        <sz val="11"/>
        <rFont val="Times New Roman"/>
        <family val="1"/>
      </rPr>
      <t xml:space="preserve"> Apoyo CCM: convocatoria, asambleas eleccionarias 5 derechos, 3 diversidades y 4 localidades; articulación temas participación. </t>
    </r>
    <r>
      <rPr>
        <u/>
        <sz val="11"/>
        <rFont val="Times New Roman"/>
        <family val="1"/>
      </rPr>
      <t>Trabajo:</t>
    </r>
    <r>
      <rPr>
        <sz val="11"/>
        <rFont val="Times New Roman"/>
        <family val="1"/>
      </rPr>
      <t xml:space="preserve"> Documento buenas prácticas sector transporte; articulación temas trabajo y generación ingresos. Documento de sentido 8M y conmemoración 22Julio. </t>
    </r>
    <r>
      <rPr>
        <u/>
        <sz val="11"/>
        <rFont val="Times New Roman"/>
        <family val="1"/>
      </rPr>
      <t>Salud:</t>
    </r>
    <r>
      <rPr>
        <sz val="11"/>
        <rFont val="Times New Roman"/>
        <family val="1"/>
      </rPr>
      <t xml:space="preserve"> Articulación intersectorial: IVE, parto humanizado, prevención maternidades tempranas, lactancia materna, salud mental y DSDR. Conmemoraciones 28M y 28 Sep. </t>
    </r>
    <r>
      <rPr>
        <u/>
        <sz val="11"/>
        <rFont val="Times New Roman"/>
        <family val="1"/>
      </rPr>
      <t>Educación:</t>
    </r>
    <r>
      <rPr>
        <sz val="11"/>
        <rFont val="Times New Roman"/>
        <family val="1"/>
      </rPr>
      <t xml:space="preserve"> Articulación interna e intersectorial estrategia universidades. 2 laboratorios sociales universidades. Conmemoración 21Junio. </t>
    </r>
    <r>
      <rPr>
        <u/>
        <sz val="11"/>
        <rFont val="Times New Roman"/>
        <family val="1"/>
      </rPr>
      <t>SP-DEE</t>
    </r>
    <r>
      <rPr>
        <sz val="11"/>
        <rFont val="Times New Roman"/>
        <family val="1"/>
      </rPr>
      <t xml:space="preserve">: Articulación universidad JN Corpas y UNAL. </t>
    </r>
    <r>
      <rPr>
        <u/>
        <sz val="11"/>
        <rFont val="Times New Roman"/>
        <family val="1"/>
      </rPr>
      <t>Cultura:</t>
    </r>
    <r>
      <rPr>
        <sz val="11"/>
        <rFont val="Times New Roman"/>
        <family val="1"/>
      </rPr>
      <t xml:space="preserve"> Articulación cultura ciudadana, SOFA y Smartfilms. Exposición tejiendo derechos en Casa Todas y 3 CIOM. </t>
    </r>
    <r>
      <rPr>
        <u/>
        <sz val="11"/>
        <rFont val="Times New Roman"/>
        <family val="1"/>
      </rPr>
      <t>DCLS-PRIV</t>
    </r>
    <r>
      <rPr>
        <sz val="11"/>
        <rFont val="Times New Roman"/>
        <family val="1"/>
      </rPr>
      <t xml:space="preserve">: Avances manual comunicación privados. </t>
    </r>
    <r>
      <rPr>
        <u/>
        <sz val="11"/>
        <rFont val="Times New Roman"/>
        <family val="1"/>
      </rPr>
      <t>Hábitat:</t>
    </r>
    <r>
      <rPr>
        <sz val="11"/>
        <rFont val="Times New Roman"/>
        <family val="1"/>
      </rPr>
      <t xml:space="preserve"> Articulación intersectorial: reglamentación POT, SDHáb, S. Plan, S.Mov, UAESP, Empresa Renovación Urbana. </t>
    </r>
    <r>
      <rPr>
        <u/>
        <sz val="11"/>
        <rFont val="Times New Roman"/>
        <family val="1"/>
      </rPr>
      <t>Privado:</t>
    </r>
    <r>
      <rPr>
        <sz val="11"/>
        <rFont val="Times New Roman"/>
        <family val="1"/>
      </rPr>
      <t xml:space="preserve"> Articulación Alianzas Estratégicas y 30 empresas privadas. Proceso transversalización 16 empresas. </t>
    </r>
    <r>
      <rPr>
        <u/>
        <sz val="11"/>
        <rFont val="Times New Roman"/>
        <family val="1"/>
      </rPr>
      <t>TID-PRIV-PyR</t>
    </r>
    <r>
      <rPr>
        <sz val="11"/>
        <rFont val="Times New Roman"/>
        <family val="1"/>
      </rPr>
      <t xml:space="preserve">: Articulación equipo empleo y sello de género. 8M: bullets, documentos y ponencias eventos conmemoración. </t>
    </r>
    <r>
      <rPr>
        <u/>
        <sz val="11"/>
        <rFont val="Times New Roman"/>
        <family val="1"/>
      </rPr>
      <t>7D</t>
    </r>
    <r>
      <rPr>
        <sz val="11"/>
        <rFont val="Times New Roman"/>
        <family val="1"/>
      </rPr>
      <t>: PIOEG. Diseño y pilotaje metodologías sensibilización sectores. Propuesta fortalecimiento CCM. Sensibilización derechos cultura, salud, trabajo, paz, educación, participación y hábitat con talento humano SDMujer y ciudadanía. Acciones sello. Informes gestión derechos.</t>
    </r>
  </si>
  <si>
    <t>De enero a diciembre se emitieron 29 conceptos técnicos y/o recomendaciones en el ciclo de formulación de políticas públicas distritales y 2 conceptos de aprobación de políticas públicas por Decreto: Discapacidad, Servicios Públicos; se realizaron  41 reportes de seguimiento de políticas públicas distritales de: 4 de Adultez, 4 de Familias, 4 Fenómeno de Habitabilidad en Calle, 3 de Transparencia Integridad y no Tolerancia con la Corrupción, 4 de Servicio a la Ciudadanía, 4 de Juventud, 3 Política Pública LGBTI, 4 de Economía Cultural, 2 de Ruralidad, 3 Lucha contra la trata de personas, 1 Seguridad Alimentaria,  3 de Derechos Humanos y 2 Envejecimiento y vejez;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Cualitativo de la Política Pública de Fenómeno de Habitabilidad en Calle. Se brindó acompañamiento a la formulación de productos para 22 Política Públicas: Acción comunal, Discapacidad, Lectura, escritura y oralidad; Deporte, recreación, actividad física y escenarios, el Programa de Agricultura Urbana y Periurbana, Movilidad motorizada, Niños, Niñas y Adolescentes, Servicios Públicos, Paz, Cambio Climático, Bogotá Territorio TIC, Peatón, Gestión Integral del Hábitat, Lucha Contra la Trata de Personas, Producción y consumo sostenible, Ruralidad, Educación, Salud Mental, Participación Incidente, Atención al Pensionado, Trabajo Digno y Decente y Paz. Se consolidó concepto de inclusión de enfoque de género en 1 activad con mujeres rurales para la Política Pública de Servicios Públicos. Se realizó la solicitud ajustes la Política Pública de Transparencia y no Tolerancia contra la Corrupción y se diligenció el formato de información para diagnóstico de las Políticas Públicas Étnica</t>
  </si>
  <si>
    <t>De enero a diciembre de 2022 se realizaron 142 mesas de trabajo con los 14 sectores responsables de productos del plan de acción de la PPASP como parte del proceso de acompañamiento a la implementación. Se realizaron 68 jornadas de socialización de la PPASP: 22 con el personal de la MEBOG, 3 con Mesa Zesai, 30 con Personas que Realizan Actividades Sexuales Pagadas, 1 con Alcaldía Local de Chapinero, 3 con sector mujeres, 2 en Casa de Todas, 1 con sector Gestión Pública, 1 con Subred Suroccidente 2 con Integración Social, 1 sector salud, 1 Comité de Lucha Contra la Trata de Personas; y 1 con entidades distritales y Personas que Realizan ASP para balance de implementación de la PPASP.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 y en el mes de abril se tuvo la aprobación de la actualización del Documento CONPES DC N°11 y la matriz de plan de acción con la publicación en el sitio web de la Secretaría Distrital de Planeación</t>
  </si>
  <si>
    <t>De enero a diciembre de 2022 se realizaron 52 jornadas de socialización la PPMyEG: 3 jornadas con candidatas al Consejo Consultivo de Mujeres, 6 con Secretaría Distrital de Integración Social, 1 con Departamento Administrativo del Servicio Civil, 5 con dependencias internas de la Secretaría Distrital de la Mujer, 19 en COLMYG: 2 Ciudad Bolívar, Usaquén, Chapinero, Barrios Unidos, Suba, Rafael Uribe,  Tunjuelito, 2 en Santa Fé, Engativá, 2 Teusaquillo, Bosa, San Cristóbal, Kennedy, Antonio Nariño, Fontibón y Usme; 2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1 con mujeres palenqueras, 1 con sector Mujeres 1 con mujeres indígenas, 2 en CLOPS de las localidades de: Fontibón y Usaquén; y 1 en Comisión Intersectorial de Enfoque Diferencia, 1 en Castillo de las Artes; y 1 con ciudadanía en Balance 2022. Se desarrollaron 63 mesas técnicas de implementación de la PPMYEG con los siguientes sectores: 2 con Salud, 3 Desarrollo Económico, 5 con Movilidad, educación, 2 Gestión Pública, 2 Gestión Jurídica, 2 con Gobierno, 2 Hacienda, 2 Planeación, Ambiente, 5 con Hábitat, 2 Seguridad, 4 Integración Social, 2 Cultura, 7 con el sector Mujeres, 1 Alta Consejería para las Víctimas, la Paz y la Reconciliación, 2 Secretaría Distrital de Gobierno, 1 con IDIPRON, 5 con IPES, 2 con Secretaría Distrital de Desarrollo Económico, 2 con el Instituto Distrital de Turismo, 2 con Secretaría Jurídica Distrital, 2 con DASC, 1 con IDRD, 1 con la Orquesta Filarmónica de Bogotá y 1 con Instituto de Bienestar Animal, 1 con UMV. Se elaboró 1 concepto técnico para incorporación de los enfoques de derechos de las mujeres, de género y diferencial en los productos 5.1.1 y 5.1.2 de la PPMyEG, responsabilidad del Instituto Distrital de Turismo</t>
  </si>
  <si>
    <t>De enero a diciembre se realizaron 52 jornadas de socialización de la PPMyEG con las candidatas al proceso eleccionario del CCM y funcionarios y funcionarias los sectores y entidades de la administracion Distrital, así como 68 jornadas se socialización de la PPASP con personas que realizan ASP, personal de la MEBOG y entidades del Distrito; igualmente se desarrollaron 142 mesas de trabajo para el acompañamiento técnico a la implementación de la PPASP y 63 mesas para la implementación de la PPMyEG con sectores responsables de productos. Se desarrollaron 10 mesas de trabajo con sectores que solicitaron ajustes a productos de la PPASP y se logró la actualización del plan de acción de la PPASP con la Publicación oficial en el sitio web de la Secretaría de Planeación.  Se brindó acompañamiento a la formulación de productos en 22 políticas públicas distritales y se dio respuesta a 41 solicitudes de seguimiento de políticas públicas distritales en las que la entidad tiene responsabilidad</t>
  </si>
  <si>
    <t>En el seguimiento de los planes de acción de la PPMyEG se realizaron retroalimentaciones a todos los reportes del primer, segundo y tercer trimestre, actualización de la matriz de consolidación y elaboración de informes de política. 
Se realizó actualización del documento Balance de la implementación de la PPMyEG: PIOEG con corte a diciembre de 2021 e informe a corte de septiembre de 2022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.noviembre, así como revisión técnica a la propuesta de logros de transversalización de género 2023
Se retroalimentó el reporte de plan de acción IV Trimestre 2021 de la PPMyEG, se consolidaron las matrices de plan de acción y se realizó informe de la política. 
De enero a diciembre de 2022 se realizaron 52 jornadas de socialización la PPMyEG: 3 jornadas con candidatas al Consejo Consultivo de Mujeres, 6 con Secretaría Distrital de Integración Social, 1 con Departamento Administrativo del Servicio Civil, 5 con dependencias internas de la Secretaría Distrital de la Mujer, 19 en COLMYG: 2 Ciudad Bolívar, Usaquén, Chapinero, Barrios Unidos, Suba, Rafael Uribe,  Tunjuelito, 2 en Santa Fé, Engativá, 2 Teusaquillo, Bosa, San Cristóbal, Kennedy, Antonio Nariño, Fontibón y Usme; 2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1 con mujeres palenqueras, 1 con sector Mujeres 1 con mujeres indígenas, 2 en CLOPS de las localidades de: Fontibón y Usaquén; y 1 en Comisión Intersectorial de Enfoque Diferencia, l en Castillo de las Artes; y 1 con ciudadanía en Balance 2022. Se desarrollaron 63 mesas técnicas de implementación de la PPMYEG con los siguientes sectores: 2 con Salud, 3 Desarrollo Económico, 5 con Movilidad, educación, 2 Gestión Pública, 2 Gestión Jurídica, 2 con Gobierno, 2 Hacienda, 2 Planeación, Ambiente, 5 con Hábitat, 2 Seguridad, 4 Integración Social, 2 Cultura, 7 con el sector Mujeres, 1 Alta Consejería para las Víctimas, la Paz y la Reconciliación, 2 Secretaría Distrital de Gobierno, 1 con IDIPRON, 5 con IPES, 2 con Secretaría Distrital de Desarrollo Económico, 2 con el Instituto Distrital de Turismo, 2 con Secretaría Jurídica Distrital, 2 con DASC, 1 con IDRD, 1 con la Orquesta Filarmónica de Bogotá y 1 con Instituto de Bienestar Animal, 1 con UMV. Se elaboró 1 concepto técnico para incorporación de los enfoques de derechos de las mujeres, de género y diferencial en los productos 5.1.1 y 5.1.2 de la PPMyEG, responsabilidad del Instituto Distrital de Turismo</t>
  </si>
  <si>
    <t xml:space="preserve">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2022.Se envió la propuesta de adecuación de ETG y PIOEG 2022 a los 15 sectores. Se aprueba la matriz de concertación vigencia 2022, de los sectores de GOB, GEP,CUL, MOV y SAL. Se acompaña el proceso de concertación acciones PIOEG y ETG 2022 de los 15 sectores. SAL DT Subredsur. Sen SubRedSur. TPIEG. CT Ley 229/21 Comité Intersectorial.
MOV DT Oper Dtal Transporte CT Política de género Plan movilidad Ficha 8M. Mod. DTO 495/19. PMR-IDU modi DTO 495 Cons de la Bicicleta. Sen Gerencia Bici y taxis Metro Línea 2 IDU y UMV. Movilidad y género AVANTIA. RUA .PPMyEG Regiotram Norte. Estereotipos cultura libre de sexismo Cons de la Bicicleta Bull AVANTIA Sen lideresas moteras Btá Sen taxi Express. Sen Transmilenio. CTTransmilenio S.A Sen OAP Sens rutas Transmilenio, TPIEG, lenguaje Incluyente Bullet mujeres BID. Sen violencias contra las mujeres y socialización RUA mujeres víctimas de violencia y en riesgo de feminicidio Transmilenio, SDM.(2) Sen 3 violencias basadas en género y RUA
JUR CT Circular abordaje disciplinario. Circular lineamiento lenguaje incluyente. Resol. 114/21 mesa de mujeres y equidad de género. Sen lenguaje incluyente textos jurídicos Sen transversalización. Taller indicadores con enfoque de género 
PLA CT bulle y folleto Res 2210/21. Metod UTL de la SDP bull TPIEG taller Res 2210 IDRD
GOB CT DTO 563 /15 Sen Lenguaje Incluyente. Goles en Paz 2.0 TPIEG ficha goles en paz 2.0 Sen Lenguaje Incluyente Alc Kennedy CT Pacto car 7 CT Boletín DADEP. : Sen primer respondiente, Goles en Paz 2.0  Sen Economía y Género 
EDU CT Mesa violencias en Uni. Protocolos de atención CDCE 2022 Mesa Prevención de Violencia Edu. Superior Protocolo atención SRPA. Bull Género y Diversidad Sexual Estrategia violencias ámbito laboral CT Comité Dtal Convivencia Escolar Conve 914 Edu Flexible Bull Col Menorah Sen Transversalización SENA DT Semana de la Bic Sens IED Inst Téc Internacional Mesa VBG, comité dtal de convivencia CT Protocolo paternidad y/o maternidad tempranas
HAB plan de acción mesa SDHT sen Comunicación no sexista CT Instru socio- ocupacional SDDE PP de Ruralidad PP Servicios Públicos mujeres rurales Ruta de Formación y Empleabilidad Bull Muj Recicladoras UAESP, DED y SIDICU. Taller Transvers PREVEC – UAESP Sens Hablemos de Género – Nociones Básicas CVP Sens Indicadores con Enfoque de Género CVP
 CUL CT PMR SDH Sen SCRD. Resol 2210/21 IDRD. Declaratoria Uso Bici DT Protocolo VBG Sen OFB IDARTES IDPC FUGA SRD comuni libre de sexismo SCRD IDARTES SenOFB. IDPC. Canal Capital IDARTES CT Estado del arte Antidiscriminación Sens Cultura Libre de Sexismo Transversalización Indicadores IDPC Bull Declaratoria uso bici. Sen transversalización del enfoque de género. Derecho a una Cultura Libre de Sexismo IDRD(2). C.T.Encuesta práctica deportiva  Sensi Derecho a vivir una vida libre de violencias 
MUJ Sen ETG Comité téc mesa SOFIA plan de acción 2022. ETG y Sello de Igualdad SEG DT Encuesta UAECOB Sens ETG CCM. socialización de la ETG al DNP 
DEE Sen IPES C.T ESCNNA en el turismo Sensi ETG  PPMyEG Taller indicadores con enfoque de género 
AMB GUIPA SDA. IDIGER. Bull acción climática. Sen Manzana del cuidado CT publicaciones IDT. Sen Lenguaje Incluyente y Comunicación no sexista IDIGER, JBB
GEP Sen Ambientes Laborales DASCD Reglamento opera DASCD Sen Red Cade DT registros inf Sen lenguaje incluyente ruta acoso sexual y laboral DNP presentación ETG MIPG
 SEG Sen C4 Línea 123 Bomberos TPIEG Encuesta Casa Libertad CT Protocolo futboll Ficha Casa Libertad Sen Cárcel Distal produc PPMyEG Sen Casa Libertad CT Casa Libertad. Mesa de Seguridad y futbol. DT Casa Libertad, Sen (3) línea 123. Comisión de Convivencia, Comodidad y Seguridad en el Futbol en Bogotá. Sen 25N
INT comité operativo flias. JUR Sen derecho al Hábitat y Vivienda Digna TPIEG Bull Flias de Bogotá DT PP primera infancia y adolescencia Derecho a la Salud plena Interrupción Voluntaria del Embarazo IDIPRON SDIS Sens comunicación libre de sexismo Mesa comunicaciones CODFA. salud mental CODFA Capac PP fam Sen derecho salud plena IVE C.T Sistema Distrital de Cuidado  
HAC DT Jornada Educ Tributaria CT Boletines enfoque de género Sen TPIEG comunicación UAECD DT caracterización muj loteras. Sens cultura libre de sexismo FONCEP. Capacitación fiscal.  DT. Boletín situación económica de las mujeres. Propuesta Atenea, UDFJC e IDEP. D.T.Catastro Multipropósito e Impuestos 
AMB Sen JBB IDPYBA.(2)Mujer y ambiente módulo muj y ambiente Escuelas de campo Sen muj y ambiente cuidadoras de humedales Bullet cambio climatico Hablemos de género muj recicladoras Sens el derecho a una vida libre de violencias. Sens Caminata ecológica con enfoque de género por el sendero VicacháSan Francisco 
SAL comité Intersectorial Dtal de salud Bull salud mental y saludSyR. Piezas lactancia materna Plan de acción comité de lactancia y comité intersectorial de salud. Sens Sororidad Comunicación no sexista. CT Informe Estrategia Rendición de Cuentas 2021. Sen PPMyEG, Sororidad Subredes Centro Oriente, Sur Occidente. Cine foro 25 N Sen salud y género.
Se elaboró la propuesta de logros de Transversalización de género de los 15 sectores de la Administración Distrital para la vigencia 2023. Caracterizaciones finalizadas y aprobadas de los 15 sectores de la administración Distrital.
</t>
  </si>
  <si>
    <t>La primera ficha ciudadana es de contexto de la Política Pública de Mujeres y Equidad de Género. Para la elaboración de la segunda ficha se avanzó en la revisión, retroalimentación de los reportes oficiales por parte de los sectores, insumo para la revisión de contenidos de este documento
Se elaboró la segunda ficha ciudadana centrada en el primer objetivo específico de la Política Pública de Mujeres y Equidad de Género - CONPES D.C. 14 de 2020, que busca transversalizar los enfoques de género, de derechos de las mujeres y diferencial en los procesos institucionales de las entidades, dentro de su gestión administrativa y cultura organizacional, así como en su labor misional en el marco de la planeación territorial, social, económica, presupuestal y ambiental de la ciudad rural y urbana.
Se elaboró la tercera y cuarta ficha ciudadana orientada a evidenciar los logros de los 11 objetivos que integran la PPMYEG</t>
  </si>
  <si>
    <t>La primera ficha ciudadana incluye un contexto de la Política Pública de Actividades Sexuales Pagadas en la que se incorpora información general de su actualización.  Para la elaboración de la segunda ficha se avanzó en la revisión, retroalimentación de los reportes oficiales por parte de los sectores, insumo para la revisión de contenidos de este documento.
La segunda ficha incluye contenido del primer objetivo específico de la Política Pública de Actividades Sexuales Pagadas – CONPES D.C. 11 de 2019, el cual busca reconocer, garantizar y restituir los derechos de las personas que realizan actividades sexuales pagadas, a través del diseño e implementación de una oferta institucional que tenga en cuenta las inequidades que se han normalizado frente a las ASP para fortalecer las capacidades individuales y colectivas de las personas que realizan estas actividades desde los enfoques de Derechos Humanos, género y diferencial. 
Se elaboró la tercera y cuarta ficha ciudadana orientada a evidenciar los logros de los objetivos 1 al 4 que integran la PPASP</t>
  </si>
  <si>
    <t>Ajustes documento, portafolio y anexos técnicos estrategia transversalización en universidades. Articulación interna DDDP, DEVAJ, Territorialización, Comunicaciones y OMEG para implementar estrategia universidades. Articulación universidades JN Corpas, UNAL, FUCS, Distrital, Pedagógica, Andes, Militar, Politécnico, S.Educ., MinEducación, Mesa Universidades, SENA, Ag.Atenea, Colegio Técnico Internacional. 2 laboratorios sociales universidades.
Ajustes documento estrategia sector privado, autodiagnóstico empresas, portafolio, criterios sello igualdad privados y caja herramientas metodológica. Articulación con Alianzas Estratégicas y 30 empresas para presentación estrategia transversalización. Articulación Sello Género para privados. Ciclo sensibilizaciones: Alianza Francesa (7), Proing (6), Metro L1 (5), Fidupopular (3) La Rolita (1). Presentación portafolio, Sello y 9 sensibilizaciones a 8 empresas priorizadas por Empleo y Emprendimiento. 2 sesiones juegos a la mediateca en CIOM Tunjuelito y 4 sesiones ciclo género y francofonía A.Francesa.</t>
  </si>
  <si>
    <t>Estructura metodologías y temas estratégicos sectoriales. Diseño formulario identificación temas clave por sector para equipo transversalizacón. Concertación temas clave para metodologías sectoriales con DDDP. Diseño 5 metodologías temas clave sectoriales. ABC derechos y ABC de género. Pilotaje 5 metodologías sectores: intervenciones urbanas con enf.género a ERU; economía y género a DADEP; estereotipos de género a DASCD; igualdad de género a SDMujer; salud y género a Subredes Sur y Centro Oriente. Metodología incorporación género en POT para funcionariado.</t>
  </si>
  <si>
    <t>Concertación proceso sensibilización CCM con equipo Subsecretaría; propuesta fortalecimiento CCM y avance ajustes metodologías 7 derechos. Socialización POT al CCM. Mesa trabajo y documento incidencia derecho educación CCM.
Concertación CIOM Santa Fe para realizar sensibilización a ciudadanía. Implementación de 7 talleres de sensibilización a ciudadanía sobre derechos a: una cultura libre de sexismo, salud plena, trabajo en condiciones de igualdad y dignidad, paz y convivencia, participación y representación, hábitat y vivienda digna y educación con equidad. 1 taller DSDR a ciudadanía Candelaria. 1 sensibilización menopausia CIOM Teusaquillo. 1 facebook live sobre aborto. 2 sensibilizaciones comunicación no sexista CLIP Kennedy y Alcaldía Santa Fe. 1 conversatorio ODS 5 en Fund. Univ. Ciencias de Salud. Implementación tercer curso paz territorial a mujeres en reincorporación. 3 sesiones narrativas biográficas lideresas procesos paz. 4 sesiones formación política firmantes paz. 1 sensibilización derechos mujeres U.Corpas. Exposición bordando derechos de las mujeres en SOFA, Casa de Todas y CIOM Santa Fe, Bosa y Suba. Metodología y 2 sensibilizaciones derecho a la participación a mujeres Centro Día Santa Fe y Plaza de Mercado Santander.</t>
  </si>
  <si>
    <t>Se trabajó el primer aparte del informe de asistencia técnica que hace referencia a la caracterización de los 15 sectores de la Administración Distrital.  Se adelantó el primer capítulo del informe de Asistencia Técnica correspondiente a los meses de febrero y marzo 2022.Se reportó el avance del inf. de Asistencia técnica de los meses de abril y mayo de los 15 sectores de la administración Distrital.Se reportó el avance del inf. de Asistencia técnica del mes de junio de los 15 sectores de la administración Distrital y la Caracterización de los 15 sectores en el nuevo formato. Se reportó el avance del inf. de Asistencia técnica del mes de julio de los 15 sectores.Se reportó el avance del informe de Asistencia técnica para la transversalización del enfoque de género del mes de agosto de cada uno de los 15 sectores de la Administración Distrital. Se reportó el avance del inf. de Asistencia técnica del mes de sep de los 14 sectores. Se reportó el avance del informe de Asistencia técnica del mes de octubre de los 15 sectores.Se reportó el avance del inf. de Asistencia técnica del mes de noviembre de los 15 sectores. Se reportó el avance del inf. de Asistencia técnica del mes de diciembre de los 15 sectores.</t>
  </si>
  <si>
    <t>Por agenda de la señora alcaldesa no se llevo a cabo la primera sesión de  la secretaría técnica de la CIM en el mes de abril como se tenia programada, se llevará a cabo en el mes de mayo. Se realizó la primera sesión de la Comisión Intersectorial de Mujeres- CIM, con el siguiente orden del día i) saludo, ii)Verificación del Quórum, iii) Lanzamiento del Sello de Igualdad de Género Distrital SIGD, iv) Firma memorando de entendimiento ONUMUJERES y Alcaldía Mayor de Bogotá, evento presidido por la señora Alcaldesa Mayor de Bogotá.27/05/2022. Informe de gestión trimestral de la CIM primer trimestre aprobado. Acta de la primera sesión CIM aprobada.  Se realizó la segunda sesión de la Comisión Intersectorial de Mujeres el día 24/08/2022 de manera asincrónica con la octava sesión de la Unidad Técnica de Apoyo – UTA de manera virtual, en la que se trabajaron los siguientes temas:  i) Socialización avances Política Pública de Mujeres y Equidad de Género. ii) Socialización avances Política Pública de Actividades Sexuales Pagadas. iii) Socialización línea base de Política Pública de Mujeres y Equidad de Género.iv) Balance de marcación Trazador Presupuestal de Igualdad de Género. Se aprobó el segundo Informe de gestión trimestral de la CIM. Se aprobó el tercer Informe trimestral de la CIM Acta aprobada de la segunda sesión de la CIM y oficios de invitación a la tercera sesión Se realizó la tercera sesión de la Comisión Intersectorial de Mujeres de manera asincrónica con la doceava sesión de la Unidad Técnica de Apoyo – UTA de manera virtual, en la que se trabajaron los siguientes temas: i) Socialización de avances de la Política Pública de Mujeres y Equidad de Género y de la Política Pública Actividades Sexuales Pagadas.  ii) Socialización de avance en los compromisos de la mesa SOFIA 2022 y retos 2023.  iii) Componentes estratégicos del Plan de Ordenamiento Territorial y su implicación en la vida de las Mujeres en Bogotá D.C.  iv) Implementación “En Igualdad” Sello Distrital de Igualdad de Género.</t>
  </si>
  <si>
    <r>
      <t>Se envió el plan de acción final de la Unidad Técnica de apoyo – UTA de la Comisión Intersectorial de Mujeres – CIM 2022, a los sectores. Se desarrolló la</t>
    </r>
    <r>
      <rPr>
        <b/>
        <u val="double"/>
        <sz val="11"/>
        <rFont val="Times New Roman"/>
        <family val="1"/>
      </rPr>
      <t xml:space="preserve"> segunda </t>
    </r>
    <r>
      <rPr>
        <sz val="11"/>
        <rFont val="Times New Roman"/>
        <family val="1"/>
      </rPr>
      <t>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t>
    </r>
    <r>
      <rPr>
        <b/>
        <u val="double"/>
        <sz val="11"/>
        <rFont val="Times New Roman"/>
        <family val="1"/>
      </rPr>
      <t xml:space="preserve"> tercera </t>
    </r>
    <r>
      <rPr>
        <sz val="11"/>
        <rFont val="Times New Roman"/>
        <family val="1"/>
      </rPr>
      <t xml:space="preserve">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se realizó seguimiento de plan de acción de la instancia CIM y su Unidad Técnica de Apoyo UTA, en el marco de la </t>
    </r>
    <r>
      <rPr>
        <b/>
        <u val="double"/>
        <sz val="11"/>
        <rFont val="Times New Roman"/>
        <family val="1"/>
      </rPr>
      <t>cuarta</t>
    </r>
    <r>
      <rPr>
        <sz val="11"/>
        <rFont val="Times New Roman"/>
        <family val="1"/>
      </rPr>
      <t xml:space="preserve"> sesión vigencia 2022 de la Unidad Técnica de apoyo de la Comisión Intersectorial de Mujeres, en la que se desarrollaron los siguientes temas: i) Socialización ajustes al Trazador Presupuestal para la Igualdad y la Equidad de Género –TPIEG, ii) Presentación de informes sectoriales de actividades 8M, iii) Socialización del manual para una comunicación libre de sexismo y discriminación para la prevención y eliminación de las violencias contra las mujeres. Se realizó la </t>
    </r>
    <r>
      <rPr>
        <b/>
        <u val="double"/>
        <sz val="11"/>
        <rFont val="Times New Roman"/>
        <family val="1"/>
      </rPr>
      <t>quinta</t>
    </r>
    <r>
      <rPr>
        <sz val="11"/>
        <rFont val="Times New Roman"/>
        <family val="1"/>
      </rPr>
      <t xml:space="preserve"> sesión de la Unidad Técnica de Apoyo – UTA de la Comisión Intersectorial de Mujeres CIM, con los siguientes temas: i) Socialización de buenas prácticas entorno al género Sectores Planeación, Gestión Pública y Ambiente, ii) Conmemoración del Día Internacional de Acción por la Salud de las Mujeres 2022, iii) Organización de la primera sesión de la Comisión Intersectorial de Mujeres, iv) Cronograma final de socialización sectorial de buenas prácticas entornos al enfoque de género 2022. Se realizó la </t>
    </r>
    <r>
      <rPr>
        <b/>
        <u val="double"/>
        <sz val="11"/>
        <rFont val="Times New Roman"/>
        <family val="1"/>
      </rPr>
      <t>sexta</t>
    </r>
    <r>
      <rPr>
        <sz val="11"/>
        <rFont val="Times New Roman"/>
        <family val="1"/>
      </rPr>
      <t xml:space="preserve"> sesión de la Unidad Técnica de Apoyo – UTA de la Comisión Intersectorial de Mujeres CIM en la que se socializaron las buenas prácticas entorno al género por parte de los Sectores de Integración Social y Hábitat. Socialización declaratoria de uso de la bicicleta con enfoque de género a cargo del Instituto Distrital de Patrimonio Cultural – IDPC y la presentación de la Conmemoración del día Internacional de la Educación no Sexista (21 de junio). Se realizó la </t>
    </r>
    <r>
      <rPr>
        <b/>
        <u/>
        <sz val="11"/>
        <rFont val="Times New Roman"/>
        <family val="1"/>
      </rPr>
      <t>séptima</t>
    </r>
    <r>
      <rPr>
        <sz val="11"/>
        <rFont val="Times New Roman"/>
        <family val="1"/>
      </rPr>
      <t xml:space="preserve"> sesión de la Unidad Técnica de Apoyo – UTA de la Comisión Intersectorial de Mujeres CIM en la que se  socializó la línea base de la Política Pública de Mujeres y Equidad de Género – PPMyEG.Se realizó de manera virtual la </t>
    </r>
    <r>
      <rPr>
        <b/>
        <u val="double"/>
        <sz val="11"/>
        <rFont val="Times New Roman"/>
        <family val="1"/>
      </rPr>
      <t>octava</t>
    </r>
    <r>
      <rPr>
        <sz val="11"/>
        <rFont val="Times New Roman"/>
        <family val="1"/>
      </rPr>
      <t xml:space="preserve"> sesión de la Unidad Técnica de Apoyo – UTA de manera asincrónica con la segunda sesión de la Comisión Intersectorial de Mujeres- CIM. En este espacio se trabajaron los siguientes temas: i) Socialización avances Política Pública de Mujeres y Equidad de Género. ii) Socialización avances Política Pública de Actividades Sexuales Pagadas. iii) Socialización línea base de Política Pública de Mujeres y Equidad de Género. iv) Balance de marcación Trazador Presupuestal de Igualdad de Género. Se realizó de manera virtual la</t>
    </r>
    <r>
      <rPr>
        <b/>
        <sz val="11"/>
        <rFont val="Times New Roman"/>
        <family val="1"/>
      </rPr>
      <t xml:space="preserve"> </t>
    </r>
    <r>
      <rPr>
        <b/>
        <u/>
        <sz val="11"/>
        <rFont val="Times New Roman"/>
        <family val="1"/>
      </rPr>
      <t>novena</t>
    </r>
    <r>
      <rPr>
        <b/>
        <sz val="11"/>
        <rFont val="Times New Roman"/>
        <family val="1"/>
      </rPr>
      <t xml:space="preserve"> </t>
    </r>
    <r>
      <rPr>
        <sz val="11"/>
        <rFont val="Times New Roman"/>
        <family val="1"/>
      </rPr>
      <t xml:space="preserve">sesión de la Unidad Técnica de Apoyo – UTA.  temas: Presentación propuesta de modificación del plan de acción de la Comisión Intersectorial de Mujeres y su Unidad Técnica de Apoyo vigencia 2022. Socialización de buenas prácticas entorno al enfoque de género sectores Educación (UDFJC): Construcción de política de géneros Secretaría de Educación: Plan educativo de transversalización de la igualdad de género Salud: Socialización del lineamiento en salud para la población trans y avances en el tema de aseguramiento en salud y provisión individual de servicios desde los enfoques de derecho, de género y diferencial. Se realizó de manera virtual la </t>
    </r>
    <r>
      <rPr>
        <b/>
        <u val="double"/>
        <sz val="11"/>
        <rFont val="Times New Roman"/>
        <family val="1"/>
      </rPr>
      <t>décima</t>
    </r>
    <r>
      <rPr>
        <sz val="11"/>
        <rFont val="Times New Roman"/>
        <family val="1"/>
      </rPr>
      <t xml:space="preserve"> sesión de la Unidad Técnica de Apoyo – UTA, con el desarrollo de los siguientes temas: Presentación propuesta modificación plan de acción CIM y UTA vigencia 2022, Socializaciones buenas prácticas entorno al enfoque de género: Educación y Salud. Se realizó de manera virtual la undecima sesión de la Unidad Técnica de Apoyo – UTA, con el desarrollo de los siguientes temas: Socialización de la estrategia de comunicación de transversalización de los enfoques de género y diferencial, 6.	Socializaciones buenas prácticas entorno al enfoque de género: Cultura, Gobierno y Movilidad, Decisión de modificación del plan de acción Comisión Intersectorial de Mujeres 2022
Se realizó la doceava sesión de la Unidad Técnica de Apoyo – UTA de manera virtual, en la que se trabajaron los siguientes temas: i) Socialización de avances de la Política Pública de Mujeres y Equidad de Género y de la Política Pública Actividades Sexuales Pagadas.  ii) Socialización de avance en los compromisos de la mesa SOFIA 2022 y retos 2023.  iii) Componentes estratégicos del Plan de Ordenamiento Territorial y su implicación en la vida de las Mujeres en Bogotá D.C.  iv) Implementación “En Igualdad” Sello Distrital de Igualdad de Género.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</si>
</sst>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9"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
      <sz val="11"/>
      <name val="Calibri"/>
      <family val="2"/>
    </font>
    <font>
      <sz val="11"/>
      <color rgb="FF000000"/>
      <name val="Calibri"/>
      <family val="2"/>
    </font>
    <font>
      <sz val="11"/>
      <color rgb="FF000000"/>
      <name val="Times New Roman"/>
      <family val="1"/>
    </font>
    <font>
      <sz val="11"/>
      <color rgb="FF000000"/>
      <name val="Calibri"/>
      <family val="2"/>
    </font>
    <font>
      <b/>
      <sz val="11"/>
      <name val="Calibri"/>
      <family val="2"/>
    </font>
    <font>
      <b/>
      <u/>
      <sz val="11"/>
      <name val="Times New Roman"/>
      <family val="1"/>
    </font>
    <font>
      <b/>
      <u val="double"/>
      <sz val="11"/>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
      <patternFill patternType="solid">
        <fgColor rgb="FFFFFFFF"/>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73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0" fontId="7" fillId="9" borderId="19" xfId="28" applyNumberFormat="1" applyFont="1" applyFill="1" applyBorder="1" applyAlignment="1" applyProtection="1">
      <alignment horizontal="center" vertical="center" wrapText="1"/>
    </xf>
    <xf numFmtId="173" fontId="0" fillId="0" borderId="1" xfId="0" applyNumberFormat="1" applyBorder="1" applyAlignment="1">
      <alignment vertical="center"/>
    </xf>
    <xf numFmtId="9" fontId="35" fillId="0" borderId="5" xfId="0" applyNumberFormat="1" applyFont="1" applyBorder="1" applyAlignment="1">
      <alignment vertical="center" wrapText="1"/>
    </xf>
    <xf numFmtId="9" fontId="35" fillId="9" borderId="19" xfId="30" applyFont="1" applyFill="1" applyBorder="1" applyAlignment="1">
      <alignment horizontal="center" vertical="center" wrapText="1"/>
    </xf>
    <xf numFmtId="9" fontId="7" fillId="0" borderId="2" xfId="29" applyFont="1" applyFill="1" applyBorder="1" applyAlignment="1" applyProtection="1">
      <alignment horizontal="center" vertical="center" wrapText="1"/>
      <protection locked="0"/>
    </xf>
    <xf numFmtId="9" fontId="8" fillId="0" borderId="85" xfId="22" applyNumberFormat="1" applyFont="1" applyBorder="1" applyAlignment="1">
      <alignment horizontal="center" vertical="center" wrapText="1"/>
    </xf>
    <xf numFmtId="9" fontId="8" fillId="0" borderId="56" xfId="22" applyNumberFormat="1" applyFont="1" applyBorder="1" applyAlignment="1">
      <alignment horizontal="center" vertical="center" wrapText="1"/>
    </xf>
    <xf numFmtId="0" fontId="8" fillId="9" borderId="21" xfId="28" applyNumberFormat="1" applyFont="1" applyFill="1" applyBorder="1" applyAlignment="1" applyProtection="1">
      <alignment horizontal="center" vertical="center" wrapText="1"/>
    </xf>
    <xf numFmtId="9" fontId="7" fillId="0" borderId="5" xfId="0" applyNumberFormat="1" applyFont="1" applyBorder="1" applyAlignment="1">
      <alignment vertical="center" wrapText="1"/>
    </xf>
    <xf numFmtId="9" fontId="8" fillId="9" borderId="19" xfId="28" applyFont="1" applyFill="1" applyBorder="1" applyAlignment="1" applyProtection="1">
      <alignment vertical="center" wrapText="1"/>
    </xf>
    <xf numFmtId="2" fontId="8" fillId="0" borderId="0" xfId="22" applyNumberFormat="1" applyFont="1" applyAlignment="1">
      <alignment vertical="center" wrapText="1"/>
    </xf>
    <xf numFmtId="0" fontId="8" fillId="9" borderId="19" xfId="28" applyNumberFormat="1" applyFont="1" applyFill="1" applyBorder="1" applyAlignment="1" applyProtection="1">
      <alignment horizontal="center" vertical="center" wrapText="1"/>
    </xf>
    <xf numFmtId="0" fontId="32" fillId="0" borderId="10" xfId="0" applyFont="1" applyBorder="1" applyAlignment="1">
      <alignment horizontal="center" vertical="center" wrapText="1"/>
    </xf>
    <xf numFmtId="9" fontId="32" fillId="0" borderId="10" xfId="28" applyFont="1" applyBorder="1" applyAlignment="1">
      <alignment horizontal="center" vertical="center" wrapText="1"/>
    </xf>
    <xf numFmtId="0" fontId="32" fillId="25" borderId="10" xfId="0" applyFont="1" applyFill="1" applyBorder="1" applyAlignment="1">
      <alignment horizontal="center" vertical="center" wrapText="1"/>
    </xf>
    <xf numFmtId="166" fontId="32" fillId="0" borderId="10" xfId="11" applyFont="1" applyFill="1" applyBorder="1" applyAlignment="1">
      <alignment horizontal="center" vertical="center" wrapText="1"/>
    </xf>
    <xf numFmtId="0" fontId="32" fillId="0" borderId="10" xfId="0" applyFont="1" applyBorder="1" applyAlignment="1">
      <alignment vertical="center" wrapText="1"/>
    </xf>
    <xf numFmtId="0" fontId="7" fillId="0" borderId="10" xfId="0" applyFont="1" applyBorder="1" applyAlignment="1">
      <alignment vertical="center" wrapText="1"/>
    </xf>
    <xf numFmtId="9" fontId="32" fillId="0" borderId="10" xfId="28" applyFont="1" applyBorder="1" applyAlignment="1">
      <alignment vertical="center" wrapText="1"/>
    </xf>
    <xf numFmtId="0" fontId="0" fillId="0" borderId="0" xfId="0" quotePrefix="1" applyAlignment="1">
      <alignment vertical="center"/>
    </xf>
    <xf numFmtId="1" fontId="8" fillId="0" borderId="0" xfId="22" applyNumberFormat="1" applyFont="1" applyAlignment="1">
      <alignment vertical="center" wrapText="1"/>
    </xf>
    <xf numFmtId="1" fontId="31" fillId="0" borderId="0" xfId="28" applyNumberFormat="1" applyFont="1" applyBorder="1" applyAlignment="1">
      <alignment horizontal="center" vertical="center"/>
    </xf>
    <xf numFmtId="0" fontId="7" fillId="0" borderId="1" xfId="28" applyNumberFormat="1" applyFont="1" applyBorder="1" applyAlignment="1">
      <alignment vertical="top" wrapText="1"/>
    </xf>
    <xf numFmtId="166" fontId="0" fillId="0" borderId="1" xfId="11" applyFont="1" applyBorder="1" applyAlignment="1">
      <alignment vertical="center"/>
    </xf>
    <xf numFmtId="0" fontId="44" fillId="0" borderId="0" xfId="0" applyFont="1" applyAlignment="1">
      <alignment vertical="center"/>
    </xf>
    <xf numFmtId="0" fontId="7" fillId="0" borderId="10" xfId="28" applyNumberFormat="1" applyFont="1" applyBorder="1" applyAlignment="1">
      <alignment horizontal="left" vertical="top" wrapText="1"/>
    </xf>
    <xf numFmtId="9" fontId="7" fillId="0" borderId="1" xfId="28" applyFont="1" applyBorder="1" applyAlignment="1">
      <alignment vertical="top" wrapText="1"/>
    </xf>
    <xf numFmtId="9" fontId="7" fillId="0" borderId="1" xfId="28" applyFont="1" applyBorder="1" applyAlignment="1">
      <alignment horizontal="left" vertical="top" wrapText="1"/>
    </xf>
    <xf numFmtId="9" fontId="7" fillId="19" borderId="10" xfId="28" applyFont="1" applyFill="1" applyBorder="1" applyAlignment="1" applyProtection="1">
      <alignment horizontal="center" vertical="center" wrapText="1"/>
      <protection locked="0"/>
    </xf>
    <xf numFmtId="9" fontId="7" fillId="19" borderId="4" xfId="28" applyFont="1" applyFill="1" applyBorder="1" applyAlignment="1" applyProtection="1">
      <alignment horizontal="center" vertical="center" wrapText="1"/>
      <protection locked="0"/>
    </xf>
    <xf numFmtId="9" fontId="7" fillId="19" borderId="56" xfId="28" applyFont="1" applyFill="1" applyBorder="1" applyAlignment="1" applyProtection="1">
      <alignment horizontal="center" vertical="center" wrapText="1"/>
      <protection locked="0"/>
    </xf>
    <xf numFmtId="9" fontId="7" fillId="19" borderId="20" xfId="28" applyFont="1" applyFill="1" applyBorder="1" applyAlignment="1" applyProtection="1">
      <alignment horizontal="center" vertical="center" wrapText="1"/>
      <protection locked="0"/>
    </xf>
    <xf numFmtId="9" fontId="7" fillId="9" borderId="10" xfId="28" applyFont="1" applyFill="1" applyBorder="1" applyAlignment="1" applyProtection="1">
      <alignment horizontal="center" vertical="center" wrapText="1"/>
      <protection locked="0"/>
    </xf>
    <xf numFmtId="9" fontId="7" fillId="9" borderId="4" xfId="28" applyFont="1" applyFill="1" applyBorder="1" applyAlignment="1" applyProtection="1">
      <alignment horizontal="center" vertical="center" wrapText="1"/>
      <protection locked="0"/>
    </xf>
    <xf numFmtId="9" fontId="8" fillId="0" borderId="33" xfId="22" applyNumberFormat="1" applyFont="1" applyBorder="1" applyAlignment="1">
      <alignment horizontal="center" vertical="center" wrapText="1"/>
    </xf>
    <xf numFmtId="9" fontId="7" fillId="9" borderId="33" xfId="28" applyFont="1" applyFill="1" applyBorder="1" applyAlignment="1" applyProtection="1">
      <alignment horizontal="center" vertical="center" wrapText="1"/>
      <protection locked="0"/>
    </xf>
    <xf numFmtId="0" fontId="8" fillId="9" borderId="10" xfId="22" applyFont="1" applyFill="1" applyBorder="1" applyAlignment="1">
      <alignment horizontal="center" vertical="center" wrapText="1"/>
    </xf>
    <xf numFmtId="0" fontId="8" fillId="9" borderId="4" xfId="22" applyFont="1" applyFill="1" applyBorder="1" applyAlignment="1">
      <alignment horizontal="center" vertical="center" wrapText="1"/>
    </xf>
    <xf numFmtId="9" fontId="8" fillId="0" borderId="85" xfId="22" applyNumberFormat="1" applyFont="1" applyBorder="1" applyAlignment="1">
      <alignment horizontal="center" vertical="center" wrapText="1"/>
    </xf>
    <xf numFmtId="0" fontId="8" fillId="9" borderId="33" xfId="22" applyFont="1" applyFill="1" applyBorder="1" applyAlignment="1">
      <alignment horizontal="center" vertical="center" wrapText="1"/>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2" fontId="7" fillId="0" borderId="18" xfId="22" applyNumberFormat="1" applyFont="1" applyBorder="1" applyAlignment="1">
      <alignment horizontal="center" vertical="center" wrapText="1"/>
    </xf>
    <xf numFmtId="2" fontId="7" fillId="0" borderId="65" xfId="22" applyNumberFormat="1" applyFont="1" applyBorder="1" applyAlignment="1">
      <alignment horizontal="center" vertical="center" wrapText="1"/>
    </xf>
    <xf numFmtId="0" fontId="8" fillId="19" borderId="10" xfId="22" applyFont="1" applyFill="1" applyBorder="1" applyAlignment="1">
      <alignment horizontal="center" vertical="center" wrapText="1"/>
    </xf>
    <xf numFmtId="0" fontId="8" fillId="19" borderId="4" xfId="22" applyFont="1" applyFill="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47" fillId="0" borderId="34" xfId="22" applyNumberFormat="1" applyFont="1" applyBorder="1" applyAlignment="1">
      <alignment horizontal="left" vertical="top" wrapText="1"/>
    </xf>
    <xf numFmtId="9" fontId="7" fillId="0" borderId="0" xfId="22" applyNumberFormat="1" applyFont="1" applyAlignment="1">
      <alignment horizontal="left" vertical="top" wrapText="1"/>
    </xf>
    <xf numFmtId="9" fontId="7" fillId="0" borderId="14" xfId="22" applyNumberFormat="1" applyFont="1" applyBorder="1" applyAlignment="1">
      <alignment horizontal="left" vertical="top" wrapText="1"/>
    </xf>
    <xf numFmtId="9" fontId="7" fillId="0" borderId="60" xfId="22" applyNumberFormat="1" applyFont="1" applyBorder="1" applyAlignment="1">
      <alignment horizontal="left" vertical="top" wrapText="1"/>
    </xf>
    <xf numFmtId="9" fontId="7" fillId="0" borderId="15" xfId="22" applyNumberFormat="1" applyFont="1" applyBorder="1" applyAlignment="1">
      <alignment horizontal="left" vertical="top" wrapText="1"/>
    </xf>
    <xf numFmtId="9" fontId="7" fillId="0" borderId="16" xfId="22" applyNumberFormat="1" applyFont="1" applyBorder="1" applyAlignment="1">
      <alignment horizontal="left" vertical="top" wrapText="1"/>
    </xf>
    <xf numFmtId="9" fontId="7" fillId="0" borderId="56" xfId="22" applyNumberFormat="1" applyFont="1" applyBorder="1" applyAlignment="1">
      <alignment vertical="top" wrapText="1"/>
    </xf>
    <xf numFmtId="9" fontId="7" fillId="0" borderId="27" xfId="22" applyNumberFormat="1" applyFont="1" applyBorder="1" applyAlignment="1">
      <alignment vertical="top" wrapText="1"/>
    </xf>
    <xf numFmtId="9" fontId="7" fillId="0" borderId="62" xfId="22" applyNumberFormat="1" applyFont="1" applyBorder="1" applyAlignment="1">
      <alignment vertical="top" wrapText="1"/>
    </xf>
    <xf numFmtId="9" fontId="7" fillId="0" borderId="20" xfId="22" applyNumberFormat="1" applyFont="1" applyBorder="1" applyAlignment="1">
      <alignment vertical="top" wrapText="1"/>
    </xf>
    <xf numFmtId="9" fontId="7" fillId="0" borderId="3" xfId="22" applyNumberFormat="1" applyFont="1" applyBorder="1" applyAlignment="1">
      <alignment vertical="top" wrapText="1"/>
    </xf>
    <xf numFmtId="9" fontId="7" fillId="0" borderId="7" xfId="22" applyNumberFormat="1" applyFont="1" applyBorder="1" applyAlignment="1">
      <alignment vertical="top" wrapText="1"/>
    </xf>
    <xf numFmtId="0" fontId="7" fillId="0" borderId="27" xfId="0" applyFont="1" applyBorder="1" applyAlignment="1">
      <alignment horizontal="left" vertical="top" wrapText="1"/>
    </xf>
    <xf numFmtId="0" fontId="7" fillId="0" borderId="62"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3" xfId="0" applyFont="1" applyBorder="1" applyAlignment="1">
      <alignment horizontal="left" vertical="top" wrapText="1"/>
    </xf>
    <xf numFmtId="0" fontId="7" fillId="0" borderId="7" xfId="0" applyFont="1" applyBorder="1" applyAlignment="1">
      <alignment horizontal="left" vertical="top" wrapText="1"/>
    </xf>
    <xf numFmtId="2" fontId="7" fillId="0" borderId="65" xfId="22" applyNumberFormat="1" applyFont="1" applyBorder="1" applyAlignment="1">
      <alignment horizontal="left" vertical="center" wrapText="1"/>
    </xf>
    <xf numFmtId="2" fontId="7" fillId="0" borderId="85" xfId="22" applyNumberFormat="1" applyFont="1" applyBorder="1" applyAlignment="1">
      <alignment horizontal="left" vertical="center" wrapText="1"/>
    </xf>
    <xf numFmtId="2" fontId="7" fillId="19" borderId="28" xfId="22" applyNumberFormat="1" applyFont="1" applyFill="1" applyBorder="1" applyAlignment="1">
      <alignment horizontal="center" vertical="center" wrapText="1"/>
    </xf>
    <xf numFmtId="2" fontId="7" fillId="19" borderId="35" xfId="22" applyNumberFormat="1" applyFont="1" applyFill="1" applyBorder="1" applyAlignment="1">
      <alignment horizontal="center" vertical="center" wrapText="1"/>
    </xf>
    <xf numFmtId="2" fontId="7" fillId="19" borderId="36" xfId="22" applyNumberFormat="1" applyFont="1" applyFill="1" applyBorder="1" applyAlignment="1">
      <alignment horizontal="center" vertical="center" wrapText="1"/>
    </xf>
    <xf numFmtId="0" fontId="7" fillId="26" borderId="86" xfId="0" applyFont="1" applyFill="1" applyBorder="1" applyAlignment="1">
      <alignment horizontal="left" vertical="top" wrapText="1"/>
    </xf>
    <xf numFmtId="0" fontId="7" fillId="26" borderId="87" xfId="0" applyFont="1" applyFill="1" applyBorder="1" applyAlignment="1">
      <alignment horizontal="left" vertical="top" wrapText="1"/>
    </xf>
    <xf numFmtId="0" fontId="7" fillId="26" borderId="88" xfId="0" applyFont="1" applyFill="1" applyBorder="1" applyAlignment="1">
      <alignment horizontal="left" vertical="top" wrapText="1"/>
    </xf>
    <xf numFmtId="0" fontId="7" fillId="26" borderId="89" xfId="0" applyFont="1" applyFill="1" applyBorder="1" applyAlignment="1">
      <alignment horizontal="left" vertical="top" wrapText="1"/>
    </xf>
    <xf numFmtId="0" fontId="7" fillId="26" borderId="0" xfId="0" applyFont="1" applyFill="1" applyAlignment="1">
      <alignment horizontal="left" vertical="top" wrapText="1"/>
    </xf>
    <xf numFmtId="0" fontId="7" fillId="26" borderId="90" xfId="0" applyFont="1" applyFill="1" applyBorder="1" applyAlignment="1">
      <alignment horizontal="left" vertical="top" wrapText="1"/>
    </xf>
    <xf numFmtId="0" fontId="7" fillId="26" borderId="91" xfId="0" applyFont="1" applyFill="1" applyBorder="1" applyAlignment="1">
      <alignment horizontal="left" vertical="top" wrapText="1"/>
    </xf>
    <xf numFmtId="0" fontId="7" fillId="26" borderId="92" xfId="0" applyFont="1" applyFill="1" applyBorder="1" applyAlignment="1">
      <alignment horizontal="left" vertical="top" wrapText="1"/>
    </xf>
    <xf numFmtId="0" fontId="7" fillId="26" borderId="93" xfId="0" applyFont="1" applyFill="1" applyBorder="1" applyAlignment="1">
      <alignment horizontal="left" vertical="top" wrapText="1"/>
    </xf>
    <xf numFmtId="9" fontId="7" fillId="0" borderId="10" xfId="29" applyFont="1" applyFill="1" applyBorder="1" applyAlignment="1" applyProtection="1">
      <alignment horizontal="center" vertical="center" wrapText="1"/>
      <protection locked="0"/>
    </xf>
    <xf numFmtId="9" fontId="7" fillId="0" borderId="4" xfId="29" applyFont="1" applyFill="1" applyBorder="1" applyAlignment="1" applyProtection="1">
      <alignment horizontal="center" vertical="center" wrapText="1"/>
      <protection locked="0"/>
    </xf>
    <xf numFmtId="0" fontId="8" fillId="20" borderId="42"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22"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65"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0" fontId="45" fillId="26" borderId="0" xfId="0" applyFont="1" applyFill="1" applyAlignment="1">
      <alignment horizontal="left" vertical="top" wrapText="1"/>
    </xf>
    <xf numFmtId="0" fontId="42" fillId="26" borderId="0" xfId="0" applyFont="1" applyFill="1" applyAlignment="1">
      <alignment horizontal="left" vertical="top" wrapText="1"/>
    </xf>
    <xf numFmtId="0" fontId="42" fillId="26" borderId="90" xfId="0" applyFont="1" applyFill="1" applyBorder="1" applyAlignment="1">
      <alignment horizontal="left" vertical="top" wrapText="1"/>
    </xf>
    <xf numFmtId="0" fontId="42" fillId="26" borderId="92" xfId="0" applyFont="1" applyFill="1" applyBorder="1" applyAlignment="1">
      <alignment horizontal="left" vertical="top" wrapText="1"/>
    </xf>
    <xf numFmtId="0" fontId="42" fillId="26" borderId="93" xfId="0" applyFont="1" applyFill="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0" xfId="30" applyFont="1" applyBorder="1" applyAlignment="1">
      <alignment horizontal="left" vertical="top" wrapText="1"/>
    </xf>
    <xf numFmtId="9" fontId="35" fillId="0" borderId="35"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34" xfId="30" applyFont="1" applyBorder="1" applyAlignment="1">
      <alignment horizontal="center" vertical="center" wrapText="1"/>
    </xf>
    <xf numFmtId="9" fontId="35" fillId="0" borderId="0" xfId="30" applyFont="1" applyBorder="1" applyAlignment="1">
      <alignment horizontal="center" vertical="center" wrapText="1"/>
    </xf>
    <xf numFmtId="9" fontId="35" fillId="0" borderId="14"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center" vertical="center" wrapText="1"/>
    </xf>
    <xf numFmtId="173" fontId="8" fillId="0" borderId="56" xfId="10" applyNumberFormat="1" applyFont="1" applyFill="1" applyBorder="1" applyAlignment="1" applyProtection="1">
      <alignment horizontal="center" vertical="center" wrapText="1"/>
    </xf>
    <xf numFmtId="173" fontId="8" fillId="0" borderId="20" xfId="10" applyNumberFormat="1" applyFont="1" applyFill="1" applyBorder="1" applyAlignment="1" applyProtection="1">
      <alignment horizontal="center" vertical="center" wrapText="1"/>
    </xf>
    <xf numFmtId="0" fontId="8" fillId="20" borderId="1" xfId="22" applyFont="1" applyFill="1" applyBorder="1" applyAlignment="1">
      <alignment horizontal="center" vertical="center" wrapText="1"/>
    </xf>
    <xf numFmtId="0" fontId="7"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0" fontId="8" fillId="20" borderId="34"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35"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40" xfId="22" applyFont="1" applyFill="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9" xfId="22" applyFont="1" applyFill="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5"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43" xfId="22" applyFont="1" applyFill="1" applyBorder="1" applyAlignment="1">
      <alignment horizontal="center"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9" fontId="7" fillId="0" borderId="56" xfId="29" applyFont="1" applyFill="1" applyBorder="1" applyAlignment="1" applyProtection="1">
      <alignment horizontal="center" vertical="center" wrapText="1"/>
      <protection locked="0"/>
    </xf>
    <xf numFmtId="9" fontId="7" fillId="0" borderId="20" xfId="29" applyFont="1" applyFill="1" applyBorder="1" applyAlignment="1" applyProtection="1">
      <alignment horizontal="center" vertical="center" wrapText="1"/>
      <protection locked="0"/>
    </xf>
    <xf numFmtId="9" fontId="8" fillId="0" borderId="94" xfId="22" applyNumberFormat="1" applyFont="1" applyBorder="1" applyAlignment="1">
      <alignment horizontal="center" vertical="center" wrapText="1"/>
    </xf>
    <xf numFmtId="9" fontId="7" fillId="9" borderId="34" xfId="28" applyFont="1" applyFill="1" applyBorder="1" applyAlignment="1" applyProtection="1">
      <alignment horizontal="center" vertical="center" wrapText="1"/>
      <protection locked="0"/>
    </xf>
    <xf numFmtId="9" fontId="7" fillId="9" borderId="20" xfId="28" applyFont="1" applyFill="1" applyBorder="1" applyAlignment="1" applyProtection="1">
      <alignment horizontal="center" vertical="center" wrapText="1"/>
      <protection locked="0"/>
    </xf>
    <xf numFmtId="0" fontId="8" fillId="20" borderId="13" xfId="22" applyFont="1" applyFill="1" applyBorder="1" applyAlignment="1">
      <alignment horizontal="center" vertical="center" wrapText="1"/>
    </xf>
    <xf numFmtId="0" fontId="8" fillId="20" borderId="14" xfId="22" applyFont="1" applyFill="1" applyBorder="1" applyAlignment="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9" fontId="7" fillId="0" borderId="56" xfId="22" applyNumberFormat="1" applyFont="1" applyBorder="1" applyAlignment="1">
      <alignment horizontal="left" vertical="center" wrapText="1"/>
    </xf>
    <xf numFmtId="9" fontId="7" fillId="0" borderId="27" xfId="22" applyNumberFormat="1" applyFont="1" applyBorder="1" applyAlignment="1">
      <alignment horizontal="left" vertical="center" wrapText="1"/>
    </xf>
    <xf numFmtId="9" fontId="7" fillId="0" borderId="62" xfId="22" applyNumberFormat="1" applyFont="1" applyBorder="1" applyAlignment="1">
      <alignment horizontal="left" vertical="center" wrapText="1"/>
    </xf>
    <xf numFmtId="9" fontId="7" fillId="0" borderId="20" xfId="22" applyNumberFormat="1" applyFont="1" applyBorder="1" applyAlignment="1">
      <alignment horizontal="left" vertical="center" wrapText="1"/>
    </xf>
    <xf numFmtId="9" fontId="7" fillId="0" borderId="3" xfId="22" applyNumberFormat="1" applyFont="1" applyBorder="1" applyAlignment="1">
      <alignment horizontal="left" vertical="center" wrapText="1"/>
    </xf>
    <xf numFmtId="9" fontId="7" fillId="0" borderId="7" xfId="22" applyNumberFormat="1" applyFont="1" applyBorder="1" applyAlignment="1">
      <alignment horizontal="left"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28"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1" xfId="30" applyFont="1" applyFill="1" applyBorder="1" applyAlignment="1" applyProtection="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2" fontId="7" fillId="0" borderId="18" xfId="22" applyNumberFormat="1" applyFont="1" applyBorder="1" applyAlignment="1">
      <alignment horizontal="left" vertical="center" wrapText="1"/>
    </xf>
    <xf numFmtId="9" fontId="42" fillId="0" borderId="56" xfId="22" applyNumberFormat="1" applyFont="1" applyBorder="1" applyAlignment="1">
      <alignment horizontal="left" vertical="center" wrapText="1"/>
    </xf>
    <xf numFmtId="9" fontId="7" fillId="0" borderId="28" xfId="22" applyNumberFormat="1" applyFont="1" applyBorder="1" applyAlignment="1">
      <alignment horizontal="left" vertical="center" wrapText="1"/>
    </xf>
    <xf numFmtId="9" fontId="7" fillId="0" borderId="36" xfId="22" applyNumberFormat="1" applyFont="1" applyBorder="1" applyAlignment="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30" xfId="22" applyNumberFormat="1" applyFont="1" applyBorder="1" applyAlignment="1">
      <alignment vertical="center" wrapText="1"/>
    </xf>
    <xf numFmtId="2" fontId="7" fillId="0" borderId="8" xfId="22" applyNumberFormat="1"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41" fillId="0" borderId="56" xfId="0" applyFont="1" applyBorder="1" applyAlignment="1">
      <alignment vertical="center" wrapText="1"/>
    </xf>
    <xf numFmtId="0" fontId="41" fillId="0" borderId="27" xfId="0" applyFont="1" applyBorder="1" applyAlignment="1">
      <alignment vertical="center" wrapText="1"/>
    </xf>
    <xf numFmtId="0" fontId="41" fillId="0" borderId="82" xfId="0" applyFont="1" applyBorder="1" applyAlignment="1">
      <alignment vertical="center" wrapText="1"/>
    </xf>
    <xf numFmtId="0" fontId="41" fillId="0" borderId="34" xfId="0" applyFont="1" applyBorder="1" applyAlignment="1">
      <alignment vertical="center" wrapText="1"/>
    </xf>
    <xf numFmtId="0" fontId="41" fillId="0" borderId="0" xfId="0" applyFont="1" applyAlignment="1">
      <alignment vertical="center" wrapText="1"/>
    </xf>
    <xf numFmtId="0" fontId="41" fillId="0" borderId="83" xfId="0" applyFont="1" applyBorder="1" applyAlignment="1">
      <alignment vertical="center" wrapText="1"/>
    </xf>
    <xf numFmtId="0" fontId="41" fillId="0" borderId="78" xfId="0" applyFont="1" applyBorder="1" applyAlignment="1">
      <alignment vertical="center" wrapText="1"/>
    </xf>
    <xf numFmtId="0" fontId="41" fillId="0" borderId="79" xfId="0" applyFont="1" applyBorder="1" applyAlignment="1">
      <alignment vertical="center" wrapText="1"/>
    </xf>
    <xf numFmtId="0" fontId="41" fillId="0" borderId="80" xfId="0" applyFont="1" applyBorder="1" applyAlignment="1">
      <alignment vertical="center" wrapText="1"/>
    </xf>
    <xf numFmtId="0" fontId="41" fillId="0" borderId="81" xfId="0" applyFont="1" applyBorder="1" applyAlignment="1">
      <alignment vertical="center"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62"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0" fontId="8"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0" fontId="8" fillId="0" borderId="34" xfId="0" applyFont="1" applyBorder="1" applyAlignment="1">
      <alignment vertical="center" wrapText="1"/>
    </xf>
    <xf numFmtId="0" fontId="8" fillId="0" borderId="0" xfId="0" applyFont="1" applyAlignment="1">
      <alignment vertical="center" wrapText="1"/>
    </xf>
    <xf numFmtId="0" fontId="8" fillId="0" borderId="83" xfId="0" applyFont="1" applyBorder="1" applyAlignment="1">
      <alignment vertical="center" wrapText="1"/>
    </xf>
    <xf numFmtId="0" fontId="8" fillId="19" borderId="20"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8" fillId="20" borderId="44"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0" fontId="8" fillId="19" borderId="5"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0" borderId="2" xfId="22" applyFont="1" applyBorder="1" applyAlignment="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8" fillId="19" borderId="0" xfId="22" applyFont="1" applyFill="1" applyAlignment="1">
      <alignment horizontal="center"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19" borderId="6"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11" xfId="22" applyFont="1" applyFill="1" applyBorder="1" applyAlignment="1">
      <alignment horizontal="center" vertical="center" wrapText="1"/>
    </xf>
    <xf numFmtId="0" fontId="8" fillId="19" borderId="2" xfId="22" applyFont="1" applyFill="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2" fontId="7" fillId="0" borderId="30" xfId="22" applyNumberFormat="1" applyFont="1" applyBorder="1" applyAlignment="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7" fillId="0" borderId="56" xfId="22" applyNumberFormat="1" applyFont="1" applyBorder="1" applyAlignment="1">
      <alignment horizontal="left" vertical="top" wrapText="1"/>
    </xf>
    <xf numFmtId="9" fontId="7" fillId="0" borderId="27" xfId="22" applyNumberFormat="1" applyFont="1" applyBorder="1" applyAlignment="1">
      <alignment horizontal="left" vertical="top" wrapText="1"/>
    </xf>
    <xf numFmtId="9" fontId="7" fillId="0" borderId="62" xfId="22" applyNumberFormat="1" applyFont="1" applyBorder="1" applyAlignment="1">
      <alignment horizontal="left" vertical="top" wrapText="1"/>
    </xf>
    <xf numFmtId="9" fontId="7" fillId="0" borderId="34" xfId="22" applyNumberFormat="1" applyFont="1" applyBorder="1" applyAlignment="1">
      <alignment horizontal="left" vertical="top" wrapText="1"/>
    </xf>
    <xf numFmtId="9" fontId="35" fillId="0" borderId="56" xfId="30" applyFont="1" applyFill="1" applyBorder="1" applyAlignment="1" applyProtection="1">
      <alignment horizontal="left" vertical="center" wrapText="1"/>
    </xf>
    <xf numFmtId="9" fontId="35" fillId="0" borderId="27" xfId="30" applyFont="1" applyFill="1" applyBorder="1" applyAlignment="1" applyProtection="1">
      <alignment horizontal="left" vertical="center" wrapText="1"/>
    </xf>
    <xf numFmtId="9" fontId="35" fillId="0" borderId="62" xfId="30" applyFont="1" applyFill="1" applyBorder="1" applyAlignment="1" applyProtection="1">
      <alignment horizontal="left" vertical="center" wrapText="1"/>
    </xf>
    <xf numFmtId="9" fontId="35" fillId="0" borderId="60" xfId="30" applyFont="1" applyFill="1" applyBorder="1" applyAlignment="1" applyProtection="1">
      <alignment horizontal="left" vertical="center" wrapText="1"/>
    </xf>
    <xf numFmtId="9" fontId="35" fillId="0" borderId="15" xfId="30" applyFont="1" applyFill="1" applyBorder="1" applyAlignment="1" applyProtection="1">
      <alignment horizontal="left" vertical="center" wrapText="1"/>
    </xf>
    <xf numFmtId="9" fontId="35" fillId="0" borderId="16" xfId="30" applyFont="1" applyFill="1" applyBorder="1" applyAlignment="1" applyProtection="1">
      <alignment horizontal="left" vertical="center"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0" fontId="36" fillId="9" borderId="2"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8" fillId="19" borderId="2" xfId="22" applyFont="1" applyFill="1" applyBorder="1" applyAlignment="1">
      <alignment horizontal="left" vertical="center" wrapText="1"/>
    </xf>
    <xf numFmtId="0" fontId="8" fillId="19" borderId="57" xfId="22" applyFont="1" applyFill="1" applyBorder="1" applyAlignment="1">
      <alignment horizontal="left" vertical="center" wrapText="1"/>
    </xf>
    <xf numFmtId="0" fontId="8" fillId="19" borderId="5" xfId="22" applyFont="1" applyFill="1" applyBorder="1" applyAlignment="1">
      <alignment horizontal="left" vertical="center" wrapText="1"/>
    </xf>
    <xf numFmtId="0" fontId="8" fillId="23" borderId="56" xfId="22" applyFont="1" applyFill="1" applyBorder="1" applyAlignment="1">
      <alignment horizontal="center" vertical="center" wrapText="1"/>
    </xf>
    <xf numFmtId="0" fontId="8" fillId="23" borderId="27" xfId="22" applyFont="1" applyFill="1" applyBorder="1" applyAlignment="1">
      <alignment horizontal="center" vertical="center" wrapText="1"/>
    </xf>
    <xf numFmtId="0" fontId="8" fillId="23" borderId="28" xfId="22" applyFont="1" applyFill="1" applyBorder="1" applyAlignment="1">
      <alignment horizontal="center" vertical="center" wrapText="1"/>
    </xf>
    <xf numFmtId="0" fontId="8" fillId="23" borderId="3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35"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36" xfId="22" applyFont="1" applyFill="1" applyBorder="1" applyAlignment="1">
      <alignment horizontal="center"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56" xfId="22" applyFont="1" applyFill="1" applyBorder="1" applyAlignment="1">
      <alignment horizontal="center" vertical="center" wrapText="1"/>
    </xf>
    <xf numFmtId="0" fontId="36" fillId="23" borderId="27" xfId="22" applyFont="1" applyFill="1" applyBorder="1" applyAlignment="1">
      <alignment horizontal="center" vertical="center" wrapText="1"/>
    </xf>
    <xf numFmtId="0" fontId="36" fillId="23" borderId="28" xfId="22" applyFont="1" applyFill="1" applyBorder="1" applyAlignment="1">
      <alignment horizontal="center" vertical="center" wrapText="1"/>
    </xf>
    <xf numFmtId="0" fontId="36" fillId="23" borderId="34" xfId="22" applyFont="1" applyFill="1" applyBorder="1" applyAlignment="1">
      <alignment horizontal="center" vertical="center" wrapText="1"/>
    </xf>
    <xf numFmtId="0" fontId="36" fillId="23" borderId="0" xfId="22" applyFont="1" applyFill="1" applyAlignment="1">
      <alignment horizontal="center" vertical="center" wrapText="1"/>
    </xf>
    <xf numFmtId="0" fontId="36" fillId="23" borderId="35" xfId="22" applyFont="1" applyFill="1" applyBorder="1" applyAlignment="1">
      <alignment horizontal="center" vertical="center" wrapText="1"/>
    </xf>
    <xf numFmtId="0" fontId="36" fillId="23" borderId="20" xfId="22" applyFont="1" applyFill="1" applyBorder="1" applyAlignment="1">
      <alignment horizontal="center" vertical="center" wrapText="1"/>
    </xf>
    <xf numFmtId="0" fontId="36" fillId="23" borderId="3" xfId="22" applyFont="1" applyFill="1" applyBorder="1" applyAlignment="1">
      <alignment horizontal="center" vertical="center" wrapText="1"/>
    </xf>
    <xf numFmtId="0" fontId="36" fillId="23" borderId="36" xfId="22"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33" xfId="0" applyFont="1" applyFill="1" applyBorder="1" applyAlignment="1">
      <alignment horizontal="center" vertical="center" wrapText="1"/>
    </xf>
    <xf numFmtId="0" fontId="36"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1" xfId="0" applyFont="1" applyBorder="1" applyAlignment="1">
      <alignment horizontal="left" vertical="center" wrapText="1"/>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xf numFmtId="173" fontId="20" fillId="19" borderId="10" xfId="10" applyNumberFormat="1" applyFont="1" applyFill="1" applyBorder="1" applyAlignment="1">
      <alignment vertical="center"/>
    </xf>
    <xf numFmtId="173" fontId="20" fillId="19" borderId="19" xfId="10" applyNumberFormat="1" applyFont="1" applyFill="1" applyBorder="1" applyAlignment="1">
      <alignment vertical="center"/>
    </xf>
    <xf numFmtId="173" fontId="20" fillId="19" borderId="1" xfId="10" applyNumberFormat="1" applyFont="1" applyFill="1" applyBorder="1" applyAlignment="1">
      <alignment vertical="center"/>
    </xf>
  </cellXfs>
  <cellStyles count="34">
    <cellStyle name="20% - Énfasis6 2" xfId="1"/>
    <cellStyle name="BodyStyle" xfId="2"/>
    <cellStyle name="Borde de la tabla derecha" xfId="3"/>
    <cellStyle name="Borde de la tabla izquierda" xfId="4"/>
    <cellStyle name="Encabezado 1 2" xfId="5"/>
    <cellStyle name="Encabezado 2" xfId="6"/>
    <cellStyle name="Énfasis6 2" xfId="7"/>
    <cellStyle name="Fecha" xfId="8"/>
    <cellStyle name="HeaderStyle" xfId="9"/>
    <cellStyle name="Millares" xfId="10" builtinId="3"/>
    <cellStyle name="Millares [0]" xfId="11" builtinId="6"/>
    <cellStyle name="Millares [0] 2" xfId="12"/>
    <cellStyle name="Millares 2" xfId="13"/>
    <cellStyle name="Moneda" xfId="14" builtinId="4"/>
    <cellStyle name="Moneda [0]" xfId="15" builtinId="7"/>
    <cellStyle name="Moneda 130" xfId="16"/>
    <cellStyle name="Moneda 2" xfId="17"/>
    <cellStyle name="Moneda 2 2" xfId="18"/>
    <cellStyle name="Moneda 23" xfId="19"/>
    <cellStyle name="Moneda 3" xfId="20"/>
    <cellStyle name="Neutral 2" xfId="21"/>
    <cellStyle name="Normal" xfId="0" builtinId="0"/>
    <cellStyle name="Normal 2" xfId="22"/>
    <cellStyle name="Normal 2 2" xfId="23"/>
    <cellStyle name="Normal 2 3" xfId="24"/>
    <cellStyle name="Normal 3" xfId="25"/>
    <cellStyle name="Normal 3 2" xfId="26"/>
    <cellStyle name="Normal 6 2" xfId="27"/>
    <cellStyle name="Porcentaje" xfId="28" builtinId="5"/>
    <cellStyle name="Porcentaje 2" xfId="29"/>
    <cellStyle name="Porcentual 2" xfId="30"/>
    <cellStyle name="Texto de inicio" xfId="31"/>
    <cellStyle name="Texto de la columna A" xfId="32"/>
    <cellStyle name="Título 4" xfId="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57"/>
  <sheetViews>
    <sheetView showGridLines="0" tabSelected="1" topLeftCell="U19" zoomScale="90" zoomScaleNormal="90" workbookViewId="0">
      <selection activeCell="AD23" sqref="AD23"/>
    </sheetView>
  </sheetViews>
  <sheetFormatPr baseColWidth="10" defaultColWidth="10.7109375" defaultRowHeight="15" x14ac:dyDescent="0.25"/>
  <cols>
    <col min="1" max="1" width="40" style="50" customWidth="1"/>
    <col min="2" max="2" width="15.42578125" style="50" customWidth="1"/>
    <col min="3" max="3" width="14.85546875" style="50" customWidth="1"/>
    <col min="4" max="4" width="15.140625" style="50" customWidth="1"/>
    <col min="5" max="5" width="14.42578125" style="50" bestFit="1" customWidth="1"/>
    <col min="6" max="6" width="14.42578125" style="50" customWidth="1"/>
    <col min="7" max="14" width="12.28515625" style="50" customWidth="1"/>
    <col min="15" max="16" width="15" style="50" customWidth="1"/>
    <col min="17" max="17" width="18.28515625" style="50" customWidth="1"/>
    <col min="18" max="18" width="15.28515625" style="50" bestFit="1" customWidth="1"/>
    <col min="19" max="19" width="17" style="50" customWidth="1"/>
    <col min="20" max="20" width="18.5703125" style="50" customWidth="1"/>
    <col min="21" max="21" width="17.28515625" style="50" customWidth="1"/>
    <col min="22" max="22" width="16.7109375" style="50" customWidth="1"/>
    <col min="23" max="23" width="17.28515625" style="50" customWidth="1"/>
    <col min="24" max="24" width="16.85546875" style="50" customWidth="1"/>
    <col min="25" max="25" width="16.28515625" style="50" customWidth="1"/>
    <col min="26" max="26" width="17" style="50" customWidth="1"/>
    <col min="27" max="27" width="16.85546875" style="50" customWidth="1"/>
    <col min="28" max="28" width="16.42578125" style="50" customWidth="1"/>
    <col min="29" max="29" width="17.85546875" style="50" bestFit="1" customWidth="1"/>
    <col min="30" max="30" width="14.7109375" style="50" customWidth="1"/>
    <col min="31" max="31" width="16.85546875" style="50"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409"/>
      <c r="B1" s="412" t="s">
        <v>0</v>
      </c>
      <c r="C1" s="413"/>
      <c r="D1" s="413"/>
      <c r="E1" s="413"/>
      <c r="F1" s="413"/>
      <c r="G1" s="413"/>
      <c r="H1" s="413"/>
      <c r="I1" s="413"/>
      <c r="J1" s="413"/>
      <c r="K1" s="413"/>
      <c r="L1" s="413"/>
      <c r="M1" s="413"/>
      <c r="N1" s="413"/>
      <c r="O1" s="413"/>
      <c r="P1" s="413"/>
      <c r="Q1" s="413"/>
      <c r="R1" s="413"/>
      <c r="S1" s="413"/>
      <c r="T1" s="413"/>
      <c r="U1" s="413"/>
      <c r="V1" s="413"/>
      <c r="W1" s="413"/>
      <c r="X1" s="413"/>
      <c r="Y1" s="413"/>
      <c r="Z1" s="413"/>
      <c r="AA1" s="414"/>
      <c r="AB1" s="415" t="s">
        <v>1</v>
      </c>
      <c r="AC1" s="416"/>
      <c r="AD1" s="417"/>
    </row>
    <row r="2" spans="1:30" ht="30.75" customHeight="1" x14ac:dyDescent="0.25">
      <c r="A2" s="410"/>
      <c r="B2" s="418" t="s">
        <v>2</v>
      </c>
      <c r="C2" s="419"/>
      <c r="D2" s="419"/>
      <c r="E2" s="419"/>
      <c r="F2" s="419"/>
      <c r="G2" s="419"/>
      <c r="H2" s="419"/>
      <c r="I2" s="419"/>
      <c r="J2" s="419"/>
      <c r="K2" s="419"/>
      <c r="L2" s="419"/>
      <c r="M2" s="419"/>
      <c r="N2" s="419"/>
      <c r="O2" s="419"/>
      <c r="P2" s="419"/>
      <c r="Q2" s="419"/>
      <c r="R2" s="419"/>
      <c r="S2" s="419"/>
      <c r="T2" s="419"/>
      <c r="U2" s="419"/>
      <c r="V2" s="419"/>
      <c r="W2" s="419"/>
      <c r="X2" s="419"/>
      <c r="Y2" s="419"/>
      <c r="Z2" s="419"/>
      <c r="AA2" s="420"/>
      <c r="AB2" s="421" t="s">
        <v>3</v>
      </c>
      <c r="AC2" s="422"/>
      <c r="AD2" s="423"/>
    </row>
    <row r="3" spans="1:30" ht="24" customHeight="1" x14ac:dyDescent="0.25">
      <c r="A3" s="410"/>
      <c r="B3" s="424" t="s">
        <v>4</v>
      </c>
      <c r="C3" s="425"/>
      <c r="D3" s="425"/>
      <c r="E3" s="425"/>
      <c r="F3" s="425"/>
      <c r="G3" s="425"/>
      <c r="H3" s="425"/>
      <c r="I3" s="425"/>
      <c r="J3" s="425"/>
      <c r="K3" s="425"/>
      <c r="L3" s="425"/>
      <c r="M3" s="425"/>
      <c r="N3" s="425"/>
      <c r="O3" s="425"/>
      <c r="P3" s="425"/>
      <c r="Q3" s="425"/>
      <c r="R3" s="425"/>
      <c r="S3" s="425"/>
      <c r="T3" s="425"/>
      <c r="U3" s="425"/>
      <c r="V3" s="425"/>
      <c r="W3" s="425"/>
      <c r="X3" s="425"/>
      <c r="Y3" s="425"/>
      <c r="Z3" s="425"/>
      <c r="AA3" s="426"/>
      <c r="AB3" s="421" t="s">
        <v>5</v>
      </c>
      <c r="AC3" s="422"/>
      <c r="AD3" s="423"/>
    </row>
    <row r="4" spans="1:30" ht="22.5" customHeight="1" thickBot="1" x14ac:dyDescent="0.3">
      <c r="A4" s="411"/>
      <c r="B4" s="427"/>
      <c r="C4" s="428"/>
      <c r="D4" s="428"/>
      <c r="E4" s="428"/>
      <c r="F4" s="428"/>
      <c r="G4" s="428"/>
      <c r="H4" s="428"/>
      <c r="I4" s="428"/>
      <c r="J4" s="428"/>
      <c r="K4" s="428"/>
      <c r="L4" s="428"/>
      <c r="M4" s="428"/>
      <c r="N4" s="428"/>
      <c r="O4" s="428"/>
      <c r="P4" s="428"/>
      <c r="Q4" s="428"/>
      <c r="R4" s="428"/>
      <c r="S4" s="428"/>
      <c r="T4" s="428"/>
      <c r="U4" s="428"/>
      <c r="V4" s="428"/>
      <c r="W4" s="428"/>
      <c r="X4" s="428"/>
      <c r="Y4" s="428"/>
      <c r="Z4" s="428"/>
      <c r="AA4" s="429"/>
      <c r="AB4" s="430" t="s">
        <v>6</v>
      </c>
      <c r="AC4" s="431"/>
      <c r="AD4" s="432"/>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33" t="s">
        <v>7</v>
      </c>
      <c r="B7" s="434"/>
      <c r="C7" s="439" t="s">
        <v>8</v>
      </c>
      <c r="D7" s="433" t="s">
        <v>9</v>
      </c>
      <c r="E7" s="442"/>
      <c r="F7" s="442"/>
      <c r="G7" s="442"/>
      <c r="H7" s="434"/>
      <c r="I7" s="445">
        <v>44925</v>
      </c>
      <c r="J7" s="446"/>
      <c r="K7" s="433" t="s">
        <v>10</v>
      </c>
      <c r="L7" s="434"/>
      <c r="M7" s="461" t="s">
        <v>11</v>
      </c>
      <c r="N7" s="462"/>
      <c r="O7" s="451"/>
      <c r="P7" s="452"/>
      <c r="Q7" s="54"/>
      <c r="R7" s="54"/>
      <c r="S7" s="54"/>
      <c r="T7" s="54"/>
      <c r="U7" s="54"/>
      <c r="V7" s="54"/>
      <c r="W7" s="54"/>
      <c r="X7" s="54"/>
      <c r="Y7" s="54"/>
      <c r="Z7" s="55"/>
      <c r="AA7" s="54"/>
      <c r="AB7" s="54"/>
      <c r="AC7" s="60"/>
      <c r="AD7" s="61"/>
    </row>
    <row r="8" spans="1:30" x14ac:dyDescent="0.25">
      <c r="A8" s="435"/>
      <c r="B8" s="436"/>
      <c r="C8" s="440"/>
      <c r="D8" s="435"/>
      <c r="E8" s="443"/>
      <c r="F8" s="443"/>
      <c r="G8" s="443"/>
      <c r="H8" s="436"/>
      <c r="I8" s="447"/>
      <c r="J8" s="448"/>
      <c r="K8" s="435"/>
      <c r="L8" s="436"/>
      <c r="M8" s="453" t="s">
        <v>12</v>
      </c>
      <c r="N8" s="454"/>
      <c r="O8" s="455"/>
      <c r="P8" s="456"/>
      <c r="Q8" s="54"/>
      <c r="R8" s="54"/>
      <c r="S8" s="54"/>
      <c r="T8" s="54"/>
      <c r="U8" s="54"/>
      <c r="V8" s="54"/>
      <c r="W8" s="54"/>
      <c r="X8" s="54"/>
      <c r="Y8" s="54"/>
      <c r="Z8" s="55"/>
      <c r="AA8" s="54"/>
      <c r="AB8" s="54"/>
      <c r="AC8" s="60"/>
      <c r="AD8" s="61"/>
    </row>
    <row r="9" spans="1:30" ht="15.75" customHeight="1" x14ac:dyDescent="0.25">
      <c r="A9" s="437"/>
      <c r="B9" s="438"/>
      <c r="C9" s="441"/>
      <c r="D9" s="437"/>
      <c r="E9" s="444"/>
      <c r="F9" s="444"/>
      <c r="G9" s="444"/>
      <c r="H9" s="438"/>
      <c r="I9" s="449"/>
      <c r="J9" s="450"/>
      <c r="K9" s="437"/>
      <c r="L9" s="438"/>
      <c r="M9" s="457" t="s">
        <v>13</v>
      </c>
      <c r="N9" s="458"/>
      <c r="O9" s="459" t="s">
        <v>14</v>
      </c>
      <c r="P9" s="460"/>
      <c r="Q9" s="54"/>
      <c r="R9" s="54"/>
      <c r="S9" s="54"/>
      <c r="T9" s="54"/>
      <c r="U9" s="54"/>
      <c r="V9" s="54"/>
      <c r="W9" s="54"/>
      <c r="X9" s="54"/>
      <c r="Y9" s="54"/>
      <c r="Z9" s="55"/>
      <c r="AA9" s="54"/>
      <c r="AB9" s="54"/>
      <c r="AC9" s="60"/>
      <c r="AD9" s="61"/>
    </row>
    <row r="10" spans="1:30" ht="15" customHeigh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433" t="s">
        <v>15</v>
      </c>
      <c r="B11" s="434"/>
      <c r="C11" s="475" t="s">
        <v>16</v>
      </c>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7"/>
    </row>
    <row r="12" spans="1:30" ht="15" customHeight="1" x14ac:dyDescent="0.25">
      <c r="A12" s="435"/>
      <c r="B12" s="436"/>
      <c r="C12" s="424"/>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6"/>
    </row>
    <row r="13" spans="1:30" ht="15" customHeight="1" thickBot="1" x14ac:dyDescent="0.3">
      <c r="A13" s="437"/>
      <c r="B13" s="438"/>
      <c r="C13" s="427"/>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69" t="s">
        <v>17</v>
      </c>
      <c r="B15" s="470"/>
      <c r="C15" s="406" t="s">
        <v>18</v>
      </c>
      <c r="D15" s="407"/>
      <c r="E15" s="407"/>
      <c r="F15" s="407"/>
      <c r="G15" s="407"/>
      <c r="H15" s="407"/>
      <c r="I15" s="407"/>
      <c r="J15" s="407"/>
      <c r="K15" s="408"/>
      <c r="L15" s="383" t="s">
        <v>19</v>
      </c>
      <c r="M15" s="387"/>
      <c r="N15" s="387"/>
      <c r="O15" s="387"/>
      <c r="P15" s="387"/>
      <c r="Q15" s="384"/>
      <c r="R15" s="380" t="s">
        <v>20</v>
      </c>
      <c r="S15" s="381"/>
      <c r="T15" s="381"/>
      <c r="U15" s="381"/>
      <c r="V15" s="381"/>
      <c r="W15" s="381"/>
      <c r="X15" s="382"/>
      <c r="Y15" s="383" t="s">
        <v>21</v>
      </c>
      <c r="Z15" s="384"/>
      <c r="AA15" s="406" t="s">
        <v>22</v>
      </c>
      <c r="AB15" s="407"/>
      <c r="AC15" s="407"/>
      <c r="AD15" s="408"/>
    </row>
    <row r="16" spans="1:30"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69" t="s">
        <v>23</v>
      </c>
      <c r="B17" s="470"/>
      <c r="C17" s="472" t="s">
        <v>24</v>
      </c>
      <c r="D17" s="473"/>
      <c r="E17" s="473"/>
      <c r="F17" s="473"/>
      <c r="G17" s="473"/>
      <c r="H17" s="473"/>
      <c r="I17" s="473"/>
      <c r="J17" s="473"/>
      <c r="K17" s="473"/>
      <c r="L17" s="473"/>
      <c r="M17" s="473"/>
      <c r="N17" s="473"/>
      <c r="O17" s="473"/>
      <c r="P17" s="473"/>
      <c r="Q17" s="474"/>
      <c r="R17" s="383" t="s">
        <v>25</v>
      </c>
      <c r="S17" s="387"/>
      <c r="T17" s="387"/>
      <c r="U17" s="387"/>
      <c r="V17" s="384"/>
      <c r="W17" s="385">
        <v>15</v>
      </c>
      <c r="X17" s="386"/>
      <c r="Y17" s="387" t="s">
        <v>26</v>
      </c>
      <c r="Z17" s="387"/>
      <c r="AA17" s="387"/>
      <c r="AB17" s="384"/>
      <c r="AC17" s="467">
        <v>0.45</v>
      </c>
      <c r="AD17" s="46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83" t="s">
        <v>27</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4"/>
      <c r="AE19" s="83"/>
      <c r="AF19" s="83"/>
    </row>
    <row r="20" spans="1:41" ht="32.25" customHeight="1" thickBot="1" x14ac:dyDescent="0.3">
      <c r="A20" s="82"/>
      <c r="B20" s="60"/>
      <c r="C20" s="463" t="s">
        <v>28</v>
      </c>
      <c r="D20" s="464"/>
      <c r="E20" s="464"/>
      <c r="F20" s="464"/>
      <c r="G20" s="464"/>
      <c r="H20" s="464"/>
      <c r="I20" s="464"/>
      <c r="J20" s="464"/>
      <c r="K20" s="464"/>
      <c r="L20" s="464"/>
      <c r="M20" s="464"/>
      <c r="N20" s="464"/>
      <c r="O20" s="464"/>
      <c r="P20" s="465"/>
      <c r="Q20" s="483" t="s">
        <v>29</v>
      </c>
      <c r="R20" s="376"/>
      <c r="S20" s="376"/>
      <c r="T20" s="376"/>
      <c r="U20" s="376"/>
      <c r="V20" s="376"/>
      <c r="W20" s="376"/>
      <c r="X20" s="376"/>
      <c r="Y20" s="376"/>
      <c r="Z20" s="376"/>
      <c r="AA20" s="376"/>
      <c r="AB20" s="376"/>
      <c r="AC20" s="376"/>
      <c r="AD20" s="484"/>
      <c r="AE20" s="83"/>
      <c r="AF20" s="83"/>
    </row>
    <row r="21" spans="1:41" ht="32.25" customHeight="1" thickBot="1" x14ac:dyDescent="0.3">
      <c r="A21" s="59"/>
      <c r="B21" s="54"/>
      <c r="C21" s="153" t="s">
        <v>30</v>
      </c>
      <c r="D21" s="154" t="s">
        <v>31</v>
      </c>
      <c r="E21" s="154" t="s">
        <v>32</v>
      </c>
      <c r="F21" s="154" t="s">
        <v>33</v>
      </c>
      <c r="G21" s="154" t="s">
        <v>34</v>
      </c>
      <c r="H21" s="154" t="s">
        <v>35</v>
      </c>
      <c r="I21" s="154" t="s">
        <v>36</v>
      </c>
      <c r="J21" s="154" t="s">
        <v>37</v>
      </c>
      <c r="K21" s="154" t="s">
        <v>38</v>
      </c>
      <c r="L21" s="154" t="s">
        <v>39</v>
      </c>
      <c r="M21" s="154" t="s">
        <v>40</v>
      </c>
      <c r="N21" s="154" t="s">
        <v>8</v>
      </c>
      <c r="O21" s="154" t="s">
        <v>41</v>
      </c>
      <c r="P21" s="155" t="s">
        <v>42</v>
      </c>
      <c r="Q21" s="153" t="s">
        <v>30</v>
      </c>
      <c r="R21" s="154" t="s">
        <v>31</v>
      </c>
      <c r="S21" s="154" t="s">
        <v>32</v>
      </c>
      <c r="T21" s="154" t="s">
        <v>33</v>
      </c>
      <c r="U21" s="154" t="s">
        <v>34</v>
      </c>
      <c r="V21" s="154" t="s">
        <v>35</v>
      </c>
      <c r="W21" s="154" t="s">
        <v>36</v>
      </c>
      <c r="X21" s="154" t="s">
        <v>37</v>
      </c>
      <c r="Y21" s="154" t="s">
        <v>38</v>
      </c>
      <c r="Z21" s="154" t="s">
        <v>39</v>
      </c>
      <c r="AA21" s="154" t="s">
        <v>40</v>
      </c>
      <c r="AB21" s="154" t="s">
        <v>8</v>
      </c>
      <c r="AC21" s="154" t="s">
        <v>41</v>
      </c>
      <c r="AD21" s="155" t="s">
        <v>42</v>
      </c>
      <c r="AE21" s="3"/>
      <c r="AF21" s="3"/>
    </row>
    <row r="22" spans="1:41" ht="32.25" customHeight="1" x14ac:dyDescent="0.25">
      <c r="A22" s="331" t="s">
        <v>43</v>
      </c>
      <c r="B22" s="466"/>
      <c r="C22" s="175">
        <v>19354527</v>
      </c>
      <c r="D22" s="173"/>
      <c r="E22" s="173"/>
      <c r="F22" s="173"/>
      <c r="G22" s="173"/>
      <c r="H22" s="173"/>
      <c r="I22" s="173"/>
      <c r="J22" s="173"/>
      <c r="K22" s="173"/>
      <c r="L22" s="173"/>
      <c r="M22" s="173"/>
      <c r="N22" s="173"/>
      <c r="O22" s="173">
        <f>SUM(C22:N22)</f>
        <v>19354527</v>
      </c>
      <c r="P22" s="176"/>
      <c r="Q22" s="212">
        <f>1403643083+39216000</f>
        <v>1442859083</v>
      </c>
      <c r="R22" s="213"/>
      <c r="S22" s="213"/>
      <c r="T22" s="213"/>
      <c r="U22" s="193">
        <f>20000000</f>
        <v>20000000</v>
      </c>
      <c r="V22" s="213"/>
      <c r="W22" s="213"/>
      <c r="X22" s="213">
        <v>1083213</v>
      </c>
      <c r="Y22" s="213"/>
      <c r="Z22" s="213"/>
      <c r="AA22" s="213">
        <v>-16398294</v>
      </c>
      <c r="AB22" s="213"/>
      <c r="AC22" s="730">
        <f>SUM(Q22:AB22)</f>
        <v>1447544002</v>
      </c>
      <c r="AD22" s="180"/>
      <c r="AE22" s="3"/>
      <c r="AF22" s="3"/>
    </row>
    <row r="23" spans="1:41" ht="32.25" customHeight="1" x14ac:dyDescent="0.25">
      <c r="A23" s="332" t="s">
        <v>44</v>
      </c>
      <c r="B23" s="340"/>
      <c r="C23" s="170">
        <v>19354527</v>
      </c>
      <c r="D23" s="169"/>
      <c r="E23" s="169"/>
      <c r="F23" s="169"/>
      <c r="G23" s="169"/>
      <c r="H23" s="169"/>
      <c r="I23" s="169"/>
      <c r="J23" s="169"/>
      <c r="K23" s="169"/>
      <c r="L23" s="169"/>
      <c r="M23" s="169"/>
      <c r="N23" s="169"/>
      <c r="O23" s="169">
        <f>SUM(C23:N23)</f>
        <v>19354527</v>
      </c>
      <c r="P23" s="188">
        <f>IFERROR(O23/(SUMIF(C23:N23,"&gt;0",C22:N22))," ")</f>
        <v>1</v>
      </c>
      <c r="Q23" s="212">
        <v>1403643083</v>
      </c>
      <c r="R23" s="214"/>
      <c r="S23" s="169">
        <v>-15352236</v>
      </c>
      <c r="T23" s="214"/>
      <c r="U23" s="214"/>
      <c r="V23" s="169">
        <v>20000000</v>
      </c>
      <c r="W23" s="214"/>
      <c r="X23" s="214"/>
      <c r="Y23" s="262">
        <v>13680000</v>
      </c>
      <c r="Z23" s="262">
        <v>1083214</v>
      </c>
      <c r="AA23" s="262">
        <v>-684000</v>
      </c>
      <c r="AB23" s="262">
        <f>16100000-1000000</f>
        <v>15100000</v>
      </c>
      <c r="AC23" s="213">
        <f>SUM(Q23:AB23)</f>
        <v>1437470061</v>
      </c>
      <c r="AD23" s="178">
        <f>+AC23/AC22</f>
        <v>0.99304066682181591</v>
      </c>
      <c r="AE23" s="3"/>
      <c r="AF23" s="3"/>
    </row>
    <row r="24" spans="1:41" ht="32.25" customHeight="1" x14ac:dyDescent="0.25">
      <c r="A24" s="332" t="s">
        <v>45</v>
      </c>
      <c r="B24" s="340"/>
      <c r="C24" s="170"/>
      <c r="D24" s="169">
        <f>7804231+687500+729666</f>
        <v>9221397</v>
      </c>
      <c r="E24" s="169"/>
      <c r="F24" s="169">
        <f>132530+10000000</f>
        <v>10132530</v>
      </c>
      <c r="G24" s="169"/>
      <c r="H24" s="169"/>
      <c r="I24" s="169"/>
      <c r="J24" s="169"/>
      <c r="K24" s="169"/>
      <c r="L24" s="169"/>
      <c r="M24" s="169"/>
      <c r="N24" s="169"/>
      <c r="O24" s="169">
        <f>SUM(C24:N24)</f>
        <v>19353927</v>
      </c>
      <c r="P24" s="174"/>
      <c r="Q24" s="170"/>
      <c r="R24" s="217">
        <v>90854583</v>
      </c>
      <c r="S24" s="169">
        <v>122909500</v>
      </c>
      <c r="T24" s="169">
        <v>122909500</v>
      </c>
      <c r="U24" s="169">
        <v>122909500</v>
      </c>
      <c r="V24" s="169">
        <v>125409500</v>
      </c>
      <c r="W24" s="169">
        <v>125409500</v>
      </c>
      <c r="X24" s="169">
        <v>125409500</v>
      </c>
      <c r="Y24" s="169">
        <v>125409500</v>
      </c>
      <c r="Z24" s="169">
        <f>125770571-6854097</f>
        <v>118916474</v>
      </c>
      <c r="AA24" s="169">
        <f>125770571-9544197</f>
        <v>116226374</v>
      </c>
      <c r="AB24" s="169">
        <v>251180071</v>
      </c>
      <c r="AC24" s="169">
        <f>SUM(Q24:AB24)</f>
        <v>1447544002</v>
      </c>
      <c r="AD24" s="178"/>
      <c r="AE24" s="3"/>
      <c r="AF24" s="3"/>
    </row>
    <row r="25" spans="1:41" ht="32.25" customHeight="1" thickBot="1" x14ac:dyDescent="0.3">
      <c r="A25" s="392" t="s">
        <v>46</v>
      </c>
      <c r="B25" s="393"/>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v>119489500</v>
      </c>
      <c r="U25" s="172">
        <v>119489500</v>
      </c>
      <c r="V25" s="172">
        <v>119489500</v>
      </c>
      <c r="W25" s="172">
        <v>117927333</v>
      </c>
      <c r="X25" s="172">
        <v>123189366</v>
      </c>
      <c r="Y25" s="172">
        <v>121392622</v>
      </c>
      <c r="Z25" s="172">
        <v>131488994</v>
      </c>
      <c r="AA25" s="172">
        <v>122909500</v>
      </c>
      <c r="AB25" s="172">
        <v>245819000</v>
      </c>
      <c r="AC25" s="731">
        <f>SUM(Q25:AB25)</f>
        <v>1414591161</v>
      </c>
      <c r="AD25" s="179">
        <f>IFERROR(AC25/(SUMIF(Q25:AB25,"&gt;0",Q24:AB24))," ")</f>
        <v>0.97723534417297808</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25">
      <c r="A27" s="388" t="s">
        <v>47</v>
      </c>
      <c r="B27" s="389"/>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1"/>
    </row>
    <row r="28" spans="1:41" ht="15" customHeight="1" x14ac:dyDescent="0.25">
      <c r="A28" s="394" t="s">
        <v>48</v>
      </c>
      <c r="B28" s="396" t="s">
        <v>49</v>
      </c>
      <c r="C28" s="397"/>
      <c r="D28" s="340" t="s">
        <v>50</v>
      </c>
      <c r="E28" s="341"/>
      <c r="F28" s="341"/>
      <c r="G28" s="341"/>
      <c r="H28" s="341"/>
      <c r="I28" s="341"/>
      <c r="J28" s="341"/>
      <c r="K28" s="341"/>
      <c r="L28" s="341"/>
      <c r="M28" s="341"/>
      <c r="N28" s="341"/>
      <c r="O28" s="398"/>
      <c r="P28" s="372" t="s">
        <v>41</v>
      </c>
      <c r="Q28" s="372" t="s">
        <v>51</v>
      </c>
      <c r="R28" s="372"/>
      <c r="S28" s="372"/>
      <c r="T28" s="372"/>
      <c r="U28" s="372"/>
      <c r="V28" s="372"/>
      <c r="W28" s="372"/>
      <c r="X28" s="372"/>
      <c r="Y28" s="372"/>
      <c r="Z28" s="372"/>
      <c r="AA28" s="372"/>
      <c r="AB28" s="372"/>
      <c r="AC28" s="372"/>
      <c r="AD28" s="374"/>
    </row>
    <row r="29" spans="1:41" ht="27" customHeight="1" x14ac:dyDescent="0.25">
      <c r="A29" s="395"/>
      <c r="B29" s="336"/>
      <c r="C29" s="378"/>
      <c r="D29" s="88" t="s">
        <v>30</v>
      </c>
      <c r="E29" s="88" t="s">
        <v>31</v>
      </c>
      <c r="F29" s="88" t="s">
        <v>32</v>
      </c>
      <c r="G29" s="88" t="s">
        <v>33</v>
      </c>
      <c r="H29" s="88" t="s">
        <v>34</v>
      </c>
      <c r="I29" s="88" t="s">
        <v>35</v>
      </c>
      <c r="J29" s="88" t="s">
        <v>36</v>
      </c>
      <c r="K29" s="88" t="s">
        <v>37</v>
      </c>
      <c r="L29" s="88" t="s">
        <v>38</v>
      </c>
      <c r="M29" s="88" t="s">
        <v>39</v>
      </c>
      <c r="N29" s="88" t="s">
        <v>40</v>
      </c>
      <c r="O29" s="88" t="s">
        <v>8</v>
      </c>
      <c r="P29" s="398"/>
      <c r="Q29" s="372"/>
      <c r="R29" s="372"/>
      <c r="S29" s="372"/>
      <c r="T29" s="372"/>
      <c r="U29" s="372"/>
      <c r="V29" s="372"/>
      <c r="W29" s="372"/>
      <c r="X29" s="372"/>
      <c r="Y29" s="372"/>
      <c r="Z29" s="372"/>
      <c r="AA29" s="372"/>
      <c r="AB29" s="372"/>
      <c r="AC29" s="372"/>
      <c r="AD29" s="374"/>
    </row>
    <row r="30" spans="1:41" ht="81" customHeight="1" thickBot="1" x14ac:dyDescent="0.3">
      <c r="A30" s="190" t="str">
        <f>C17</f>
        <v>1 - Acompañar técnicamente a 15 sectores de la Administración Distrital en la inclusión del enfoque de género en las políticas, planes,  programas y proyectos así como en su cultura organizacional e institucional</v>
      </c>
      <c r="B30" s="399" t="s">
        <v>52</v>
      </c>
      <c r="C30" s="40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01" t="s">
        <v>53</v>
      </c>
      <c r="R30" s="401"/>
      <c r="S30" s="401"/>
      <c r="T30" s="401"/>
      <c r="U30" s="401"/>
      <c r="V30" s="401"/>
      <c r="W30" s="401"/>
      <c r="X30" s="401"/>
      <c r="Y30" s="401"/>
      <c r="Z30" s="401"/>
      <c r="AA30" s="401"/>
      <c r="AB30" s="401"/>
      <c r="AC30" s="401"/>
      <c r="AD30" s="402"/>
    </row>
    <row r="31" spans="1:41" ht="45" customHeight="1" x14ac:dyDescent="0.25">
      <c r="A31" s="403" t="s">
        <v>54</v>
      </c>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5"/>
    </row>
    <row r="32" spans="1:41" ht="23.25" customHeight="1" x14ac:dyDescent="0.25">
      <c r="A32" s="332" t="s">
        <v>55</v>
      </c>
      <c r="B32" s="372" t="s">
        <v>56</v>
      </c>
      <c r="C32" s="372" t="s">
        <v>49</v>
      </c>
      <c r="D32" s="372" t="s">
        <v>57</v>
      </c>
      <c r="E32" s="372"/>
      <c r="F32" s="372"/>
      <c r="G32" s="372"/>
      <c r="H32" s="372"/>
      <c r="I32" s="372"/>
      <c r="J32" s="372"/>
      <c r="K32" s="372"/>
      <c r="L32" s="372"/>
      <c r="M32" s="372"/>
      <c r="N32" s="372"/>
      <c r="O32" s="372"/>
      <c r="P32" s="372"/>
      <c r="Q32" s="372" t="s">
        <v>58</v>
      </c>
      <c r="R32" s="372"/>
      <c r="S32" s="372"/>
      <c r="T32" s="372"/>
      <c r="U32" s="372"/>
      <c r="V32" s="372"/>
      <c r="W32" s="372"/>
      <c r="X32" s="372"/>
      <c r="Y32" s="372"/>
      <c r="Z32" s="372"/>
      <c r="AA32" s="372"/>
      <c r="AB32" s="372"/>
      <c r="AC32" s="372"/>
      <c r="AD32" s="374"/>
      <c r="AG32" s="87"/>
      <c r="AH32" s="87"/>
      <c r="AI32" s="87"/>
      <c r="AJ32" s="87"/>
      <c r="AK32" s="87"/>
      <c r="AL32" s="87"/>
      <c r="AM32" s="87"/>
      <c r="AN32" s="87"/>
      <c r="AO32" s="87"/>
    </row>
    <row r="33" spans="1:41" ht="23.25" customHeight="1" x14ac:dyDescent="0.25">
      <c r="A33" s="332"/>
      <c r="B33" s="372"/>
      <c r="C33" s="373"/>
      <c r="D33" s="88" t="s">
        <v>30</v>
      </c>
      <c r="E33" s="88" t="s">
        <v>31</v>
      </c>
      <c r="F33" s="88" t="s">
        <v>32</v>
      </c>
      <c r="G33" s="88" t="s">
        <v>33</v>
      </c>
      <c r="H33" s="88" t="s">
        <v>34</v>
      </c>
      <c r="I33" s="88" t="s">
        <v>35</v>
      </c>
      <c r="J33" s="88" t="s">
        <v>36</v>
      </c>
      <c r="K33" s="88" t="s">
        <v>37</v>
      </c>
      <c r="L33" s="88" t="s">
        <v>38</v>
      </c>
      <c r="M33" s="88" t="s">
        <v>39</v>
      </c>
      <c r="N33" s="88" t="s">
        <v>40</v>
      </c>
      <c r="O33" s="88" t="s">
        <v>8</v>
      </c>
      <c r="P33" s="88" t="s">
        <v>41</v>
      </c>
      <c r="Q33" s="375" t="s">
        <v>59</v>
      </c>
      <c r="R33" s="376"/>
      <c r="S33" s="376"/>
      <c r="T33" s="376"/>
      <c r="U33" s="376"/>
      <c r="V33" s="377"/>
      <c r="W33" s="336" t="s">
        <v>60</v>
      </c>
      <c r="X33" s="337"/>
      <c r="Y33" s="337"/>
      <c r="Z33" s="378"/>
      <c r="AA33" s="336" t="s">
        <v>61</v>
      </c>
      <c r="AB33" s="337"/>
      <c r="AC33" s="337"/>
      <c r="AD33" s="379"/>
      <c r="AG33" s="87"/>
      <c r="AH33" s="87"/>
      <c r="AI33" s="87"/>
      <c r="AJ33" s="87"/>
      <c r="AK33" s="87"/>
      <c r="AL33" s="87"/>
      <c r="AM33" s="87"/>
      <c r="AN33" s="87"/>
      <c r="AO33" s="87"/>
    </row>
    <row r="34" spans="1:41" ht="42" customHeight="1" x14ac:dyDescent="0.25">
      <c r="A34" s="343" t="str">
        <f>A30</f>
        <v>1 - Acompañar técnicamente a 15 sectores de la Administración Distrital en la inclusión del enfoque de género en las políticas, planes,  programas y proyectos así como en su cultura organizacional e institucional</v>
      </c>
      <c r="B34" s="346">
        <v>0.45</v>
      </c>
      <c r="C34" s="368" t="s">
        <v>62</v>
      </c>
      <c r="D34" s="368">
        <v>15</v>
      </c>
      <c r="E34" s="368">
        <v>15</v>
      </c>
      <c r="F34" s="368">
        <v>15</v>
      </c>
      <c r="G34" s="368">
        <v>15</v>
      </c>
      <c r="H34" s="368">
        <v>15</v>
      </c>
      <c r="I34" s="368">
        <v>15</v>
      </c>
      <c r="J34" s="368">
        <v>15</v>
      </c>
      <c r="K34" s="368">
        <v>15</v>
      </c>
      <c r="L34" s="368">
        <v>15</v>
      </c>
      <c r="M34" s="368">
        <v>15</v>
      </c>
      <c r="N34" s="368">
        <v>15</v>
      </c>
      <c r="O34" s="368">
        <v>15</v>
      </c>
      <c r="P34" s="370">
        <v>15</v>
      </c>
      <c r="Q34" s="348" t="s">
        <v>507</v>
      </c>
      <c r="R34" s="349"/>
      <c r="S34" s="349"/>
      <c r="T34" s="349"/>
      <c r="U34" s="349"/>
      <c r="V34" s="350"/>
      <c r="W34" s="353" t="s">
        <v>63</v>
      </c>
      <c r="X34" s="353"/>
      <c r="Y34" s="353"/>
      <c r="Z34" s="354"/>
      <c r="AA34" s="359" t="s">
        <v>64</v>
      </c>
      <c r="AB34" s="360"/>
      <c r="AC34" s="360"/>
      <c r="AD34" s="361"/>
      <c r="AE34" s="258" t="s">
        <v>65</v>
      </c>
      <c r="AG34" s="87"/>
      <c r="AH34" s="87"/>
      <c r="AI34" s="87"/>
      <c r="AJ34" s="87"/>
      <c r="AK34" s="87"/>
      <c r="AL34" s="87"/>
      <c r="AM34" s="87"/>
      <c r="AN34" s="87"/>
      <c r="AO34" s="87"/>
    </row>
    <row r="35" spans="1:41" ht="100.5" customHeight="1" x14ac:dyDescent="0.25">
      <c r="A35" s="344"/>
      <c r="B35" s="273"/>
      <c r="C35" s="369"/>
      <c r="D35" s="369"/>
      <c r="E35" s="369"/>
      <c r="F35" s="369"/>
      <c r="G35" s="369"/>
      <c r="H35" s="369"/>
      <c r="I35" s="369"/>
      <c r="J35" s="369"/>
      <c r="K35" s="369"/>
      <c r="L35" s="369"/>
      <c r="M35" s="369"/>
      <c r="N35" s="369"/>
      <c r="O35" s="369"/>
      <c r="P35" s="371"/>
      <c r="Q35" s="349"/>
      <c r="R35" s="349"/>
      <c r="S35" s="349"/>
      <c r="T35" s="349"/>
      <c r="U35" s="349"/>
      <c r="V35" s="350"/>
      <c r="W35" s="355"/>
      <c r="X35" s="355"/>
      <c r="Y35" s="355"/>
      <c r="Z35" s="356"/>
      <c r="AA35" s="362"/>
      <c r="AB35" s="363"/>
      <c r="AC35" s="363"/>
      <c r="AD35" s="364"/>
      <c r="AG35" s="87"/>
      <c r="AH35" s="87"/>
      <c r="AI35" s="87"/>
      <c r="AJ35" s="87"/>
      <c r="AK35" s="87"/>
      <c r="AL35" s="87"/>
      <c r="AM35" s="87"/>
      <c r="AN35" s="87"/>
      <c r="AO35" s="87"/>
    </row>
    <row r="36" spans="1:41" ht="156.94999999999999" customHeight="1" x14ac:dyDescent="0.25">
      <c r="A36" s="345"/>
      <c r="B36" s="347"/>
      <c r="C36" s="91" t="s">
        <v>66</v>
      </c>
      <c r="D36" s="232">
        <v>15</v>
      </c>
      <c r="E36" s="235">
        <v>15</v>
      </c>
      <c r="F36" s="235">
        <v>15</v>
      </c>
      <c r="G36" s="239">
        <v>15</v>
      </c>
      <c r="H36" s="239">
        <v>15</v>
      </c>
      <c r="I36" s="239">
        <v>15</v>
      </c>
      <c r="J36" s="239">
        <v>15</v>
      </c>
      <c r="K36" s="239">
        <v>15</v>
      </c>
      <c r="L36" s="250">
        <v>15</v>
      </c>
      <c r="M36" s="250">
        <v>15</v>
      </c>
      <c r="N36" s="250">
        <v>15</v>
      </c>
      <c r="O36" s="250">
        <v>15</v>
      </c>
      <c r="P36" s="246">
        <v>15</v>
      </c>
      <c r="Q36" s="351"/>
      <c r="R36" s="351"/>
      <c r="S36" s="351"/>
      <c r="T36" s="351"/>
      <c r="U36" s="351"/>
      <c r="V36" s="352"/>
      <c r="W36" s="357"/>
      <c r="X36" s="357"/>
      <c r="Y36" s="357"/>
      <c r="Z36" s="358"/>
      <c r="AA36" s="365"/>
      <c r="AB36" s="366"/>
      <c r="AC36" s="366"/>
      <c r="AD36" s="367"/>
      <c r="AE36" s="260">
        <f>LEN(Q34)</f>
        <v>1982</v>
      </c>
      <c r="AG36" s="87"/>
      <c r="AH36" s="87"/>
      <c r="AI36" s="87"/>
      <c r="AJ36" s="87"/>
      <c r="AK36" s="87"/>
      <c r="AL36" s="87"/>
      <c r="AM36" s="87"/>
      <c r="AN36" s="87"/>
      <c r="AO36" s="87"/>
    </row>
    <row r="37" spans="1:41" ht="26.25" customHeight="1" x14ac:dyDescent="0.25">
      <c r="A37" s="331" t="s">
        <v>67</v>
      </c>
      <c r="B37" s="333" t="s">
        <v>68</v>
      </c>
      <c r="C37" s="335" t="s">
        <v>69</v>
      </c>
      <c r="D37" s="335"/>
      <c r="E37" s="335"/>
      <c r="F37" s="335"/>
      <c r="G37" s="335"/>
      <c r="H37" s="335"/>
      <c r="I37" s="335"/>
      <c r="J37" s="335"/>
      <c r="K37" s="335"/>
      <c r="L37" s="335"/>
      <c r="M37" s="335"/>
      <c r="N37" s="335"/>
      <c r="O37" s="335"/>
      <c r="P37" s="335"/>
      <c r="Q37" s="336" t="s">
        <v>70</v>
      </c>
      <c r="R37" s="337"/>
      <c r="S37" s="337"/>
      <c r="T37" s="337"/>
      <c r="U37" s="337"/>
      <c r="V37" s="337"/>
      <c r="W37" s="338"/>
      <c r="X37" s="338"/>
      <c r="Y37" s="338"/>
      <c r="Z37" s="338"/>
      <c r="AA37" s="338"/>
      <c r="AB37" s="338"/>
      <c r="AC37" s="338"/>
      <c r="AD37" s="339"/>
      <c r="AG37" s="87"/>
      <c r="AH37" s="87"/>
      <c r="AI37" s="87"/>
      <c r="AJ37" s="87"/>
      <c r="AK37" s="87"/>
      <c r="AL37" s="87"/>
      <c r="AM37" s="87"/>
      <c r="AN37" s="87"/>
      <c r="AO37" s="87"/>
    </row>
    <row r="38" spans="1:41" ht="26.25" customHeight="1" x14ac:dyDescent="0.25">
      <c r="A38" s="332"/>
      <c r="B38" s="334"/>
      <c r="C38" s="88" t="s">
        <v>71</v>
      </c>
      <c r="D38" s="88" t="s">
        <v>72</v>
      </c>
      <c r="E38" s="88" t="s">
        <v>73</v>
      </c>
      <c r="F38" s="88" t="s">
        <v>74</v>
      </c>
      <c r="G38" s="88" t="s">
        <v>75</v>
      </c>
      <c r="H38" s="88" t="s">
        <v>76</v>
      </c>
      <c r="I38" s="88" t="s">
        <v>77</v>
      </c>
      <c r="J38" s="88" t="s">
        <v>78</v>
      </c>
      <c r="K38" s="88" t="s">
        <v>79</v>
      </c>
      <c r="L38" s="88" t="s">
        <v>80</v>
      </c>
      <c r="M38" s="88" t="s">
        <v>81</v>
      </c>
      <c r="N38" s="88" t="s">
        <v>82</v>
      </c>
      <c r="O38" s="88" t="s">
        <v>83</v>
      </c>
      <c r="P38" s="88" t="s">
        <v>84</v>
      </c>
      <c r="Q38" s="340" t="s">
        <v>85</v>
      </c>
      <c r="R38" s="341"/>
      <c r="S38" s="341"/>
      <c r="T38" s="341"/>
      <c r="U38" s="341"/>
      <c r="V38" s="341"/>
      <c r="W38" s="341"/>
      <c r="X38" s="341"/>
      <c r="Y38" s="341"/>
      <c r="Z38" s="341"/>
      <c r="AA38" s="341"/>
      <c r="AB38" s="341"/>
      <c r="AC38" s="341"/>
      <c r="AD38" s="342"/>
      <c r="AG38" s="94"/>
      <c r="AH38" s="94"/>
      <c r="AI38" s="94"/>
      <c r="AJ38" s="94"/>
      <c r="AK38" s="94"/>
      <c r="AL38" s="94"/>
      <c r="AM38" s="94"/>
      <c r="AN38" s="94"/>
      <c r="AO38" s="94"/>
    </row>
    <row r="39" spans="1:41" ht="42.95" customHeight="1" x14ac:dyDescent="0.25">
      <c r="A39" s="279" t="s">
        <v>86</v>
      </c>
      <c r="B39" s="281">
        <v>2</v>
      </c>
      <c r="C39" s="90" t="s">
        <v>62</v>
      </c>
      <c r="D39" s="95">
        <v>0.35</v>
      </c>
      <c r="E39" s="191">
        <v>0.35</v>
      </c>
      <c r="F39" s="95">
        <v>0.3</v>
      </c>
      <c r="G39" s="95">
        <v>0</v>
      </c>
      <c r="H39" s="95">
        <v>0</v>
      </c>
      <c r="I39" s="95">
        <v>0</v>
      </c>
      <c r="J39" s="95">
        <v>0</v>
      </c>
      <c r="K39" s="95">
        <v>0</v>
      </c>
      <c r="L39" s="95">
        <v>0</v>
      </c>
      <c r="M39" s="95">
        <v>0</v>
      </c>
      <c r="N39" s="95">
        <v>0</v>
      </c>
      <c r="O39" s="95">
        <v>0</v>
      </c>
      <c r="P39" s="96">
        <f t="shared" ref="P39:P55" si="0">SUM(D39:O39)</f>
        <v>1</v>
      </c>
      <c r="Q39" s="287" t="s">
        <v>87</v>
      </c>
      <c r="R39" s="288"/>
      <c r="S39" s="288"/>
      <c r="T39" s="288"/>
      <c r="U39" s="288"/>
      <c r="V39" s="288"/>
      <c r="W39" s="288"/>
      <c r="X39" s="288"/>
      <c r="Y39" s="288"/>
      <c r="Z39" s="288"/>
      <c r="AA39" s="288"/>
      <c r="AB39" s="288"/>
      <c r="AC39" s="288"/>
      <c r="AD39" s="289"/>
      <c r="AE39" s="97"/>
      <c r="AG39" s="98"/>
      <c r="AH39" s="98"/>
      <c r="AI39" s="98"/>
      <c r="AJ39" s="98"/>
      <c r="AK39" s="98"/>
      <c r="AL39" s="98"/>
      <c r="AM39" s="98"/>
      <c r="AN39" s="98"/>
      <c r="AO39" s="98"/>
    </row>
    <row r="40" spans="1:41" ht="42.95" customHeight="1" x14ac:dyDescent="0.25">
      <c r="A40" s="280"/>
      <c r="B40" s="282"/>
      <c r="C40" s="99" t="s">
        <v>66</v>
      </c>
      <c r="D40" s="100">
        <v>0.35</v>
      </c>
      <c r="E40" s="100">
        <v>0.35</v>
      </c>
      <c r="F40" s="100">
        <v>0.3</v>
      </c>
      <c r="G40" s="100">
        <v>0</v>
      </c>
      <c r="H40" s="100">
        <v>0</v>
      </c>
      <c r="I40" s="100">
        <v>0</v>
      </c>
      <c r="J40" s="100">
        <v>0</v>
      </c>
      <c r="K40" s="100">
        <v>0</v>
      </c>
      <c r="L40" s="100">
        <v>0</v>
      </c>
      <c r="M40" s="100">
        <v>0</v>
      </c>
      <c r="N40" s="100">
        <v>0</v>
      </c>
      <c r="O40" s="100">
        <v>0</v>
      </c>
      <c r="P40" s="101">
        <f t="shared" si="0"/>
        <v>1</v>
      </c>
      <c r="Q40" s="290"/>
      <c r="R40" s="291"/>
      <c r="S40" s="291"/>
      <c r="T40" s="291"/>
      <c r="U40" s="291"/>
      <c r="V40" s="291"/>
      <c r="W40" s="291"/>
      <c r="X40" s="291"/>
      <c r="Y40" s="291"/>
      <c r="Z40" s="291"/>
      <c r="AA40" s="291"/>
      <c r="AB40" s="291"/>
      <c r="AC40" s="291"/>
      <c r="AD40" s="292"/>
      <c r="AE40" s="97"/>
    </row>
    <row r="41" spans="1:41" ht="165" customHeight="1" x14ac:dyDescent="0.25">
      <c r="A41" s="280" t="s">
        <v>88</v>
      </c>
      <c r="B41" s="295">
        <v>12</v>
      </c>
      <c r="C41" s="102" t="s">
        <v>62</v>
      </c>
      <c r="D41" s="103">
        <v>0</v>
      </c>
      <c r="E41" s="103">
        <v>0.05</v>
      </c>
      <c r="F41" s="103">
        <v>0.1</v>
      </c>
      <c r="G41" s="103">
        <v>0.1</v>
      </c>
      <c r="H41" s="103">
        <v>0.1</v>
      </c>
      <c r="I41" s="103">
        <v>0.1</v>
      </c>
      <c r="J41" s="103">
        <v>0.1</v>
      </c>
      <c r="K41" s="103">
        <v>0.1</v>
      </c>
      <c r="L41" s="103">
        <v>0.1</v>
      </c>
      <c r="M41" s="103">
        <v>0.1</v>
      </c>
      <c r="N41" s="103">
        <v>0.1</v>
      </c>
      <c r="O41" s="103">
        <v>0.05</v>
      </c>
      <c r="P41" s="101">
        <f t="shared" si="0"/>
        <v>0.99999999999999989</v>
      </c>
      <c r="Q41" s="303" t="s">
        <v>508</v>
      </c>
      <c r="R41" s="304"/>
      <c r="S41" s="304"/>
      <c r="T41" s="304"/>
      <c r="U41" s="304"/>
      <c r="V41" s="304"/>
      <c r="W41" s="304"/>
      <c r="X41" s="304"/>
      <c r="Y41" s="304"/>
      <c r="Z41" s="304"/>
      <c r="AA41" s="304"/>
      <c r="AB41" s="304"/>
      <c r="AC41" s="304"/>
      <c r="AD41" s="305"/>
      <c r="AE41" s="259">
        <f>LEN(Q41)</f>
        <v>1930</v>
      </c>
    </row>
    <row r="42" spans="1:41" ht="141.75" customHeight="1" x14ac:dyDescent="0.25">
      <c r="A42" s="280"/>
      <c r="B42" s="282"/>
      <c r="C42" s="99" t="s">
        <v>66</v>
      </c>
      <c r="D42" s="100">
        <v>0</v>
      </c>
      <c r="E42" s="100">
        <v>0.05</v>
      </c>
      <c r="F42" s="100">
        <v>0.1</v>
      </c>
      <c r="G42" s="100">
        <v>0.1</v>
      </c>
      <c r="H42" s="100">
        <v>0.1</v>
      </c>
      <c r="I42" s="100">
        <v>0.1</v>
      </c>
      <c r="J42" s="100">
        <v>0.1</v>
      </c>
      <c r="K42" s="100">
        <v>0.1</v>
      </c>
      <c r="L42" s="104">
        <v>0.1</v>
      </c>
      <c r="M42" s="104">
        <v>0.1</v>
      </c>
      <c r="N42" s="104">
        <v>0.1</v>
      </c>
      <c r="O42" s="104">
        <v>0.05</v>
      </c>
      <c r="P42" s="245">
        <f t="shared" si="0"/>
        <v>0.99999999999999989</v>
      </c>
      <c r="Q42" s="306"/>
      <c r="R42" s="307"/>
      <c r="S42" s="307"/>
      <c r="T42" s="307"/>
      <c r="U42" s="307"/>
      <c r="V42" s="307"/>
      <c r="W42" s="307"/>
      <c r="X42" s="307"/>
      <c r="Y42" s="307"/>
      <c r="Z42" s="307"/>
      <c r="AA42" s="307"/>
      <c r="AB42" s="307"/>
      <c r="AC42" s="307"/>
      <c r="AD42" s="308"/>
      <c r="AE42" s="97"/>
    </row>
    <row r="43" spans="1:41" ht="134.25" customHeight="1" x14ac:dyDescent="0.25">
      <c r="A43" s="283" t="s">
        <v>89</v>
      </c>
      <c r="B43" s="295">
        <v>12</v>
      </c>
      <c r="C43" s="102" t="s">
        <v>62</v>
      </c>
      <c r="D43" s="103">
        <v>0</v>
      </c>
      <c r="E43" s="103">
        <v>0.06</v>
      </c>
      <c r="F43" s="103">
        <v>0.09</v>
      </c>
      <c r="G43" s="103">
        <v>0.1</v>
      </c>
      <c r="H43" s="103">
        <v>0.09</v>
      </c>
      <c r="I43" s="103">
        <v>0.09</v>
      </c>
      <c r="J43" s="103">
        <v>0.1</v>
      </c>
      <c r="K43" s="103">
        <v>0.09</v>
      </c>
      <c r="L43" s="103">
        <v>0.09</v>
      </c>
      <c r="M43" s="103">
        <v>0.09</v>
      </c>
      <c r="N43" s="103">
        <v>0.1</v>
      </c>
      <c r="O43" s="243">
        <v>0.1</v>
      </c>
      <c r="P43" s="244">
        <f t="shared" si="0"/>
        <v>0.99999999999999978</v>
      </c>
      <c r="Q43" s="309" t="s">
        <v>509</v>
      </c>
      <c r="R43" s="309"/>
      <c r="S43" s="309"/>
      <c r="T43" s="309"/>
      <c r="U43" s="309"/>
      <c r="V43" s="309"/>
      <c r="W43" s="309"/>
      <c r="X43" s="309"/>
      <c r="Y43" s="309"/>
      <c r="Z43" s="309"/>
      <c r="AA43" s="309"/>
      <c r="AB43" s="309"/>
      <c r="AC43" s="309"/>
      <c r="AD43" s="310"/>
      <c r="AE43" s="259">
        <f>LEN(Q43)</f>
        <v>1857</v>
      </c>
    </row>
    <row r="44" spans="1:41" ht="61.5" customHeight="1" x14ac:dyDescent="0.25">
      <c r="A44" s="284"/>
      <c r="B44" s="281"/>
      <c r="C44" s="275" t="s">
        <v>66</v>
      </c>
      <c r="D44" s="271">
        <v>0</v>
      </c>
      <c r="E44" s="271">
        <v>0.06</v>
      </c>
      <c r="F44" s="271">
        <v>0.09</v>
      </c>
      <c r="G44" s="271">
        <v>0.1</v>
      </c>
      <c r="H44" s="271">
        <v>0.09</v>
      </c>
      <c r="I44" s="271">
        <v>0.09</v>
      </c>
      <c r="J44" s="271">
        <v>0.1</v>
      </c>
      <c r="K44" s="271">
        <v>0.09</v>
      </c>
      <c r="L44" s="271">
        <v>0.09</v>
      </c>
      <c r="M44" s="271">
        <v>0.09</v>
      </c>
      <c r="N44" s="271">
        <v>0.1</v>
      </c>
      <c r="O44" s="271">
        <v>0.1</v>
      </c>
      <c r="P44" s="273">
        <f>SUM(D44:O44)</f>
        <v>0.99999999999999978</v>
      </c>
      <c r="Q44" s="311"/>
      <c r="R44" s="311"/>
      <c r="S44" s="311"/>
      <c r="T44" s="311"/>
      <c r="U44" s="311"/>
      <c r="V44" s="311"/>
      <c r="W44" s="311"/>
      <c r="X44" s="311"/>
      <c r="Y44" s="311"/>
      <c r="Z44" s="311"/>
      <c r="AA44" s="311"/>
      <c r="AB44" s="311"/>
      <c r="AC44" s="311"/>
      <c r="AD44" s="312"/>
      <c r="AE44" s="97"/>
    </row>
    <row r="45" spans="1:41" ht="33.75" customHeight="1" x14ac:dyDescent="0.25">
      <c r="A45" s="284"/>
      <c r="B45" s="282"/>
      <c r="C45" s="276"/>
      <c r="D45" s="272"/>
      <c r="E45" s="272"/>
      <c r="F45" s="272"/>
      <c r="G45" s="272"/>
      <c r="H45" s="272"/>
      <c r="I45" s="272"/>
      <c r="J45" s="272"/>
      <c r="K45" s="272"/>
      <c r="L45" s="272"/>
      <c r="M45" s="272"/>
      <c r="N45" s="272"/>
      <c r="O45" s="272"/>
      <c r="P45" s="273"/>
      <c r="Q45" s="313"/>
      <c r="R45" s="313"/>
      <c r="S45" s="313"/>
      <c r="T45" s="313"/>
      <c r="U45" s="313"/>
      <c r="V45" s="313"/>
      <c r="W45" s="313"/>
      <c r="X45" s="313"/>
      <c r="Y45" s="313"/>
      <c r="Z45" s="313"/>
      <c r="AA45" s="313"/>
      <c r="AB45" s="313"/>
      <c r="AC45" s="313"/>
      <c r="AD45" s="314"/>
      <c r="AE45" s="97"/>
    </row>
    <row r="46" spans="1:41" ht="66" customHeight="1" x14ac:dyDescent="0.25">
      <c r="A46" s="316" t="s">
        <v>90</v>
      </c>
      <c r="B46" s="317">
        <v>7</v>
      </c>
      <c r="C46" s="285" t="s">
        <v>62</v>
      </c>
      <c r="D46" s="267">
        <v>0</v>
      </c>
      <c r="E46" s="267">
        <v>0</v>
      </c>
      <c r="F46" s="267">
        <v>0.25</v>
      </c>
      <c r="G46" s="267">
        <v>0</v>
      </c>
      <c r="H46" s="267">
        <v>0</v>
      </c>
      <c r="I46" s="267">
        <v>0.25</v>
      </c>
      <c r="J46" s="267">
        <v>0</v>
      </c>
      <c r="K46" s="267">
        <v>0</v>
      </c>
      <c r="L46" s="267">
        <v>0.25</v>
      </c>
      <c r="M46" s="267">
        <v>0</v>
      </c>
      <c r="N46" s="267">
        <v>0</v>
      </c>
      <c r="O46" s="269">
        <v>0.25</v>
      </c>
      <c r="P46" s="277">
        <f t="shared" si="0"/>
        <v>1</v>
      </c>
      <c r="Q46" s="309" t="s">
        <v>510</v>
      </c>
      <c r="R46" s="309"/>
      <c r="S46" s="309"/>
      <c r="T46" s="309"/>
      <c r="U46" s="309"/>
      <c r="V46" s="309"/>
      <c r="W46" s="309"/>
      <c r="X46" s="309"/>
      <c r="Y46" s="309"/>
      <c r="Z46" s="309"/>
      <c r="AA46" s="309"/>
      <c r="AB46" s="309"/>
      <c r="AC46" s="309"/>
      <c r="AD46" s="310"/>
      <c r="AE46" s="259">
        <f>LEN(Q46)</f>
        <v>1956</v>
      </c>
    </row>
    <row r="47" spans="1:41" ht="30.75" customHeight="1" x14ac:dyDescent="0.25">
      <c r="A47" s="316"/>
      <c r="B47" s="318"/>
      <c r="C47" s="286"/>
      <c r="D47" s="268"/>
      <c r="E47" s="268"/>
      <c r="F47" s="268"/>
      <c r="G47" s="268"/>
      <c r="H47" s="268"/>
      <c r="I47" s="268"/>
      <c r="J47" s="268"/>
      <c r="K47" s="268"/>
      <c r="L47" s="268"/>
      <c r="M47" s="268"/>
      <c r="N47" s="268"/>
      <c r="O47" s="270"/>
      <c r="P47" s="277"/>
      <c r="Q47" s="311"/>
      <c r="R47" s="311"/>
      <c r="S47" s="311"/>
      <c r="T47" s="311"/>
      <c r="U47" s="311"/>
      <c r="V47" s="311"/>
      <c r="W47" s="311"/>
      <c r="X47" s="311"/>
      <c r="Y47" s="311"/>
      <c r="Z47" s="311"/>
      <c r="AA47" s="311"/>
      <c r="AB47" s="311"/>
      <c r="AC47" s="311"/>
      <c r="AD47" s="312"/>
      <c r="AE47" s="97"/>
    </row>
    <row r="48" spans="1:41" ht="42.95" customHeight="1" x14ac:dyDescent="0.25">
      <c r="A48" s="316"/>
      <c r="B48" s="318"/>
      <c r="C48" s="275" t="s">
        <v>66</v>
      </c>
      <c r="D48" s="271">
        <v>0</v>
      </c>
      <c r="E48" s="271">
        <v>0</v>
      </c>
      <c r="F48" s="271">
        <v>0.25</v>
      </c>
      <c r="G48" s="271">
        <v>0</v>
      </c>
      <c r="H48" s="271">
        <v>0</v>
      </c>
      <c r="I48" s="271">
        <v>0.25</v>
      </c>
      <c r="J48" s="271">
        <v>0</v>
      </c>
      <c r="K48" s="271">
        <v>0</v>
      </c>
      <c r="L48" s="271">
        <v>0.25</v>
      </c>
      <c r="M48" s="271">
        <v>0</v>
      </c>
      <c r="N48" s="271">
        <v>0</v>
      </c>
      <c r="O48" s="271">
        <v>0.25</v>
      </c>
      <c r="P48" s="273">
        <f>SUM(D48:O48)</f>
        <v>1</v>
      </c>
      <c r="Q48" s="311"/>
      <c r="R48" s="311"/>
      <c r="S48" s="311"/>
      <c r="T48" s="311"/>
      <c r="U48" s="311"/>
      <c r="V48" s="311"/>
      <c r="W48" s="311"/>
      <c r="X48" s="311"/>
      <c r="Y48" s="311"/>
      <c r="Z48" s="311"/>
      <c r="AA48" s="311"/>
      <c r="AB48" s="311"/>
      <c r="AC48" s="311"/>
      <c r="AD48" s="312"/>
      <c r="AE48" s="249"/>
    </row>
    <row r="49" spans="1:31" ht="42.95" customHeight="1" x14ac:dyDescent="0.25">
      <c r="A49" s="316"/>
      <c r="B49" s="318"/>
      <c r="C49" s="278"/>
      <c r="D49" s="274"/>
      <c r="E49" s="274"/>
      <c r="F49" s="274"/>
      <c r="G49" s="274"/>
      <c r="H49" s="274"/>
      <c r="I49" s="274"/>
      <c r="J49" s="274"/>
      <c r="K49" s="274"/>
      <c r="L49" s="274"/>
      <c r="M49" s="274"/>
      <c r="N49" s="274"/>
      <c r="O49" s="274"/>
      <c r="P49" s="273"/>
      <c r="Q49" s="311"/>
      <c r="R49" s="311"/>
      <c r="S49" s="311"/>
      <c r="T49" s="311"/>
      <c r="U49" s="311"/>
      <c r="V49" s="311"/>
      <c r="W49" s="311"/>
      <c r="X49" s="311"/>
      <c r="Y49" s="311"/>
      <c r="Z49" s="311"/>
      <c r="AA49" s="311"/>
      <c r="AB49" s="311"/>
      <c r="AC49" s="311"/>
      <c r="AD49" s="312"/>
      <c r="AE49" s="97"/>
    </row>
    <row r="50" spans="1:31" ht="30" hidden="1" customHeight="1" x14ac:dyDescent="0.25">
      <c r="A50" s="316"/>
      <c r="B50" s="319"/>
      <c r="C50" s="276"/>
      <c r="D50" s="272"/>
      <c r="E50" s="272"/>
      <c r="F50" s="272"/>
      <c r="G50" s="272"/>
      <c r="H50" s="272"/>
      <c r="I50" s="272"/>
      <c r="J50" s="272"/>
      <c r="K50" s="272"/>
      <c r="L50" s="272"/>
      <c r="M50" s="272"/>
      <c r="N50" s="272"/>
      <c r="O50" s="272"/>
      <c r="P50" s="273"/>
      <c r="Q50" s="311"/>
      <c r="R50" s="311"/>
      <c r="S50" s="311"/>
      <c r="T50" s="311"/>
      <c r="U50" s="311"/>
      <c r="V50" s="311"/>
      <c r="W50" s="311"/>
      <c r="X50" s="311"/>
      <c r="Y50" s="311"/>
      <c r="Z50" s="311"/>
      <c r="AA50" s="311"/>
      <c r="AB50" s="311"/>
      <c r="AC50" s="311"/>
      <c r="AD50" s="312"/>
      <c r="AE50" s="97"/>
    </row>
    <row r="51" spans="1:31" ht="76.5" customHeight="1" x14ac:dyDescent="0.25">
      <c r="A51" s="315" t="s">
        <v>91</v>
      </c>
      <c r="B51" s="295">
        <v>5</v>
      </c>
      <c r="C51" s="285" t="s">
        <v>62</v>
      </c>
      <c r="D51" s="329">
        <v>0.02</v>
      </c>
      <c r="E51" s="329">
        <v>0.06</v>
      </c>
      <c r="F51" s="329">
        <v>0.09</v>
      </c>
      <c r="G51" s="329">
        <v>0.1</v>
      </c>
      <c r="H51" s="329">
        <v>0.09</v>
      </c>
      <c r="I51" s="329">
        <v>0.09</v>
      </c>
      <c r="J51" s="329">
        <v>0.1</v>
      </c>
      <c r="K51" s="329">
        <v>0.09</v>
      </c>
      <c r="L51" s="329">
        <v>0.09</v>
      </c>
      <c r="M51" s="329">
        <v>0.09</v>
      </c>
      <c r="N51" s="329">
        <v>0.09</v>
      </c>
      <c r="O51" s="478">
        <v>0.09</v>
      </c>
      <c r="P51" s="480">
        <f t="shared" si="0"/>
        <v>0.99999999999999978</v>
      </c>
      <c r="Q51" s="320" t="s">
        <v>511</v>
      </c>
      <c r="R51" s="321"/>
      <c r="S51" s="321"/>
      <c r="T51" s="321"/>
      <c r="U51" s="321"/>
      <c r="V51" s="321"/>
      <c r="W51" s="321"/>
      <c r="X51" s="321"/>
      <c r="Y51" s="321"/>
      <c r="Z51" s="321"/>
      <c r="AA51" s="321"/>
      <c r="AB51" s="321"/>
      <c r="AC51" s="321"/>
      <c r="AD51" s="322"/>
      <c r="AE51" s="259">
        <f>LEN(Q51)</f>
        <v>1336</v>
      </c>
    </row>
    <row r="52" spans="1:31" ht="48" customHeight="1" x14ac:dyDescent="0.25">
      <c r="A52" s="315"/>
      <c r="B52" s="281"/>
      <c r="C52" s="286"/>
      <c r="D52" s="330"/>
      <c r="E52" s="330"/>
      <c r="F52" s="330"/>
      <c r="G52" s="330"/>
      <c r="H52" s="330"/>
      <c r="I52" s="330"/>
      <c r="J52" s="330"/>
      <c r="K52" s="330"/>
      <c r="L52" s="330"/>
      <c r="M52" s="330"/>
      <c r="N52" s="330"/>
      <c r="O52" s="479"/>
      <c r="P52" s="480"/>
      <c r="Q52" s="323"/>
      <c r="R52" s="324"/>
      <c r="S52" s="324"/>
      <c r="T52" s="324"/>
      <c r="U52" s="324"/>
      <c r="V52" s="324"/>
      <c r="W52" s="324"/>
      <c r="X52" s="324"/>
      <c r="Y52" s="324"/>
      <c r="Z52" s="324"/>
      <c r="AA52" s="324"/>
      <c r="AB52" s="324"/>
      <c r="AC52" s="324"/>
      <c r="AD52" s="325"/>
      <c r="AE52" s="97"/>
    </row>
    <row r="53" spans="1:31" ht="48" customHeight="1" x14ac:dyDescent="0.25">
      <c r="A53" s="315"/>
      <c r="B53" s="281"/>
      <c r="C53" s="275" t="s">
        <v>66</v>
      </c>
      <c r="D53" s="271">
        <v>0.02</v>
      </c>
      <c r="E53" s="271">
        <v>0.06</v>
      </c>
      <c r="F53" s="271">
        <v>0.09</v>
      </c>
      <c r="G53" s="271">
        <v>0.1</v>
      </c>
      <c r="H53" s="271">
        <v>0.09</v>
      </c>
      <c r="I53" s="271">
        <v>0.09</v>
      </c>
      <c r="J53" s="271">
        <v>0.1</v>
      </c>
      <c r="K53" s="271">
        <v>0.09</v>
      </c>
      <c r="L53" s="271">
        <v>0.09</v>
      </c>
      <c r="M53" s="271">
        <v>0.09</v>
      </c>
      <c r="N53" s="271">
        <v>0.09</v>
      </c>
      <c r="O53" s="271">
        <v>0.09</v>
      </c>
      <c r="P53" s="481">
        <f>SUM(D53:O53)</f>
        <v>0.99999999999999978</v>
      </c>
      <c r="Q53" s="323"/>
      <c r="R53" s="324"/>
      <c r="S53" s="324"/>
      <c r="T53" s="324"/>
      <c r="U53" s="324"/>
      <c r="V53" s="324"/>
      <c r="W53" s="324"/>
      <c r="X53" s="324"/>
      <c r="Y53" s="324"/>
      <c r="Z53" s="324"/>
      <c r="AA53" s="324"/>
      <c r="AB53" s="324"/>
      <c r="AC53" s="324"/>
      <c r="AD53" s="325"/>
      <c r="AE53" s="97"/>
    </row>
    <row r="54" spans="1:31" ht="48.75" customHeight="1" x14ac:dyDescent="0.25">
      <c r="A54" s="279"/>
      <c r="B54" s="282"/>
      <c r="C54" s="276"/>
      <c r="D54" s="272"/>
      <c r="E54" s="272"/>
      <c r="F54" s="272"/>
      <c r="G54" s="272"/>
      <c r="H54" s="272"/>
      <c r="I54" s="272"/>
      <c r="J54" s="272"/>
      <c r="K54" s="272"/>
      <c r="L54" s="272"/>
      <c r="M54" s="272"/>
      <c r="N54" s="272"/>
      <c r="O54" s="272"/>
      <c r="P54" s="482"/>
      <c r="Q54" s="326"/>
      <c r="R54" s="327"/>
      <c r="S54" s="327"/>
      <c r="T54" s="327"/>
      <c r="U54" s="327"/>
      <c r="V54" s="327"/>
      <c r="W54" s="327"/>
      <c r="X54" s="327"/>
      <c r="Y54" s="327"/>
      <c r="Z54" s="327"/>
      <c r="AA54" s="327"/>
      <c r="AB54" s="327"/>
      <c r="AC54" s="327"/>
      <c r="AD54" s="328"/>
      <c r="AE54" s="97"/>
    </row>
    <row r="55" spans="1:31" ht="42.95" customHeight="1" x14ac:dyDescent="0.25">
      <c r="A55" s="293" t="s">
        <v>92</v>
      </c>
      <c r="B55" s="295">
        <v>7</v>
      </c>
      <c r="C55" s="102" t="s">
        <v>62</v>
      </c>
      <c r="D55" s="103">
        <v>0.02</v>
      </c>
      <c r="E55" s="103">
        <v>0.08</v>
      </c>
      <c r="F55" s="103">
        <v>0.09</v>
      </c>
      <c r="G55" s="103">
        <v>0.09</v>
      </c>
      <c r="H55" s="103">
        <v>0.09</v>
      </c>
      <c r="I55" s="103">
        <v>0.09</v>
      </c>
      <c r="J55" s="103">
        <v>0.09</v>
      </c>
      <c r="K55" s="103">
        <v>0.09</v>
      </c>
      <c r="L55" s="103">
        <v>0.09</v>
      </c>
      <c r="M55" s="103">
        <v>0.09</v>
      </c>
      <c r="N55" s="103">
        <v>0.09</v>
      </c>
      <c r="O55" s="103">
        <v>0.09</v>
      </c>
      <c r="P55" s="101">
        <f t="shared" si="0"/>
        <v>0.99999999999999978</v>
      </c>
      <c r="Q55" s="297" t="s">
        <v>512</v>
      </c>
      <c r="R55" s="298"/>
      <c r="S55" s="298"/>
      <c r="T55" s="298"/>
      <c r="U55" s="298"/>
      <c r="V55" s="298"/>
      <c r="W55" s="298"/>
      <c r="X55" s="298"/>
      <c r="Y55" s="298"/>
      <c r="Z55" s="298"/>
      <c r="AA55" s="298"/>
      <c r="AB55" s="298"/>
      <c r="AC55" s="298"/>
      <c r="AD55" s="299"/>
      <c r="AE55" s="259">
        <f>LEN(Q55)</f>
        <v>1978</v>
      </c>
    </row>
    <row r="56" spans="1:31" ht="89.25" customHeight="1" x14ac:dyDescent="0.25">
      <c r="A56" s="294"/>
      <c r="B56" s="296"/>
      <c r="C56" s="91" t="s">
        <v>66</v>
      </c>
      <c r="D56" s="105">
        <v>0.02</v>
      </c>
      <c r="E56" s="105">
        <v>0.08</v>
      </c>
      <c r="F56" s="105">
        <v>0.09</v>
      </c>
      <c r="G56" s="105">
        <v>0.09</v>
      </c>
      <c r="H56" s="105">
        <v>0.09</v>
      </c>
      <c r="I56" s="105">
        <v>0.09</v>
      </c>
      <c r="J56" s="105">
        <v>0.09</v>
      </c>
      <c r="K56" s="105">
        <v>0.09</v>
      </c>
      <c r="L56" s="106">
        <v>0.09</v>
      </c>
      <c r="M56" s="106">
        <v>0.09</v>
      </c>
      <c r="N56" s="106">
        <v>0.09</v>
      </c>
      <c r="O56" s="106">
        <v>0.09</v>
      </c>
      <c r="P56" s="221">
        <f>SUM(D56:O56)</f>
        <v>0.99999999999999978</v>
      </c>
      <c r="Q56" s="300"/>
      <c r="R56" s="301"/>
      <c r="S56" s="301"/>
      <c r="T56" s="301"/>
      <c r="U56" s="301"/>
      <c r="V56" s="301"/>
      <c r="W56" s="301"/>
      <c r="X56" s="301"/>
      <c r="Y56" s="301"/>
      <c r="Z56" s="301"/>
      <c r="AA56" s="301"/>
      <c r="AB56" s="301"/>
      <c r="AC56" s="301"/>
      <c r="AD56" s="302"/>
      <c r="AE56" s="97"/>
    </row>
    <row r="57" spans="1:31" x14ac:dyDescent="0.25">
      <c r="A57" s="50" t="s">
        <v>93</v>
      </c>
      <c r="P57" s="220"/>
    </row>
  </sheetData>
  <mergeCells count="170">
    <mergeCell ref="C11:AD13"/>
    <mergeCell ref="L15:Q15"/>
    <mergeCell ref="A11:B13"/>
    <mergeCell ref="L51:L52"/>
    <mergeCell ref="M51:M52"/>
    <mergeCell ref="N51:N52"/>
    <mergeCell ref="O51:O52"/>
    <mergeCell ref="P51:P52"/>
    <mergeCell ref="C53:C54"/>
    <mergeCell ref="D53:D54"/>
    <mergeCell ref="E53:E54"/>
    <mergeCell ref="F53:F54"/>
    <mergeCell ref="G53:G54"/>
    <mergeCell ref="H53:H54"/>
    <mergeCell ref="I53:I54"/>
    <mergeCell ref="J53:J54"/>
    <mergeCell ref="K53:K54"/>
    <mergeCell ref="L53:L54"/>
    <mergeCell ref="M53:M54"/>
    <mergeCell ref="N53:N54"/>
    <mergeCell ref="O53:O54"/>
    <mergeCell ref="P53:P54"/>
    <mergeCell ref="A19:AD19"/>
    <mergeCell ref="Q20:AD20"/>
    <mergeCell ref="C20:P20"/>
    <mergeCell ref="A22:B22"/>
    <mergeCell ref="AC17:AD17"/>
    <mergeCell ref="A23:B23"/>
    <mergeCell ref="A15:B15"/>
    <mergeCell ref="C15:K15"/>
    <mergeCell ref="C16:AB16"/>
    <mergeCell ref="A17:B17"/>
    <mergeCell ref="C17:Q17"/>
    <mergeCell ref="R17:V17"/>
    <mergeCell ref="A1:A4"/>
    <mergeCell ref="B1:AA1"/>
    <mergeCell ref="AB1:AD1"/>
    <mergeCell ref="B2:AA2"/>
    <mergeCell ref="AB2:AD2"/>
    <mergeCell ref="B3:AA4"/>
    <mergeCell ref="AB3:AD3"/>
    <mergeCell ref="AB4:AD4"/>
    <mergeCell ref="A7:B9"/>
    <mergeCell ref="C7:C9"/>
    <mergeCell ref="D7:H9"/>
    <mergeCell ref="I7:J9"/>
    <mergeCell ref="K7:L9"/>
    <mergeCell ref="O7:P7"/>
    <mergeCell ref="M8:N8"/>
    <mergeCell ref="O8:P8"/>
    <mergeCell ref="M9:N9"/>
    <mergeCell ref="O9:P9"/>
    <mergeCell ref="M7:N7"/>
    <mergeCell ref="C32:C33"/>
    <mergeCell ref="D32:P32"/>
    <mergeCell ref="Q32:AD32"/>
    <mergeCell ref="Q33:V33"/>
    <mergeCell ref="W33:Z33"/>
    <mergeCell ref="AA33:AD33"/>
    <mergeCell ref="R15:X15"/>
    <mergeCell ref="Y15:Z15"/>
    <mergeCell ref="W17:X17"/>
    <mergeCell ref="Y17:AB17"/>
    <mergeCell ref="A27:AD27"/>
    <mergeCell ref="A25:B25"/>
    <mergeCell ref="A28:A29"/>
    <mergeCell ref="B28:C29"/>
    <mergeCell ref="D28:O28"/>
    <mergeCell ref="P28:P29"/>
    <mergeCell ref="Q28:AD29"/>
    <mergeCell ref="B30:C30"/>
    <mergeCell ref="Q30:AD30"/>
    <mergeCell ref="A31:AD31"/>
    <mergeCell ref="A32:A33"/>
    <mergeCell ref="B32:B33"/>
    <mergeCell ref="AA15:AD15"/>
    <mergeCell ref="A24:B24"/>
    <mergeCell ref="A37:A38"/>
    <mergeCell ref="B37:B38"/>
    <mergeCell ref="C37:P37"/>
    <mergeCell ref="Q37:AD37"/>
    <mergeCell ref="Q38:AD38"/>
    <mergeCell ref="A34:A36"/>
    <mergeCell ref="B34:B36"/>
    <mergeCell ref="Q34:V36"/>
    <mergeCell ref="W34:Z36"/>
    <mergeCell ref="AA34:AD36"/>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Q39:AD40"/>
    <mergeCell ref="A55:A56"/>
    <mergeCell ref="B55:B56"/>
    <mergeCell ref="Q55:AD56"/>
    <mergeCell ref="A41:A42"/>
    <mergeCell ref="B41:B42"/>
    <mergeCell ref="Q41:AD42"/>
    <mergeCell ref="B43:B45"/>
    <mergeCell ref="Q43:AD45"/>
    <mergeCell ref="A51:A54"/>
    <mergeCell ref="A46:A50"/>
    <mergeCell ref="B46:B50"/>
    <mergeCell ref="B51:B54"/>
    <mergeCell ref="Q46:AD50"/>
    <mergeCell ref="Q51:AD54"/>
    <mergeCell ref="C51:C52"/>
    <mergeCell ref="D51:D52"/>
    <mergeCell ref="E51:E52"/>
    <mergeCell ref="F51:F52"/>
    <mergeCell ref="G51:G52"/>
    <mergeCell ref="H51:H52"/>
    <mergeCell ref="I51:I52"/>
    <mergeCell ref="J51:J52"/>
    <mergeCell ref="K51:K52"/>
    <mergeCell ref="L48:L50"/>
    <mergeCell ref="C48:C50"/>
    <mergeCell ref="D48:D50"/>
    <mergeCell ref="E48:E50"/>
    <mergeCell ref="F48:F50"/>
    <mergeCell ref="G48:G50"/>
    <mergeCell ref="A39:A40"/>
    <mergeCell ref="B39:B40"/>
    <mergeCell ref="A43:A45"/>
    <mergeCell ref="C46:C47"/>
    <mergeCell ref="D46:D47"/>
    <mergeCell ref="E46:E47"/>
    <mergeCell ref="M48:M50"/>
    <mergeCell ref="N48:N50"/>
    <mergeCell ref="O48:O50"/>
    <mergeCell ref="P48:P50"/>
    <mergeCell ref="C44:C45"/>
    <mergeCell ref="D44:D45"/>
    <mergeCell ref="E44:E45"/>
    <mergeCell ref="F44:F45"/>
    <mergeCell ref="G44:G45"/>
    <mergeCell ref="H44:H45"/>
    <mergeCell ref="I44:I45"/>
    <mergeCell ref="J44:J45"/>
    <mergeCell ref="K44:K45"/>
    <mergeCell ref="L44:L45"/>
    <mergeCell ref="M44:M45"/>
    <mergeCell ref="N44:N45"/>
    <mergeCell ref="H48:H50"/>
    <mergeCell ref="I48:I50"/>
    <mergeCell ref="P46:P47"/>
    <mergeCell ref="K46:K47"/>
    <mergeCell ref="L46:L47"/>
    <mergeCell ref="M46:M47"/>
    <mergeCell ref="J48:J50"/>
    <mergeCell ref="K48:K50"/>
    <mergeCell ref="N46:N47"/>
    <mergeCell ref="O46:O47"/>
    <mergeCell ref="F46:F47"/>
    <mergeCell ref="G46:G47"/>
    <mergeCell ref="H46:H47"/>
    <mergeCell ref="I46:I47"/>
    <mergeCell ref="J46:J47"/>
    <mergeCell ref="O44:O45"/>
    <mergeCell ref="P44:P45"/>
  </mergeCells>
  <dataValidations disablePrompts="1" count="4">
    <dataValidation type="textLength" operator="lessThanOrEqual" allowBlank="1" showInputMessage="1" showErrorMessage="1" errorTitle="Máximo 2.000 caracteres" error="Máximo 2.000 caracteres" sqref="Q46 Q39:AD42 W34:W35 AA34:AA35 Q55:AD56">
      <formula1>2000</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list" allowBlank="1" showInputMessage="1" showErrorMessage="1" sqref="C7:C9">
      <formula1>$C$21:$N$21</formula1>
    </dataValidation>
    <dataValidation type="textLength" operator="lessThanOrEqual" allowBlank="1" showInputMessage="1" showErrorMessage="1" sqref="Q51:AD54 Q43:AD45">
      <formula1>2000</formula1>
    </dataValidation>
  </dataValidations>
  <pageMargins left="0.25" right="0.25" top="0.75" bottom="0.75" header="0.3" footer="0.3"/>
  <pageSetup scale="27"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5" x14ac:dyDescent="0.25"/>
  <cols>
    <col min="1" max="256" width="11.425781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90" zoomScaleNormal="90" workbookViewId="0">
      <selection activeCell="P9" sqref="P9"/>
    </sheetView>
  </sheetViews>
  <sheetFormatPr baseColWidth="10" defaultColWidth="8.85546875" defaultRowHeight="15" x14ac:dyDescent="0.25"/>
  <cols>
    <col min="1" max="2" width="11.42578125" customWidth="1"/>
    <col min="3" max="3" width="6.7109375" customWidth="1"/>
    <col min="4" max="4" width="8.7109375" customWidth="1"/>
    <col min="5" max="5" width="10.7109375" customWidth="1"/>
    <col min="6" max="256" width="11.42578125" customWidth="1"/>
  </cols>
  <sheetData>
    <row r="1" spans="1:14" x14ac:dyDescent="0.25">
      <c r="B1" t="s">
        <v>490</v>
      </c>
      <c r="C1" s="725" t="s">
        <v>491</v>
      </c>
      <c r="D1" s="725"/>
      <c r="E1" s="725"/>
      <c r="F1" s="725"/>
      <c r="G1" s="726" t="s">
        <v>492</v>
      </c>
      <c r="H1" s="727"/>
      <c r="I1" s="727"/>
      <c r="J1" s="728"/>
      <c r="K1" s="724" t="s">
        <v>493</v>
      </c>
      <c r="L1" s="724"/>
      <c r="M1" s="724"/>
      <c r="N1" s="724"/>
    </row>
    <row r="2" spans="1:14" x14ac:dyDescent="0.25">
      <c r="C2" s="4"/>
      <c r="D2" s="4"/>
      <c r="E2" s="4"/>
      <c r="F2" s="4" t="s">
        <v>494</v>
      </c>
      <c r="G2" s="30"/>
      <c r="H2" s="4"/>
      <c r="I2" s="4"/>
      <c r="J2" s="31" t="s">
        <v>494</v>
      </c>
      <c r="K2" s="4"/>
      <c r="L2" s="4"/>
      <c r="M2" s="4"/>
      <c r="N2" s="4" t="s">
        <v>494</v>
      </c>
    </row>
    <row r="3" spans="1:14" x14ac:dyDescent="0.25">
      <c r="A3" s="723" t="s">
        <v>495</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2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23"/>
      <c r="B5" s="5">
        <v>3</v>
      </c>
      <c r="C5" s="6">
        <v>0.05</v>
      </c>
      <c r="D5" s="6">
        <v>0.05</v>
      </c>
      <c r="E5" s="6">
        <v>0.1</v>
      </c>
      <c r="F5" s="7">
        <f>(C5+D5+E5)</f>
        <v>0.2</v>
      </c>
      <c r="G5" s="32">
        <v>0.1</v>
      </c>
      <c r="H5" s="6">
        <v>0.1</v>
      </c>
      <c r="I5" s="6">
        <v>0.1</v>
      </c>
      <c r="J5" s="33">
        <f>(G5+H5+I5)</f>
        <v>0.30000000000000004</v>
      </c>
      <c r="K5" s="24"/>
      <c r="L5" s="5"/>
      <c r="M5" s="5"/>
      <c r="N5" s="5"/>
    </row>
    <row r="6" spans="1:14" x14ac:dyDescent="0.25">
      <c r="A6" s="723"/>
      <c r="B6" s="5">
        <v>4</v>
      </c>
      <c r="C6" s="6">
        <v>0.1</v>
      </c>
      <c r="D6" s="6">
        <v>0.1</v>
      </c>
      <c r="E6" s="6">
        <v>0.2</v>
      </c>
      <c r="F6" s="7">
        <f>(C6+D6+E6)</f>
        <v>0.4</v>
      </c>
      <c r="G6" s="32">
        <v>0</v>
      </c>
      <c r="H6" s="6">
        <v>0</v>
      </c>
      <c r="I6" s="6">
        <v>0.1</v>
      </c>
      <c r="J6" s="33">
        <f>(G6+H6+I6)</f>
        <v>0.1</v>
      </c>
      <c r="K6" s="24"/>
      <c r="L6" s="5"/>
      <c r="M6" s="5"/>
      <c r="N6" s="5"/>
    </row>
    <row r="7" spans="1:14" x14ac:dyDescent="0.25">
      <c r="A7" s="723"/>
      <c r="B7" s="5">
        <v>5</v>
      </c>
      <c r="C7" s="6">
        <v>0</v>
      </c>
      <c r="D7" s="6">
        <v>0</v>
      </c>
      <c r="E7" s="6">
        <v>0</v>
      </c>
      <c r="F7" s="7">
        <f>(C7+D7+E7)</f>
        <v>0</v>
      </c>
      <c r="G7" s="32">
        <v>0</v>
      </c>
      <c r="H7" s="6">
        <v>0</v>
      </c>
      <c r="I7" s="6">
        <v>0</v>
      </c>
      <c r="J7" s="33">
        <f>(G7+H7+I7)</f>
        <v>0</v>
      </c>
      <c r="K7" s="24"/>
      <c r="L7" s="5"/>
      <c r="M7" s="5"/>
      <c r="N7" s="5"/>
    </row>
    <row r="8" spans="1:14" x14ac:dyDescent="0.25">
      <c r="A8" s="723" t="s">
        <v>496</v>
      </c>
      <c r="B8" s="9">
        <v>6</v>
      </c>
      <c r="C8" s="10">
        <v>0.1</v>
      </c>
      <c r="D8" s="10">
        <v>0.1</v>
      </c>
      <c r="E8" s="10">
        <v>0.1</v>
      </c>
      <c r="F8" s="11">
        <f>C8+D8+E8</f>
        <v>0.30000000000000004</v>
      </c>
      <c r="G8" s="34"/>
      <c r="H8" s="9"/>
      <c r="I8" s="9"/>
      <c r="J8" s="35"/>
      <c r="K8" s="25"/>
      <c r="L8" s="9"/>
      <c r="M8" s="9"/>
      <c r="N8" s="9"/>
    </row>
    <row r="9" spans="1:14" x14ac:dyDescent="0.25">
      <c r="A9" s="723"/>
      <c r="B9" s="9">
        <v>7</v>
      </c>
      <c r="C9" s="9"/>
      <c r="D9" s="9"/>
      <c r="E9" s="9"/>
      <c r="F9" s="19"/>
      <c r="G9" s="36"/>
      <c r="H9" s="9"/>
      <c r="I9" s="9"/>
      <c r="J9" s="35"/>
      <c r="K9" s="25"/>
      <c r="L9" s="9"/>
      <c r="M9" s="9"/>
      <c r="N9" s="9"/>
    </row>
    <row r="10" spans="1:14" x14ac:dyDescent="0.25">
      <c r="A10" s="723"/>
      <c r="B10" s="9">
        <v>8</v>
      </c>
      <c r="C10" s="9"/>
      <c r="D10" s="9"/>
      <c r="E10" s="9"/>
      <c r="F10" s="19"/>
      <c r="G10" s="36"/>
      <c r="H10" s="9"/>
      <c r="I10" s="9"/>
      <c r="J10" s="35"/>
      <c r="K10" s="25"/>
      <c r="L10" s="9"/>
      <c r="M10" s="9"/>
      <c r="N10" s="9"/>
    </row>
    <row r="11" spans="1:14" x14ac:dyDescent="0.25">
      <c r="A11" s="723"/>
      <c r="B11" s="9">
        <v>9</v>
      </c>
      <c r="C11" s="9"/>
      <c r="D11" s="9"/>
      <c r="E11" s="9"/>
      <c r="F11" s="19"/>
      <c r="G11" s="36"/>
      <c r="H11" s="9"/>
      <c r="I11" s="9"/>
      <c r="J11" s="35"/>
      <c r="K11" s="25"/>
      <c r="L11" s="9"/>
      <c r="M11" s="9"/>
      <c r="N11" s="9"/>
    </row>
    <row r="12" spans="1:14" x14ac:dyDescent="0.25">
      <c r="A12" s="723" t="s">
        <v>497</v>
      </c>
      <c r="B12" s="14">
        <v>10</v>
      </c>
      <c r="C12" s="14"/>
      <c r="D12" s="14"/>
      <c r="E12" s="14"/>
      <c r="F12" s="20"/>
      <c r="G12" s="37"/>
      <c r="H12" s="14"/>
      <c r="I12" s="14"/>
      <c r="J12" s="38"/>
      <c r="K12" s="26"/>
      <c r="L12" s="14"/>
      <c r="M12" s="14"/>
      <c r="N12" s="14"/>
    </row>
    <row r="13" spans="1:14" x14ac:dyDescent="0.25">
      <c r="A13" s="723"/>
      <c r="B13" s="14">
        <v>11</v>
      </c>
      <c r="C13" s="14"/>
      <c r="D13" s="14"/>
      <c r="E13" s="14"/>
      <c r="F13" s="20"/>
      <c r="G13" s="37"/>
      <c r="H13" s="14"/>
      <c r="I13" s="14"/>
      <c r="J13" s="38"/>
      <c r="K13" s="26"/>
      <c r="L13" s="14"/>
      <c r="M13" s="14"/>
      <c r="N13" s="14"/>
    </row>
    <row r="14" spans="1:14" x14ac:dyDescent="0.25">
      <c r="A14" s="723"/>
      <c r="B14" s="14">
        <v>12</v>
      </c>
      <c r="C14" s="14"/>
      <c r="D14" s="14"/>
      <c r="E14" s="14"/>
      <c r="F14" s="20"/>
      <c r="G14" s="37"/>
      <c r="H14" s="14"/>
      <c r="I14" s="14"/>
      <c r="J14" s="38"/>
      <c r="K14" s="26"/>
      <c r="L14" s="14"/>
      <c r="M14" s="14"/>
      <c r="N14" s="14"/>
    </row>
    <row r="15" spans="1:14" x14ac:dyDescent="0.25">
      <c r="A15" s="723"/>
      <c r="B15" s="14">
        <v>13</v>
      </c>
      <c r="C15" s="14"/>
      <c r="D15" s="14"/>
      <c r="E15" s="14"/>
      <c r="F15" s="20"/>
      <c r="G15" s="37"/>
      <c r="H15" s="14"/>
      <c r="I15" s="14"/>
      <c r="J15" s="38"/>
      <c r="K15" s="26"/>
      <c r="L15" s="14"/>
      <c r="M15" s="14"/>
      <c r="N15" s="14"/>
    </row>
    <row r="16" spans="1:14" x14ac:dyDescent="0.25">
      <c r="A16" s="723" t="s">
        <v>498</v>
      </c>
      <c r="B16" s="15">
        <v>14</v>
      </c>
      <c r="C16" s="15"/>
      <c r="D16" s="15"/>
      <c r="E16" s="15"/>
      <c r="F16" s="21"/>
      <c r="G16" s="39"/>
      <c r="H16" s="15"/>
      <c r="I16" s="15"/>
      <c r="J16" s="40"/>
      <c r="K16" s="27"/>
      <c r="L16" s="15"/>
      <c r="M16" s="15"/>
      <c r="N16" s="15"/>
    </row>
    <row r="17" spans="1:14" x14ac:dyDescent="0.25">
      <c r="A17" s="723"/>
      <c r="B17" s="15">
        <v>15</v>
      </c>
      <c r="C17" s="15"/>
      <c r="D17" s="15"/>
      <c r="E17" s="15"/>
      <c r="F17" s="21"/>
      <c r="G17" s="39"/>
      <c r="H17" s="15"/>
      <c r="I17" s="15"/>
      <c r="J17" s="40"/>
      <c r="K17" s="27"/>
      <c r="L17" s="15"/>
      <c r="M17" s="15"/>
      <c r="N17" s="15"/>
    </row>
    <row r="18" spans="1:14" x14ac:dyDescent="0.25">
      <c r="A18" s="723"/>
      <c r="B18" s="15">
        <v>16</v>
      </c>
      <c r="C18" s="15"/>
      <c r="D18" s="15"/>
      <c r="E18" s="15"/>
      <c r="F18" s="21"/>
      <c r="G18" s="39"/>
      <c r="H18" s="15"/>
      <c r="I18" s="15"/>
      <c r="J18" s="40"/>
      <c r="K18" s="27"/>
      <c r="L18" s="15"/>
      <c r="M18" s="15"/>
      <c r="N18" s="15"/>
    </row>
    <row r="19" spans="1:14" x14ac:dyDescent="0.25">
      <c r="A19" s="723" t="s">
        <v>499</v>
      </c>
      <c r="B19" s="18">
        <v>17</v>
      </c>
      <c r="C19" s="18"/>
      <c r="D19" s="18"/>
      <c r="E19" s="18"/>
      <c r="F19" s="22"/>
      <c r="G19" s="41"/>
      <c r="H19" s="18"/>
      <c r="I19" s="18"/>
      <c r="J19" s="42"/>
      <c r="K19" s="28"/>
      <c r="L19" s="18"/>
      <c r="M19" s="18"/>
      <c r="N19" s="18"/>
    </row>
    <row r="20" spans="1:14" x14ac:dyDescent="0.25">
      <c r="A20" s="723"/>
      <c r="B20" s="18">
        <v>18</v>
      </c>
      <c r="C20" s="18"/>
      <c r="D20" s="18"/>
      <c r="E20" s="18"/>
      <c r="F20" s="22"/>
      <c r="G20" s="41"/>
      <c r="H20" s="18"/>
      <c r="I20" s="18"/>
      <c r="J20" s="42"/>
      <c r="K20" s="28"/>
      <c r="L20" s="18"/>
      <c r="M20" s="18"/>
      <c r="N20" s="18"/>
    </row>
    <row r="21" spans="1:14" x14ac:dyDescent="0.25">
      <c r="A21" s="723"/>
      <c r="B21" s="18">
        <v>19</v>
      </c>
      <c r="C21" s="18"/>
      <c r="D21" s="18"/>
      <c r="E21" s="18"/>
      <c r="F21" s="22"/>
      <c r="G21" s="41"/>
      <c r="H21" s="18"/>
      <c r="I21" s="18"/>
      <c r="J21" s="42"/>
      <c r="K21" s="28"/>
      <c r="L21" s="18"/>
      <c r="M21" s="18"/>
      <c r="N21" s="18"/>
    </row>
    <row r="22" spans="1:14" x14ac:dyDescent="0.25">
      <c r="A22" s="723"/>
      <c r="B22" s="18">
        <v>20</v>
      </c>
      <c r="C22" s="18"/>
      <c r="D22" s="18"/>
      <c r="E22" s="18"/>
      <c r="F22" s="22"/>
      <c r="G22" s="41"/>
      <c r="H22" s="18"/>
      <c r="I22" s="18"/>
      <c r="J22" s="42"/>
      <c r="K22" s="28"/>
      <c r="L22" s="18"/>
      <c r="M22" s="18"/>
      <c r="N22" s="18"/>
    </row>
    <row r="23" spans="1:14" x14ac:dyDescent="0.25">
      <c r="A23" s="723" t="s">
        <v>500</v>
      </c>
      <c r="B23" s="13">
        <v>21</v>
      </c>
      <c r="C23" s="13"/>
      <c r="D23" s="13"/>
      <c r="E23" s="13"/>
      <c r="F23" s="23"/>
      <c r="G23" s="43"/>
      <c r="H23" s="13"/>
      <c r="I23" s="13"/>
      <c r="J23" s="44"/>
      <c r="K23" s="29"/>
      <c r="L23" s="13"/>
      <c r="M23" s="13"/>
      <c r="N23" s="13"/>
    </row>
    <row r="24" spans="1:14" x14ac:dyDescent="0.25">
      <c r="A24" s="723"/>
      <c r="B24" s="13">
        <v>22</v>
      </c>
      <c r="C24" s="13"/>
      <c r="D24" s="13"/>
      <c r="E24" s="13"/>
      <c r="F24" s="23"/>
      <c r="G24" s="43"/>
      <c r="H24" s="13"/>
      <c r="I24" s="13"/>
      <c r="J24" s="44"/>
      <c r="K24" s="29"/>
      <c r="L24" s="13"/>
      <c r="M24" s="13"/>
      <c r="N24" s="13"/>
    </row>
    <row r="25" spans="1:14" x14ac:dyDescent="0.25">
      <c r="A25" s="723"/>
      <c r="B25" s="13">
        <v>23</v>
      </c>
      <c r="C25" s="13"/>
      <c r="D25" s="13"/>
      <c r="E25" s="13"/>
      <c r="F25" s="23"/>
      <c r="G25" s="43"/>
      <c r="H25" s="13"/>
      <c r="I25" s="13"/>
      <c r="J25" s="44"/>
      <c r="K25" s="29"/>
      <c r="L25" s="13"/>
      <c r="M25" s="13"/>
      <c r="N25" s="13"/>
    </row>
    <row r="26" spans="1:14" x14ac:dyDescent="0.25">
      <c r="A26" s="723"/>
      <c r="B26" s="13">
        <v>24</v>
      </c>
      <c r="C26" s="13"/>
      <c r="D26" s="13"/>
      <c r="E26" s="13"/>
      <c r="F26" s="23"/>
      <c r="G26" s="43"/>
      <c r="H26" s="13"/>
      <c r="I26" s="13"/>
      <c r="J26" s="44"/>
      <c r="K26" s="29"/>
      <c r="L26" s="13"/>
      <c r="M26" s="13"/>
      <c r="N26" s="13"/>
    </row>
    <row r="27" spans="1:14" x14ac:dyDescent="0.25">
      <c r="A27" s="723" t="s">
        <v>501</v>
      </c>
      <c r="B27" s="9">
        <v>25</v>
      </c>
      <c r="C27" s="9"/>
      <c r="D27" s="9"/>
      <c r="E27" s="9"/>
      <c r="F27" s="9"/>
      <c r="G27" s="9"/>
      <c r="H27" s="9"/>
      <c r="I27" s="9"/>
      <c r="J27" s="9"/>
      <c r="K27" s="9"/>
      <c r="L27" s="9"/>
      <c r="M27" s="9"/>
      <c r="N27" s="9"/>
    </row>
    <row r="28" spans="1:14" x14ac:dyDescent="0.25">
      <c r="A28" s="723"/>
      <c r="B28" s="9">
        <v>26</v>
      </c>
      <c r="C28" s="9"/>
      <c r="D28" s="9"/>
      <c r="E28" s="9"/>
      <c r="F28" s="9"/>
      <c r="G28" s="9"/>
      <c r="H28" s="9"/>
      <c r="I28" s="9"/>
      <c r="J28" s="9"/>
      <c r="K28" s="9"/>
      <c r="L28" s="9"/>
      <c r="M28" s="9"/>
      <c r="N28" s="9"/>
    </row>
    <row r="29" spans="1:14" x14ac:dyDescent="0.25">
      <c r="A29" s="723"/>
      <c r="B29" s="9">
        <v>27</v>
      </c>
      <c r="C29" s="9"/>
      <c r="D29" s="9"/>
      <c r="E29" s="9"/>
      <c r="F29" s="9"/>
      <c r="G29" s="9"/>
      <c r="H29" s="9"/>
      <c r="I29" s="9"/>
      <c r="J29" s="9"/>
      <c r="K29" s="9"/>
      <c r="L29" s="9"/>
      <c r="M29" s="9"/>
      <c r="N29" s="9"/>
    </row>
    <row r="30" spans="1:14" x14ac:dyDescent="0.25">
      <c r="A30" s="723"/>
      <c r="B30" s="9">
        <v>28</v>
      </c>
      <c r="C30" s="9"/>
      <c r="D30" s="9"/>
      <c r="E30" s="9"/>
      <c r="F30" s="9"/>
      <c r="G30" s="9"/>
      <c r="H30" s="9"/>
      <c r="I30" s="9"/>
      <c r="J30" s="9"/>
      <c r="K30" s="9"/>
      <c r="L30" s="9"/>
      <c r="M30" s="9"/>
      <c r="N30" s="9"/>
    </row>
    <row r="31" spans="1:14" x14ac:dyDescent="0.25">
      <c r="A31" s="723"/>
      <c r="B31" s="9">
        <v>29</v>
      </c>
      <c r="C31" s="9"/>
      <c r="D31" s="9"/>
      <c r="E31" s="9"/>
      <c r="F31" s="9"/>
      <c r="G31" s="9"/>
      <c r="H31" s="9"/>
      <c r="I31" s="9"/>
      <c r="J31" s="9"/>
      <c r="K31" s="9"/>
      <c r="L31" s="9"/>
      <c r="M31" s="9"/>
      <c r="N31" s="9"/>
    </row>
    <row r="32" spans="1:14" x14ac:dyDescent="0.25">
      <c r="A32" s="723" t="s">
        <v>502</v>
      </c>
      <c r="B32" s="16">
        <v>30</v>
      </c>
      <c r="C32" s="16"/>
      <c r="D32" s="16"/>
      <c r="E32" s="16"/>
      <c r="F32" s="16"/>
      <c r="G32" s="16"/>
      <c r="H32" s="16"/>
      <c r="I32" s="16"/>
      <c r="J32" s="16"/>
      <c r="K32" s="16"/>
      <c r="L32" s="16"/>
      <c r="M32" s="16"/>
      <c r="N32" s="16"/>
    </row>
    <row r="33" spans="1:14" x14ac:dyDescent="0.25">
      <c r="A33" s="723"/>
      <c r="B33" s="16">
        <v>31</v>
      </c>
      <c r="C33" s="16"/>
      <c r="D33" s="16"/>
      <c r="E33" s="16"/>
      <c r="F33" s="16"/>
      <c r="G33" s="16"/>
      <c r="H33" s="16"/>
      <c r="I33" s="16"/>
      <c r="J33" s="16"/>
      <c r="K33" s="16"/>
      <c r="L33" s="16"/>
      <c r="M33" s="16"/>
      <c r="N33" s="16"/>
    </row>
    <row r="34" spans="1:14" x14ac:dyDescent="0.25">
      <c r="A34" s="723"/>
      <c r="B34" s="16">
        <v>32</v>
      </c>
      <c r="C34" s="16"/>
      <c r="D34" s="16"/>
      <c r="E34" s="16"/>
      <c r="F34" s="16"/>
      <c r="G34" s="16"/>
      <c r="H34" s="16"/>
      <c r="I34" s="16"/>
      <c r="J34" s="16"/>
      <c r="K34" s="16"/>
      <c r="L34" s="16"/>
      <c r="M34" s="16"/>
      <c r="N34" s="16"/>
    </row>
    <row r="35" spans="1:14" x14ac:dyDescent="0.25">
      <c r="A35" s="723" t="s">
        <v>503</v>
      </c>
      <c r="B35" s="17">
        <v>33</v>
      </c>
      <c r="C35" s="14"/>
      <c r="D35" s="14"/>
      <c r="E35" s="14"/>
      <c r="F35" s="14"/>
      <c r="G35" s="14"/>
      <c r="H35" s="14"/>
      <c r="I35" s="14"/>
      <c r="J35" s="14"/>
      <c r="K35" s="14"/>
      <c r="L35" s="14"/>
      <c r="M35" s="14"/>
      <c r="N35" s="14"/>
    </row>
    <row r="36" spans="1:14" x14ac:dyDescent="0.25">
      <c r="A36" s="723"/>
      <c r="B36" s="14">
        <v>34</v>
      </c>
      <c r="C36" s="14"/>
      <c r="D36" s="14"/>
      <c r="E36" s="14"/>
      <c r="F36" s="14"/>
      <c r="G36" s="14"/>
      <c r="H36" s="14"/>
      <c r="I36" s="14"/>
      <c r="J36" s="14"/>
      <c r="K36" s="14"/>
      <c r="L36" s="14"/>
      <c r="M36" s="14"/>
      <c r="N36" s="14"/>
    </row>
    <row r="37" spans="1:14" x14ac:dyDescent="0.25">
      <c r="A37" s="723"/>
      <c r="B37" s="45">
        <v>35</v>
      </c>
      <c r="C37" s="14"/>
      <c r="D37" s="14"/>
      <c r="E37" s="14"/>
      <c r="F37" s="14"/>
      <c r="G37" s="14"/>
      <c r="H37" s="14"/>
      <c r="I37" s="14"/>
      <c r="J37" s="14"/>
      <c r="K37" s="14"/>
      <c r="L37" s="14"/>
      <c r="M37" s="14"/>
      <c r="N37" s="14"/>
    </row>
    <row r="38" spans="1:14" x14ac:dyDescent="0.25">
      <c r="A38" s="723" t="s">
        <v>504</v>
      </c>
      <c r="B38" s="8">
        <v>36</v>
      </c>
      <c r="C38" s="8"/>
      <c r="D38" s="8"/>
      <c r="E38" s="8"/>
      <c r="F38" s="8"/>
      <c r="G38" s="8"/>
      <c r="H38" s="8"/>
      <c r="I38" s="8"/>
      <c r="J38" s="8"/>
      <c r="K38" s="8"/>
      <c r="L38" s="8"/>
      <c r="M38" s="8"/>
      <c r="N38" s="8"/>
    </row>
    <row r="39" spans="1:14" x14ac:dyDescent="0.25">
      <c r="A39" s="723"/>
      <c r="B39" s="8">
        <v>37</v>
      </c>
      <c r="C39" s="8"/>
      <c r="D39" s="8"/>
      <c r="E39" s="8"/>
      <c r="F39" s="8"/>
      <c r="G39" s="8"/>
      <c r="H39" s="8"/>
      <c r="I39" s="8"/>
      <c r="J39" s="8"/>
      <c r="K39" s="8"/>
      <c r="L39" s="8"/>
      <c r="M39" s="8"/>
      <c r="N39" s="8"/>
    </row>
    <row r="40" spans="1:14" x14ac:dyDescent="0.25">
      <c r="A40" s="723"/>
      <c r="B40" s="8">
        <v>38</v>
      </c>
      <c r="C40" s="8"/>
      <c r="D40" s="8"/>
      <c r="E40" s="8"/>
      <c r="F40" s="8"/>
      <c r="G40" s="8"/>
      <c r="H40" s="8"/>
      <c r="I40" s="8"/>
      <c r="J40" s="8"/>
      <c r="K40" s="8"/>
      <c r="L40" s="8"/>
      <c r="M40" s="8"/>
      <c r="N40" s="8"/>
    </row>
    <row r="41" spans="1:14" x14ac:dyDescent="0.25">
      <c r="A41" s="729" t="s">
        <v>505</v>
      </c>
      <c r="B41" s="46">
        <v>39</v>
      </c>
      <c r="C41" s="47"/>
      <c r="D41" s="47"/>
      <c r="E41" s="47"/>
      <c r="F41" s="47"/>
      <c r="G41" s="47"/>
      <c r="H41" s="47"/>
      <c r="I41" s="47"/>
      <c r="J41" s="47"/>
      <c r="K41" s="47"/>
      <c r="L41" s="47"/>
      <c r="M41" s="47"/>
      <c r="N41" s="47"/>
    </row>
    <row r="42" spans="1:14" x14ac:dyDescent="0.25">
      <c r="A42" s="729"/>
      <c r="B42" s="47">
        <v>40</v>
      </c>
      <c r="C42" s="47"/>
      <c r="D42" s="47"/>
      <c r="E42" s="47"/>
      <c r="F42" s="47"/>
      <c r="G42" s="47"/>
      <c r="H42" s="47"/>
      <c r="I42" s="47"/>
      <c r="J42" s="47"/>
      <c r="K42" s="47"/>
      <c r="L42" s="47"/>
      <c r="M42" s="47"/>
      <c r="N42" s="47"/>
    </row>
    <row r="43" spans="1:14" x14ac:dyDescent="0.25">
      <c r="A43" s="729"/>
      <c r="B43" s="47">
        <v>41</v>
      </c>
      <c r="C43" s="47"/>
      <c r="D43" s="47"/>
      <c r="E43" s="47"/>
      <c r="F43" s="47"/>
      <c r="G43" s="47"/>
      <c r="H43" s="47"/>
      <c r="I43" s="47"/>
      <c r="J43" s="47"/>
      <c r="K43" s="47"/>
      <c r="L43" s="47"/>
      <c r="M43" s="47"/>
      <c r="N43" s="47"/>
    </row>
    <row r="44" spans="1:14" x14ac:dyDescent="0.25">
      <c r="A44" s="729"/>
      <c r="B44" s="48">
        <v>42</v>
      </c>
      <c r="C44" s="47"/>
      <c r="D44" s="47"/>
      <c r="E44" s="47"/>
      <c r="F44" s="47"/>
      <c r="G44" s="47"/>
      <c r="H44" s="47"/>
      <c r="I44" s="47"/>
      <c r="J44" s="47"/>
      <c r="K44" s="47"/>
      <c r="L44" s="47"/>
      <c r="M44" s="47"/>
      <c r="N44" s="47"/>
    </row>
    <row r="45" spans="1:14" x14ac:dyDescent="0.25">
      <c r="A45" s="722" t="s">
        <v>506</v>
      </c>
      <c r="B45" s="12">
        <v>43</v>
      </c>
      <c r="C45" s="12"/>
      <c r="D45" s="12"/>
      <c r="E45" s="12"/>
      <c r="F45" s="12"/>
      <c r="G45" s="12"/>
      <c r="H45" s="12"/>
      <c r="I45" s="12"/>
      <c r="J45" s="12"/>
      <c r="K45" s="12"/>
      <c r="L45" s="12"/>
      <c r="M45" s="12"/>
      <c r="N45" s="12"/>
    </row>
    <row r="46" spans="1:14" x14ac:dyDescent="0.25">
      <c r="A46" s="722"/>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44"/>
  <sheetViews>
    <sheetView showGridLines="0" topLeftCell="T19" zoomScale="90" zoomScaleNormal="90" workbookViewId="0">
      <selection activeCell="AD23" sqref="AD23"/>
    </sheetView>
  </sheetViews>
  <sheetFormatPr baseColWidth="10" defaultColWidth="10.7109375" defaultRowHeight="15" x14ac:dyDescent="0.25"/>
  <cols>
    <col min="1" max="1" width="40" style="50" customWidth="1"/>
    <col min="2" max="2" width="15.42578125" style="50" customWidth="1"/>
    <col min="3" max="4" width="13.85546875" style="50" customWidth="1"/>
    <col min="5" max="5" width="14.28515625" style="50" customWidth="1"/>
    <col min="6" max="6" width="14.140625" style="50" customWidth="1"/>
    <col min="7" max="10" width="12.28515625" style="50" customWidth="1"/>
    <col min="11" max="11" width="12.7109375" style="50" bestFit="1" customWidth="1"/>
    <col min="12" max="14" width="12.28515625" style="50" customWidth="1"/>
    <col min="15" max="15" width="14.28515625" style="50" customWidth="1"/>
    <col min="16" max="16" width="13.42578125" style="50" customWidth="1"/>
    <col min="17" max="17" width="15.7109375" style="50" customWidth="1"/>
    <col min="18" max="28" width="13.42578125" style="50" customWidth="1"/>
    <col min="29" max="29" width="15.7109375" style="50" customWidth="1"/>
    <col min="30" max="30" width="15.8554687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5703125" style="50" customWidth="1"/>
    <col min="37" max="37" width="18.42578125" style="50" bestFit="1" customWidth="1"/>
    <col min="38" max="38" width="4.4257812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409"/>
      <c r="B1" s="412" t="s">
        <v>0</v>
      </c>
      <c r="C1" s="413"/>
      <c r="D1" s="413"/>
      <c r="E1" s="413"/>
      <c r="F1" s="413"/>
      <c r="G1" s="413"/>
      <c r="H1" s="413"/>
      <c r="I1" s="413"/>
      <c r="J1" s="413"/>
      <c r="K1" s="413"/>
      <c r="L1" s="413"/>
      <c r="M1" s="413"/>
      <c r="N1" s="413"/>
      <c r="O1" s="413"/>
      <c r="P1" s="413"/>
      <c r="Q1" s="413"/>
      <c r="R1" s="413"/>
      <c r="S1" s="413"/>
      <c r="T1" s="413"/>
      <c r="U1" s="413"/>
      <c r="V1" s="413"/>
      <c r="W1" s="413"/>
      <c r="X1" s="413"/>
      <c r="Y1" s="413"/>
      <c r="Z1" s="413"/>
      <c r="AA1" s="414"/>
      <c r="AB1" s="415" t="s">
        <v>1</v>
      </c>
      <c r="AC1" s="416"/>
      <c r="AD1" s="417"/>
    </row>
    <row r="2" spans="1:30" ht="30.75" customHeight="1" x14ac:dyDescent="0.25">
      <c r="A2" s="410"/>
      <c r="B2" s="418" t="s">
        <v>2</v>
      </c>
      <c r="C2" s="419"/>
      <c r="D2" s="419"/>
      <c r="E2" s="419"/>
      <c r="F2" s="419"/>
      <c r="G2" s="419"/>
      <c r="H2" s="419"/>
      <c r="I2" s="419"/>
      <c r="J2" s="419"/>
      <c r="K2" s="419"/>
      <c r="L2" s="419"/>
      <c r="M2" s="419"/>
      <c r="N2" s="419"/>
      <c r="O2" s="419"/>
      <c r="P2" s="419"/>
      <c r="Q2" s="419"/>
      <c r="R2" s="419"/>
      <c r="S2" s="419"/>
      <c r="T2" s="419"/>
      <c r="U2" s="419"/>
      <c r="V2" s="419"/>
      <c r="W2" s="419"/>
      <c r="X2" s="419"/>
      <c r="Y2" s="419"/>
      <c r="Z2" s="419"/>
      <c r="AA2" s="420"/>
      <c r="AB2" s="421" t="s">
        <v>3</v>
      </c>
      <c r="AC2" s="422"/>
      <c r="AD2" s="423"/>
    </row>
    <row r="3" spans="1:30" ht="24" customHeight="1" x14ac:dyDescent="0.25">
      <c r="A3" s="410"/>
      <c r="B3" s="424" t="s">
        <v>4</v>
      </c>
      <c r="C3" s="425"/>
      <c r="D3" s="425"/>
      <c r="E3" s="425"/>
      <c r="F3" s="425"/>
      <c r="G3" s="425"/>
      <c r="H3" s="425"/>
      <c r="I3" s="425"/>
      <c r="J3" s="425"/>
      <c r="K3" s="425"/>
      <c r="L3" s="425"/>
      <c r="M3" s="425"/>
      <c r="N3" s="425"/>
      <c r="O3" s="425"/>
      <c r="P3" s="425"/>
      <c r="Q3" s="425"/>
      <c r="R3" s="425"/>
      <c r="S3" s="425"/>
      <c r="T3" s="425"/>
      <c r="U3" s="425"/>
      <c r="V3" s="425"/>
      <c r="W3" s="425"/>
      <c r="X3" s="425"/>
      <c r="Y3" s="425"/>
      <c r="Z3" s="425"/>
      <c r="AA3" s="426"/>
      <c r="AB3" s="421" t="s">
        <v>5</v>
      </c>
      <c r="AC3" s="422"/>
      <c r="AD3" s="423"/>
    </row>
    <row r="4" spans="1:30" ht="21.95" customHeight="1" thickBot="1" x14ac:dyDescent="0.3">
      <c r="A4" s="411"/>
      <c r="B4" s="427"/>
      <c r="C4" s="428"/>
      <c r="D4" s="428"/>
      <c r="E4" s="428"/>
      <c r="F4" s="428"/>
      <c r="G4" s="428"/>
      <c r="H4" s="428"/>
      <c r="I4" s="428"/>
      <c r="J4" s="428"/>
      <c r="K4" s="428"/>
      <c r="L4" s="428"/>
      <c r="M4" s="428"/>
      <c r="N4" s="428"/>
      <c r="O4" s="428"/>
      <c r="P4" s="428"/>
      <c r="Q4" s="428"/>
      <c r="R4" s="428"/>
      <c r="S4" s="428"/>
      <c r="T4" s="428"/>
      <c r="U4" s="428"/>
      <c r="V4" s="428"/>
      <c r="W4" s="428"/>
      <c r="X4" s="428"/>
      <c r="Y4" s="428"/>
      <c r="Z4" s="428"/>
      <c r="AA4" s="429"/>
      <c r="AB4" s="430" t="s">
        <v>6</v>
      </c>
      <c r="AC4" s="431"/>
      <c r="AD4" s="432"/>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33" t="s">
        <v>7</v>
      </c>
      <c r="B7" s="434"/>
      <c r="C7" s="439" t="s">
        <v>8</v>
      </c>
      <c r="D7" s="433" t="s">
        <v>9</v>
      </c>
      <c r="E7" s="442"/>
      <c r="F7" s="442"/>
      <c r="G7" s="442"/>
      <c r="H7" s="434"/>
      <c r="I7" s="445">
        <v>44925</v>
      </c>
      <c r="J7" s="446"/>
      <c r="K7" s="433" t="s">
        <v>10</v>
      </c>
      <c r="L7" s="434"/>
      <c r="M7" s="461" t="s">
        <v>11</v>
      </c>
      <c r="N7" s="462"/>
      <c r="O7" s="451"/>
      <c r="P7" s="452"/>
      <c r="Q7" s="54"/>
      <c r="R7" s="54"/>
      <c r="S7" s="54"/>
      <c r="T7" s="54"/>
      <c r="U7" s="54"/>
      <c r="V7" s="54"/>
      <c r="W7" s="54"/>
      <c r="X7" s="54"/>
      <c r="Y7" s="54"/>
      <c r="Z7" s="55"/>
      <c r="AA7" s="54"/>
      <c r="AB7" s="54"/>
      <c r="AC7" s="60"/>
      <c r="AD7" s="61"/>
    </row>
    <row r="8" spans="1:30" x14ac:dyDescent="0.25">
      <c r="A8" s="435"/>
      <c r="B8" s="436"/>
      <c r="C8" s="440"/>
      <c r="D8" s="435"/>
      <c r="E8" s="443"/>
      <c r="F8" s="443"/>
      <c r="G8" s="443"/>
      <c r="H8" s="436"/>
      <c r="I8" s="447"/>
      <c r="J8" s="448"/>
      <c r="K8" s="435"/>
      <c r="L8" s="436"/>
      <c r="M8" s="453" t="s">
        <v>12</v>
      </c>
      <c r="N8" s="454"/>
      <c r="O8" s="455"/>
      <c r="P8" s="456"/>
      <c r="Q8" s="54"/>
      <c r="R8" s="54"/>
      <c r="S8" s="54"/>
      <c r="T8" s="54"/>
      <c r="U8" s="54"/>
      <c r="V8" s="54"/>
      <c r="W8" s="54"/>
      <c r="X8" s="54"/>
      <c r="Y8" s="54"/>
      <c r="Z8" s="55"/>
      <c r="AA8" s="54"/>
      <c r="AB8" s="54"/>
      <c r="AC8" s="60"/>
      <c r="AD8" s="61"/>
    </row>
    <row r="9" spans="1:30" ht="15.75" customHeight="1" x14ac:dyDescent="0.25">
      <c r="A9" s="437"/>
      <c r="B9" s="438"/>
      <c r="C9" s="441"/>
      <c r="D9" s="437"/>
      <c r="E9" s="444"/>
      <c r="F9" s="444"/>
      <c r="G9" s="444"/>
      <c r="H9" s="438"/>
      <c r="I9" s="449"/>
      <c r="J9" s="450"/>
      <c r="K9" s="437"/>
      <c r="L9" s="438"/>
      <c r="M9" s="457" t="s">
        <v>13</v>
      </c>
      <c r="N9" s="458"/>
      <c r="O9" s="459" t="s">
        <v>14</v>
      </c>
      <c r="P9" s="460"/>
      <c r="Q9" s="54"/>
      <c r="R9" s="54"/>
      <c r="S9" s="54"/>
      <c r="T9" s="54"/>
      <c r="U9" s="54"/>
      <c r="V9" s="54"/>
      <c r="W9" s="54"/>
      <c r="X9" s="54"/>
      <c r="Y9" s="54"/>
      <c r="Z9" s="55"/>
      <c r="AA9" s="54"/>
      <c r="AB9" s="54"/>
      <c r="AC9" s="60"/>
      <c r="AD9" s="61"/>
    </row>
    <row r="10" spans="1:30" ht="15" customHeigh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433" t="s">
        <v>15</v>
      </c>
      <c r="B11" s="434"/>
      <c r="C11" s="475" t="s">
        <v>16</v>
      </c>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7"/>
    </row>
    <row r="12" spans="1:30" ht="15" customHeight="1" x14ac:dyDescent="0.25">
      <c r="A12" s="435"/>
      <c r="B12" s="436"/>
      <c r="C12" s="424"/>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6"/>
    </row>
    <row r="13" spans="1:30" ht="15" customHeight="1" thickBot="1" x14ac:dyDescent="0.3">
      <c r="A13" s="437"/>
      <c r="B13" s="438"/>
      <c r="C13" s="427"/>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69" t="s">
        <v>17</v>
      </c>
      <c r="B15" s="470"/>
      <c r="C15" s="406" t="s">
        <v>18</v>
      </c>
      <c r="D15" s="407"/>
      <c r="E15" s="407"/>
      <c r="F15" s="407"/>
      <c r="G15" s="407"/>
      <c r="H15" s="407"/>
      <c r="I15" s="407"/>
      <c r="J15" s="407"/>
      <c r="K15" s="408"/>
      <c r="L15" s="383" t="s">
        <v>19</v>
      </c>
      <c r="M15" s="387"/>
      <c r="N15" s="387"/>
      <c r="O15" s="387"/>
      <c r="P15" s="387"/>
      <c r="Q15" s="384"/>
      <c r="R15" s="380" t="s">
        <v>20</v>
      </c>
      <c r="S15" s="381"/>
      <c r="T15" s="381"/>
      <c r="U15" s="381"/>
      <c r="V15" s="381"/>
      <c r="W15" s="381"/>
      <c r="X15" s="382"/>
      <c r="Y15" s="383" t="s">
        <v>21</v>
      </c>
      <c r="Z15" s="384"/>
      <c r="AA15" s="406" t="s">
        <v>22</v>
      </c>
      <c r="AB15" s="407"/>
      <c r="AC15" s="407"/>
      <c r="AD15" s="408"/>
    </row>
    <row r="16" spans="1:30"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69" t="s">
        <v>23</v>
      </c>
      <c r="B17" s="470"/>
      <c r="C17" s="472" t="s">
        <v>94</v>
      </c>
      <c r="D17" s="473"/>
      <c r="E17" s="473"/>
      <c r="F17" s="473"/>
      <c r="G17" s="473"/>
      <c r="H17" s="473"/>
      <c r="I17" s="473"/>
      <c r="J17" s="473"/>
      <c r="K17" s="473"/>
      <c r="L17" s="473"/>
      <c r="M17" s="473"/>
      <c r="N17" s="473"/>
      <c r="O17" s="473"/>
      <c r="P17" s="473"/>
      <c r="Q17" s="474"/>
      <c r="R17" s="383" t="s">
        <v>25</v>
      </c>
      <c r="S17" s="387"/>
      <c r="T17" s="387"/>
      <c r="U17" s="387"/>
      <c r="V17" s="384"/>
      <c r="W17" s="485">
        <v>2</v>
      </c>
      <c r="X17" s="486"/>
      <c r="Y17" s="387" t="s">
        <v>26</v>
      </c>
      <c r="Z17" s="387"/>
      <c r="AA17" s="387"/>
      <c r="AB17" s="384"/>
      <c r="AC17" s="467">
        <v>0.15</v>
      </c>
      <c r="AD17" s="46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83" t="s">
        <v>27</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4"/>
      <c r="AE19" s="83"/>
      <c r="AF19" s="83"/>
    </row>
    <row r="20" spans="1:41" ht="32.25" customHeight="1" thickBot="1" x14ac:dyDescent="0.3">
      <c r="A20" s="82"/>
      <c r="B20" s="60"/>
      <c r="C20" s="463" t="s">
        <v>28</v>
      </c>
      <c r="D20" s="464"/>
      <c r="E20" s="464"/>
      <c r="F20" s="464"/>
      <c r="G20" s="464"/>
      <c r="H20" s="464"/>
      <c r="I20" s="464"/>
      <c r="J20" s="464"/>
      <c r="K20" s="464"/>
      <c r="L20" s="464"/>
      <c r="M20" s="464"/>
      <c r="N20" s="464"/>
      <c r="O20" s="464"/>
      <c r="P20" s="465"/>
      <c r="Q20" s="483" t="s">
        <v>29</v>
      </c>
      <c r="R20" s="376"/>
      <c r="S20" s="376"/>
      <c r="T20" s="376"/>
      <c r="U20" s="376"/>
      <c r="V20" s="376"/>
      <c r="W20" s="376"/>
      <c r="X20" s="376"/>
      <c r="Y20" s="376"/>
      <c r="Z20" s="376"/>
      <c r="AA20" s="376"/>
      <c r="AB20" s="376"/>
      <c r="AC20" s="376"/>
      <c r="AD20" s="484"/>
      <c r="AE20" s="83"/>
      <c r="AF20" s="83"/>
    </row>
    <row r="21" spans="1:41" ht="32.25" customHeight="1" thickBot="1" x14ac:dyDescent="0.3">
      <c r="A21" s="59"/>
      <c r="B21" s="54"/>
      <c r="C21" s="153" t="s">
        <v>30</v>
      </c>
      <c r="D21" s="154" t="s">
        <v>31</v>
      </c>
      <c r="E21" s="154" t="s">
        <v>32</v>
      </c>
      <c r="F21" s="154" t="s">
        <v>33</v>
      </c>
      <c r="G21" s="154" t="s">
        <v>34</v>
      </c>
      <c r="H21" s="154" t="s">
        <v>35</v>
      </c>
      <c r="I21" s="154" t="s">
        <v>36</v>
      </c>
      <c r="J21" s="154" t="s">
        <v>37</v>
      </c>
      <c r="K21" s="154" t="s">
        <v>38</v>
      </c>
      <c r="L21" s="154" t="s">
        <v>39</v>
      </c>
      <c r="M21" s="154" t="s">
        <v>40</v>
      </c>
      <c r="N21" s="154" t="s">
        <v>8</v>
      </c>
      <c r="O21" s="154" t="s">
        <v>41</v>
      </c>
      <c r="P21" s="155" t="s">
        <v>42</v>
      </c>
      <c r="Q21" s="153" t="s">
        <v>30</v>
      </c>
      <c r="R21" s="154" t="s">
        <v>31</v>
      </c>
      <c r="S21" s="154" t="s">
        <v>32</v>
      </c>
      <c r="T21" s="154" t="s">
        <v>33</v>
      </c>
      <c r="U21" s="154" t="s">
        <v>34</v>
      </c>
      <c r="V21" s="154" t="s">
        <v>35</v>
      </c>
      <c r="W21" s="154" t="s">
        <v>36</v>
      </c>
      <c r="X21" s="154" t="s">
        <v>37</v>
      </c>
      <c r="Y21" s="154" t="s">
        <v>38</v>
      </c>
      <c r="Z21" s="154" t="s">
        <v>39</v>
      </c>
      <c r="AA21" s="154" t="s">
        <v>40</v>
      </c>
      <c r="AB21" s="154" t="s">
        <v>8</v>
      </c>
      <c r="AC21" s="154" t="s">
        <v>41</v>
      </c>
      <c r="AD21" s="155" t="s">
        <v>42</v>
      </c>
      <c r="AE21" s="3"/>
      <c r="AF21" s="3"/>
    </row>
    <row r="22" spans="1:41" ht="32.25" customHeight="1" x14ac:dyDescent="0.25">
      <c r="A22" s="331" t="s">
        <v>43</v>
      </c>
      <c r="B22" s="466"/>
      <c r="C22" s="175">
        <v>53025038</v>
      </c>
      <c r="D22" s="173"/>
      <c r="E22" s="173"/>
      <c r="F22" s="173"/>
      <c r="G22" s="173"/>
      <c r="H22" s="173"/>
      <c r="I22" s="173"/>
      <c r="J22" s="173"/>
      <c r="K22" s="173"/>
      <c r="L22" s="173"/>
      <c r="M22" s="173"/>
      <c r="N22" s="173"/>
      <c r="O22" s="173">
        <f>SUM(C22:N22)</f>
        <v>53025038</v>
      </c>
      <c r="P22" s="176"/>
      <c r="Q22" s="212">
        <v>315271250</v>
      </c>
      <c r="R22" s="169"/>
      <c r="S22" s="169"/>
      <c r="T22" s="169">
        <f>30410000+1650000</f>
        <v>32060000</v>
      </c>
      <c r="U22" s="169">
        <v>20000000</v>
      </c>
      <c r="V22" s="169"/>
      <c r="W22" s="169"/>
      <c r="X22" s="169">
        <v>1083214</v>
      </c>
      <c r="Y22" s="169"/>
      <c r="Z22" s="169"/>
      <c r="AA22" s="169">
        <v>5381227</v>
      </c>
      <c r="AB22" s="169"/>
      <c r="AC22" s="732">
        <f>SUM(Q22:AB22)</f>
        <v>373795691</v>
      </c>
      <c r="AD22" s="180"/>
      <c r="AE22" s="3"/>
      <c r="AF22" s="3"/>
    </row>
    <row r="23" spans="1:41" ht="32.25" customHeight="1" x14ac:dyDescent="0.25">
      <c r="A23" s="332" t="s">
        <v>44</v>
      </c>
      <c r="B23" s="340"/>
      <c r="C23" s="175">
        <v>53025038</v>
      </c>
      <c r="D23" s="169"/>
      <c r="E23" s="169"/>
      <c r="F23" s="169"/>
      <c r="G23" s="169"/>
      <c r="H23" s="169"/>
      <c r="I23" s="169"/>
      <c r="J23" s="169"/>
      <c r="K23" s="169"/>
      <c r="L23" s="169"/>
      <c r="M23" s="169"/>
      <c r="N23" s="169"/>
      <c r="O23" s="169">
        <f>SUM(C23:N23)</f>
        <v>53025038</v>
      </c>
      <c r="P23" s="188">
        <f>IFERROR(O23/(SUMIF(C23:N23,"&gt;0",C22:N22))," ")</f>
        <v>1</v>
      </c>
      <c r="Q23" s="212">
        <v>315271250</v>
      </c>
      <c r="R23" s="214"/>
      <c r="S23" s="169">
        <v>-2954834</v>
      </c>
      <c r="T23" s="169">
        <v>1650000</v>
      </c>
      <c r="U23" s="240">
        <v>26721061</v>
      </c>
      <c r="V23" s="240">
        <v>20000000</v>
      </c>
      <c r="W23" s="214"/>
      <c r="X23" s="214"/>
      <c r="Y23" s="214"/>
      <c r="Z23" s="262">
        <v>1083214</v>
      </c>
      <c r="AA23" s="214"/>
      <c r="AB23" s="262">
        <f>12921825-1000000</f>
        <v>11921825</v>
      </c>
      <c r="AC23" s="732">
        <f>SUM(Q23:AB23)</f>
        <v>373692516</v>
      </c>
      <c r="AD23" s="178">
        <f>+AC23/AC22</f>
        <v>0.99972398023175713</v>
      </c>
      <c r="AE23" s="3"/>
      <c r="AF23" s="3"/>
    </row>
    <row r="24" spans="1:41" ht="32.25" customHeight="1" x14ac:dyDescent="0.25">
      <c r="A24" s="332" t="s">
        <v>45</v>
      </c>
      <c r="B24" s="340"/>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17">
        <v>14833750</v>
      </c>
      <c r="S24" s="169">
        <v>27312500</v>
      </c>
      <c r="T24" s="169">
        <v>27312500</v>
      </c>
      <c r="U24" s="169">
        <v>27312500</v>
      </c>
      <c r="V24" s="169">
        <v>60428750</v>
      </c>
      <c r="W24" s="169">
        <v>30018750</v>
      </c>
      <c r="X24" s="169">
        <v>30018750</v>
      </c>
      <c r="Y24" s="169">
        <v>30018750</v>
      </c>
      <c r="Z24" s="169">
        <v>30379822</v>
      </c>
      <c r="AA24" s="169">
        <f>30379821+5381227</f>
        <v>35761048</v>
      </c>
      <c r="AB24" s="169">
        <f>30018750+30379821</f>
        <v>60398571</v>
      </c>
      <c r="AC24" s="732">
        <f>SUM(Q24:AB24)</f>
        <v>373795691</v>
      </c>
      <c r="AD24" s="178"/>
      <c r="AE24" s="3"/>
      <c r="AF24" s="3"/>
    </row>
    <row r="25" spans="1:41" ht="32.25" customHeight="1" x14ac:dyDescent="0.25">
      <c r="A25" s="392" t="s">
        <v>46</v>
      </c>
      <c r="B25" s="393"/>
      <c r="C25" s="171"/>
      <c r="D25" s="172">
        <v>11971398</v>
      </c>
      <c r="E25" s="172">
        <f>132530+10000000+29364110</f>
        <v>39496640</v>
      </c>
      <c r="F25" s="172">
        <v>44075</v>
      </c>
      <c r="G25" s="172"/>
      <c r="H25" s="172"/>
      <c r="I25" s="172"/>
      <c r="J25" s="172"/>
      <c r="K25" s="172">
        <v>1512925</v>
      </c>
      <c r="L25" s="172"/>
      <c r="M25" s="172"/>
      <c r="N25" s="172"/>
      <c r="O25" s="169">
        <f>SUM(C25:N25)</f>
        <v>53025038</v>
      </c>
      <c r="P25" s="177">
        <f>O25/O24</f>
        <v>1</v>
      </c>
      <c r="Q25" s="171"/>
      <c r="R25" s="172">
        <v>13345583</v>
      </c>
      <c r="S25" s="172">
        <v>25845832</v>
      </c>
      <c r="T25" s="172">
        <v>27312500</v>
      </c>
      <c r="U25" s="172">
        <v>27312500</v>
      </c>
      <c r="V25" s="172">
        <v>54033561</v>
      </c>
      <c r="W25" s="172">
        <v>27312500</v>
      </c>
      <c r="X25" s="172">
        <v>27312500</v>
      </c>
      <c r="Y25" s="172">
        <v>27312500</v>
      </c>
      <c r="Z25" s="172">
        <v>27312500</v>
      </c>
      <c r="AA25" s="172">
        <v>35341313</v>
      </c>
      <c r="AB25" s="172">
        <v>60479001</v>
      </c>
      <c r="AC25" s="731">
        <f>SUM(Q25:AB25)</f>
        <v>352920290</v>
      </c>
      <c r="AD25" s="179">
        <f>IFERROR(AC25/(SUMIF(Q25:AB25,"&gt;0",Q24:AB24))," ")</f>
        <v>0.94415291159683268</v>
      </c>
      <c r="AE25" s="3"/>
      <c r="AF25" s="3"/>
    </row>
    <row r="26" spans="1:41" ht="32.25"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5">
      <c r="A27" s="388" t="s">
        <v>47</v>
      </c>
      <c r="B27" s="389"/>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1"/>
    </row>
    <row r="28" spans="1:41" ht="15" customHeight="1" x14ac:dyDescent="0.25">
      <c r="A28" s="394" t="s">
        <v>48</v>
      </c>
      <c r="B28" s="396" t="s">
        <v>49</v>
      </c>
      <c r="C28" s="397"/>
      <c r="D28" s="340" t="s">
        <v>50</v>
      </c>
      <c r="E28" s="341"/>
      <c r="F28" s="341"/>
      <c r="G28" s="341"/>
      <c r="H28" s="341"/>
      <c r="I28" s="341"/>
      <c r="J28" s="341"/>
      <c r="K28" s="341"/>
      <c r="L28" s="341"/>
      <c r="M28" s="341"/>
      <c r="N28" s="341"/>
      <c r="O28" s="398"/>
      <c r="P28" s="372" t="s">
        <v>41</v>
      </c>
      <c r="Q28" s="372" t="s">
        <v>51</v>
      </c>
      <c r="R28" s="372"/>
      <c r="S28" s="372"/>
      <c r="T28" s="372"/>
      <c r="U28" s="372"/>
      <c r="V28" s="372"/>
      <c r="W28" s="372"/>
      <c r="X28" s="372"/>
      <c r="Y28" s="372"/>
      <c r="Z28" s="372"/>
      <c r="AA28" s="372"/>
      <c r="AB28" s="372"/>
      <c r="AC28" s="372"/>
      <c r="AD28" s="374"/>
    </row>
    <row r="29" spans="1:41" ht="27" customHeight="1" x14ac:dyDescent="0.25">
      <c r="A29" s="395"/>
      <c r="B29" s="336"/>
      <c r="C29" s="378"/>
      <c r="D29" s="88" t="s">
        <v>30</v>
      </c>
      <c r="E29" s="88" t="s">
        <v>31</v>
      </c>
      <c r="F29" s="88" t="s">
        <v>32</v>
      </c>
      <c r="G29" s="88" t="s">
        <v>33</v>
      </c>
      <c r="H29" s="88" t="s">
        <v>34</v>
      </c>
      <c r="I29" s="88" t="s">
        <v>35</v>
      </c>
      <c r="J29" s="88" t="s">
        <v>36</v>
      </c>
      <c r="K29" s="88" t="s">
        <v>37</v>
      </c>
      <c r="L29" s="88" t="s">
        <v>38</v>
      </c>
      <c r="M29" s="88" t="s">
        <v>39</v>
      </c>
      <c r="N29" s="88" t="s">
        <v>40</v>
      </c>
      <c r="O29" s="88" t="s">
        <v>8</v>
      </c>
      <c r="P29" s="398"/>
      <c r="Q29" s="372"/>
      <c r="R29" s="372"/>
      <c r="S29" s="372"/>
      <c r="T29" s="372"/>
      <c r="U29" s="372"/>
      <c r="V29" s="372"/>
      <c r="W29" s="372"/>
      <c r="X29" s="372"/>
      <c r="Y29" s="372"/>
      <c r="Z29" s="372"/>
      <c r="AA29" s="372"/>
      <c r="AB29" s="372"/>
      <c r="AC29" s="372"/>
      <c r="AD29" s="374"/>
    </row>
    <row r="30" spans="1:41" ht="62.25" customHeight="1" thickBot="1" x14ac:dyDescent="0.3">
      <c r="A30" s="190" t="str">
        <f>C17</f>
        <v>4 - Realizar el seguimiento de 2 Políticas Públicas lideradas por la Secretaría Distrital de la Mujer</v>
      </c>
      <c r="B30" s="399" t="s">
        <v>52</v>
      </c>
      <c r="C30" s="40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01" t="s">
        <v>95</v>
      </c>
      <c r="R30" s="401"/>
      <c r="S30" s="401"/>
      <c r="T30" s="401"/>
      <c r="U30" s="401"/>
      <c r="V30" s="401"/>
      <c r="W30" s="401"/>
      <c r="X30" s="401"/>
      <c r="Y30" s="401"/>
      <c r="Z30" s="401"/>
      <c r="AA30" s="401"/>
      <c r="AB30" s="401"/>
      <c r="AC30" s="401"/>
      <c r="AD30" s="402"/>
    </row>
    <row r="31" spans="1:41" ht="45" customHeight="1" x14ac:dyDescent="0.25">
      <c r="A31" s="403" t="s">
        <v>54</v>
      </c>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5"/>
    </row>
    <row r="32" spans="1:41" ht="23.25" customHeight="1" x14ac:dyDescent="0.25">
      <c r="A32" s="332" t="s">
        <v>55</v>
      </c>
      <c r="B32" s="372" t="s">
        <v>56</v>
      </c>
      <c r="C32" s="372" t="s">
        <v>49</v>
      </c>
      <c r="D32" s="372" t="s">
        <v>57</v>
      </c>
      <c r="E32" s="372"/>
      <c r="F32" s="372"/>
      <c r="G32" s="372"/>
      <c r="H32" s="372"/>
      <c r="I32" s="372"/>
      <c r="J32" s="372"/>
      <c r="K32" s="372"/>
      <c r="L32" s="372"/>
      <c r="M32" s="372"/>
      <c r="N32" s="372"/>
      <c r="O32" s="372"/>
      <c r="P32" s="372"/>
      <c r="Q32" s="372" t="s">
        <v>58</v>
      </c>
      <c r="R32" s="372"/>
      <c r="S32" s="372"/>
      <c r="T32" s="372"/>
      <c r="U32" s="372"/>
      <c r="V32" s="372"/>
      <c r="W32" s="372"/>
      <c r="X32" s="372"/>
      <c r="Y32" s="372"/>
      <c r="Z32" s="372"/>
      <c r="AA32" s="372"/>
      <c r="AB32" s="372"/>
      <c r="AC32" s="372"/>
      <c r="AD32" s="374"/>
      <c r="AG32" s="87"/>
      <c r="AH32" s="87"/>
      <c r="AI32" s="87"/>
      <c r="AJ32" s="87"/>
      <c r="AK32" s="87"/>
      <c r="AL32" s="87"/>
      <c r="AM32" s="87"/>
      <c r="AN32" s="87"/>
      <c r="AO32" s="87"/>
    </row>
    <row r="33" spans="1:41" ht="23.25" customHeight="1" x14ac:dyDescent="0.25">
      <c r="A33" s="332"/>
      <c r="B33" s="372"/>
      <c r="C33" s="373"/>
      <c r="D33" s="88" t="s">
        <v>30</v>
      </c>
      <c r="E33" s="88" t="s">
        <v>31</v>
      </c>
      <c r="F33" s="88" t="s">
        <v>32</v>
      </c>
      <c r="G33" s="88" t="s">
        <v>33</v>
      </c>
      <c r="H33" s="88" t="s">
        <v>34</v>
      </c>
      <c r="I33" s="88" t="s">
        <v>35</v>
      </c>
      <c r="J33" s="88" t="s">
        <v>36</v>
      </c>
      <c r="K33" s="88" t="s">
        <v>37</v>
      </c>
      <c r="L33" s="88" t="s">
        <v>38</v>
      </c>
      <c r="M33" s="88" t="s">
        <v>39</v>
      </c>
      <c r="N33" s="88" t="s">
        <v>40</v>
      </c>
      <c r="O33" s="88" t="s">
        <v>8</v>
      </c>
      <c r="P33" s="88" t="s">
        <v>41</v>
      </c>
      <c r="Q33" s="336" t="s">
        <v>59</v>
      </c>
      <c r="R33" s="337"/>
      <c r="S33" s="337"/>
      <c r="T33" s="337"/>
      <c r="U33" s="337"/>
      <c r="V33" s="378"/>
      <c r="W33" s="336" t="s">
        <v>60</v>
      </c>
      <c r="X33" s="337"/>
      <c r="Y33" s="337"/>
      <c r="Z33" s="378"/>
      <c r="AA33" s="336" t="s">
        <v>61</v>
      </c>
      <c r="AB33" s="337"/>
      <c r="AC33" s="337"/>
      <c r="AD33" s="379"/>
      <c r="AG33" s="87"/>
      <c r="AH33" s="87"/>
      <c r="AI33" s="87"/>
      <c r="AJ33" s="87"/>
      <c r="AK33" s="87"/>
      <c r="AL33" s="87"/>
      <c r="AM33" s="87"/>
      <c r="AN33" s="87"/>
      <c r="AO33" s="87"/>
    </row>
    <row r="34" spans="1:41" ht="139.5" customHeight="1" x14ac:dyDescent="0.25">
      <c r="A34" s="343" t="str">
        <f>A30</f>
        <v>4 - Realizar el seguimiento de 2 Políticas Públicas lideradas por la Secretaría Distrital de la Mujer</v>
      </c>
      <c r="B34" s="346">
        <v>0.15</v>
      </c>
      <c r="C34" s="90" t="s">
        <v>62</v>
      </c>
      <c r="D34" s="89">
        <v>2</v>
      </c>
      <c r="E34" s="89">
        <v>2</v>
      </c>
      <c r="F34" s="89">
        <v>2</v>
      </c>
      <c r="G34" s="89">
        <v>2</v>
      </c>
      <c r="H34" s="89">
        <v>2</v>
      </c>
      <c r="I34" s="89">
        <v>2</v>
      </c>
      <c r="J34" s="89">
        <v>2</v>
      </c>
      <c r="K34" s="89">
        <v>2</v>
      </c>
      <c r="L34" s="89">
        <v>2</v>
      </c>
      <c r="M34" s="89">
        <v>2</v>
      </c>
      <c r="N34" s="89">
        <v>2</v>
      </c>
      <c r="O34" s="89">
        <v>2</v>
      </c>
      <c r="P34" s="189">
        <v>2</v>
      </c>
      <c r="Q34" s="493" t="s">
        <v>513</v>
      </c>
      <c r="R34" s="494"/>
      <c r="S34" s="494"/>
      <c r="T34" s="494"/>
      <c r="U34" s="494"/>
      <c r="V34" s="495"/>
      <c r="W34" s="499"/>
      <c r="X34" s="500"/>
      <c r="Y34" s="500"/>
      <c r="Z34" s="501"/>
      <c r="AA34" s="499" t="s">
        <v>96</v>
      </c>
      <c r="AB34" s="500"/>
      <c r="AC34" s="500"/>
      <c r="AD34" s="505"/>
      <c r="AF34" s="50">
        <f>LEN(Q34)</f>
        <v>1853</v>
      </c>
      <c r="AG34" s="87"/>
      <c r="AH34" s="87"/>
      <c r="AI34" s="87"/>
      <c r="AJ34" s="87"/>
      <c r="AK34" s="87"/>
      <c r="AL34" s="87"/>
      <c r="AM34" s="87"/>
      <c r="AN34" s="87"/>
      <c r="AO34" s="87"/>
    </row>
    <row r="35" spans="1:41" ht="197.1" customHeight="1" x14ac:dyDescent="0.25">
      <c r="A35" s="345"/>
      <c r="B35" s="347"/>
      <c r="C35" s="91" t="s">
        <v>66</v>
      </c>
      <c r="D35" s="89">
        <v>2</v>
      </c>
      <c r="E35" s="89">
        <v>2</v>
      </c>
      <c r="F35" s="89">
        <v>2</v>
      </c>
      <c r="G35" s="89">
        <v>2</v>
      </c>
      <c r="H35" s="89">
        <v>2</v>
      </c>
      <c r="I35" s="89">
        <v>2</v>
      </c>
      <c r="J35" s="89">
        <v>2</v>
      </c>
      <c r="K35" s="89">
        <v>2</v>
      </c>
      <c r="L35" s="89">
        <v>2</v>
      </c>
      <c r="M35" s="89">
        <v>2</v>
      </c>
      <c r="N35" s="89">
        <v>2</v>
      </c>
      <c r="O35" s="89">
        <v>2</v>
      </c>
      <c r="P35" s="189">
        <v>2</v>
      </c>
      <c r="Q35" s="496"/>
      <c r="R35" s="497"/>
      <c r="S35" s="497"/>
      <c r="T35" s="497"/>
      <c r="U35" s="497"/>
      <c r="V35" s="498"/>
      <c r="W35" s="502"/>
      <c r="X35" s="503"/>
      <c r="Y35" s="503"/>
      <c r="Z35" s="504"/>
      <c r="AA35" s="502"/>
      <c r="AB35" s="503"/>
      <c r="AC35" s="503"/>
      <c r="AD35" s="506"/>
      <c r="AE35" s="49"/>
      <c r="AG35" s="87"/>
      <c r="AH35" s="87"/>
      <c r="AI35" s="87"/>
      <c r="AJ35" s="87"/>
      <c r="AK35" s="87"/>
      <c r="AL35" s="87"/>
      <c r="AM35" s="87"/>
      <c r="AN35" s="87"/>
      <c r="AO35" s="87"/>
    </row>
    <row r="36" spans="1:41" ht="26.25" customHeight="1" x14ac:dyDescent="0.25">
      <c r="A36" s="331" t="s">
        <v>67</v>
      </c>
      <c r="B36" s="333" t="s">
        <v>68</v>
      </c>
      <c r="C36" s="335" t="s">
        <v>69</v>
      </c>
      <c r="D36" s="335"/>
      <c r="E36" s="335"/>
      <c r="F36" s="335"/>
      <c r="G36" s="335"/>
      <c r="H36" s="335"/>
      <c r="I36" s="335"/>
      <c r="J36" s="335"/>
      <c r="K36" s="335"/>
      <c r="L36" s="335"/>
      <c r="M36" s="335"/>
      <c r="N36" s="335"/>
      <c r="O36" s="335"/>
      <c r="P36" s="335"/>
      <c r="Q36" s="466" t="s">
        <v>97</v>
      </c>
      <c r="R36" s="338"/>
      <c r="S36" s="338"/>
      <c r="T36" s="338"/>
      <c r="U36" s="338"/>
      <c r="V36" s="338"/>
      <c r="W36" s="338"/>
      <c r="X36" s="338"/>
      <c r="Y36" s="338"/>
      <c r="Z36" s="338"/>
      <c r="AA36" s="338"/>
      <c r="AB36" s="338"/>
      <c r="AC36" s="338"/>
      <c r="AD36" s="339"/>
      <c r="AG36" s="87"/>
      <c r="AH36" s="87"/>
      <c r="AI36" s="87"/>
      <c r="AJ36" s="87"/>
      <c r="AK36" s="87"/>
      <c r="AL36" s="87"/>
      <c r="AM36" s="87"/>
      <c r="AN36" s="87"/>
      <c r="AO36" s="87"/>
    </row>
    <row r="37" spans="1:41" ht="26.25" customHeight="1" x14ac:dyDescent="0.25">
      <c r="A37" s="332"/>
      <c r="B37" s="334"/>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340" t="s">
        <v>85</v>
      </c>
      <c r="R37" s="341"/>
      <c r="S37" s="341"/>
      <c r="T37" s="341"/>
      <c r="U37" s="341"/>
      <c r="V37" s="341"/>
      <c r="W37" s="341"/>
      <c r="X37" s="341"/>
      <c r="Y37" s="341"/>
      <c r="Z37" s="341"/>
      <c r="AA37" s="341"/>
      <c r="AB37" s="341"/>
      <c r="AC37" s="341"/>
      <c r="AD37" s="342"/>
      <c r="AG37" s="94"/>
      <c r="AH37" s="94"/>
      <c r="AI37" s="94"/>
      <c r="AJ37" s="94"/>
      <c r="AK37" s="94"/>
      <c r="AL37" s="94"/>
      <c r="AM37" s="94"/>
      <c r="AN37" s="94"/>
      <c r="AO37" s="94"/>
    </row>
    <row r="38" spans="1:41" ht="72.75" customHeight="1" x14ac:dyDescent="0.25">
      <c r="A38" s="279" t="s">
        <v>98</v>
      </c>
      <c r="B38" s="281">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87" t="s">
        <v>514</v>
      </c>
      <c r="R38" s="488"/>
      <c r="S38" s="488"/>
      <c r="T38" s="488"/>
      <c r="U38" s="488"/>
      <c r="V38" s="488"/>
      <c r="W38" s="488"/>
      <c r="X38" s="488"/>
      <c r="Y38" s="488"/>
      <c r="Z38" s="488"/>
      <c r="AA38" s="488"/>
      <c r="AB38" s="488"/>
      <c r="AC38" s="488"/>
      <c r="AD38" s="489"/>
      <c r="AE38" s="97"/>
      <c r="AF38" s="50">
        <f>LEN(Q38)</f>
        <v>1775</v>
      </c>
      <c r="AG38" s="98"/>
      <c r="AH38" s="98"/>
      <c r="AI38" s="98"/>
      <c r="AJ38" s="98"/>
      <c r="AK38" s="98"/>
      <c r="AL38" s="98"/>
      <c r="AM38" s="98"/>
      <c r="AN38" s="98"/>
      <c r="AO38" s="98"/>
    </row>
    <row r="39" spans="1:41" ht="63" customHeight="1" x14ac:dyDescent="0.25">
      <c r="A39" s="280"/>
      <c r="B39" s="282"/>
      <c r="C39" s="99" t="s">
        <v>66</v>
      </c>
      <c r="D39" s="100">
        <v>0.05</v>
      </c>
      <c r="E39" s="100">
        <v>0.08</v>
      </c>
      <c r="F39" s="100">
        <v>0.08</v>
      </c>
      <c r="G39" s="100">
        <v>0.09</v>
      </c>
      <c r="H39" s="100">
        <v>0.08</v>
      </c>
      <c r="I39" s="100">
        <v>0.08</v>
      </c>
      <c r="J39" s="100">
        <v>0.09</v>
      </c>
      <c r="K39" s="100">
        <v>0.09</v>
      </c>
      <c r="L39" s="100">
        <v>0.09</v>
      </c>
      <c r="M39" s="100">
        <v>0.09</v>
      </c>
      <c r="N39" s="100">
        <v>0.09</v>
      </c>
      <c r="O39" s="100">
        <v>0.09</v>
      </c>
      <c r="P39" s="101">
        <f t="shared" si="0"/>
        <v>0.99999999999999989</v>
      </c>
      <c r="Q39" s="490"/>
      <c r="R39" s="491"/>
      <c r="S39" s="491"/>
      <c r="T39" s="491"/>
      <c r="U39" s="491"/>
      <c r="V39" s="491"/>
      <c r="W39" s="491"/>
      <c r="X39" s="491"/>
      <c r="Y39" s="491"/>
      <c r="Z39" s="491"/>
      <c r="AA39" s="491"/>
      <c r="AB39" s="491"/>
      <c r="AC39" s="491"/>
      <c r="AD39" s="492"/>
      <c r="AE39" s="97"/>
    </row>
    <row r="40" spans="1:41" ht="51" customHeight="1" x14ac:dyDescent="0.25">
      <c r="A40" s="280" t="s">
        <v>99</v>
      </c>
      <c r="B40" s="295">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87" t="s">
        <v>515</v>
      </c>
      <c r="R40" s="488"/>
      <c r="S40" s="488"/>
      <c r="T40" s="488"/>
      <c r="U40" s="488"/>
      <c r="V40" s="488"/>
      <c r="W40" s="488"/>
      <c r="X40" s="488"/>
      <c r="Y40" s="488"/>
      <c r="Z40" s="488"/>
      <c r="AA40" s="488"/>
      <c r="AB40" s="488"/>
      <c r="AC40" s="488"/>
      <c r="AD40" s="489"/>
      <c r="AE40" s="97"/>
      <c r="AF40" s="50">
        <f>LEN(Q40)</f>
        <v>1088</v>
      </c>
    </row>
    <row r="41" spans="1:41" ht="50.1" customHeight="1" x14ac:dyDescent="0.25">
      <c r="A41" s="280"/>
      <c r="B41" s="282"/>
      <c r="C41" s="99" t="s">
        <v>66</v>
      </c>
      <c r="D41" s="100">
        <v>0.05</v>
      </c>
      <c r="E41" s="100">
        <v>0.08</v>
      </c>
      <c r="F41" s="100">
        <v>0.08</v>
      </c>
      <c r="G41" s="100">
        <v>0.09</v>
      </c>
      <c r="H41" s="100">
        <v>0.08</v>
      </c>
      <c r="I41" s="100">
        <v>0.08</v>
      </c>
      <c r="J41" s="100">
        <v>0.09</v>
      </c>
      <c r="K41" s="100">
        <v>0.09</v>
      </c>
      <c r="L41" s="104">
        <v>0.09</v>
      </c>
      <c r="M41" s="104">
        <v>0.09</v>
      </c>
      <c r="N41" s="104">
        <v>0.09</v>
      </c>
      <c r="O41" s="104">
        <v>0.09</v>
      </c>
      <c r="P41" s="101">
        <f t="shared" si="0"/>
        <v>0.99999999999999989</v>
      </c>
      <c r="Q41" s="490"/>
      <c r="R41" s="491"/>
      <c r="S41" s="491"/>
      <c r="T41" s="491"/>
      <c r="U41" s="491"/>
      <c r="V41" s="491"/>
      <c r="W41" s="491"/>
      <c r="X41" s="491"/>
      <c r="Y41" s="491"/>
      <c r="Z41" s="491"/>
      <c r="AA41" s="491"/>
      <c r="AB41" s="491"/>
      <c r="AC41" s="491"/>
      <c r="AD41" s="492"/>
      <c r="AE41" s="97"/>
    </row>
    <row r="42" spans="1:41" ht="32.1" customHeight="1" x14ac:dyDescent="0.25">
      <c r="A42" s="507" t="s">
        <v>100</v>
      </c>
      <c r="B42" s="295">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508" t="s">
        <v>516</v>
      </c>
      <c r="R42" s="488"/>
      <c r="S42" s="488"/>
      <c r="T42" s="488"/>
      <c r="U42" s="488"/>
      <c r="V42" s="488"/>
      <c r="W42" s="488"/>
      <c r="X42" s="488"/>
      <c r="Y42" s="488"/>
      <c r="Z42" s="488"/>
      <c r="AA42" s="488"/>
      <c r="AB42" s="488"/>
      <c r="AC42" s="488"/>
      <c r="AD42" s="509"/>
      <c r="AE42" s="97"/>
      <c r="AF42" s="50">
        <f>LEN(Q42)</f>
        <v>379</v>
      </c>
    </row>
    <row r="43" spans="1:41" ht="32.1" customHeight="1" x14ac:dyDescent="0.25">
      <c r="A43" s="279"/>
      <c r="B43" s="282"/>
      <c r="C43" s="99" t="s">
        <v>66</v>
      </c>
      <c r="D43" s="100">
        <v>0</v>
      </c>
      <c r="E43" s="100">
        <v>0</v>
      </c>
      <c r="F43" s="100">
        <v>0</v>
      </c>
      <c r="G43" s="100">
        <v>0.1</v>
      </c>
      <c r="H43" s="100">
        <v>0</v>
      </c>
      <c r="I43" s="100">
        <v>0.25</v>
      </c>
      <c r="J43" s="100">
        <v>0.05</v>
      </c>
      <c r="K43" s="100">
        <v>0.1</v>
      </c>
      <c r="L43" s="104">
        <v>0.09</v>
      </c>
      <c r="M43" s="104">
        <v>0.05</v>
      </c>
      <c r="N43" s="104">
        <v>0.21</v>
      </c>
      <c r="O43" s="104">
        <v>0.15</v>
      </c>
      <c r="P43" s="101">
        <f t="shared" si="0"/>
        <v>1</v>
      </c>
      <c r="Q43" s="490"/>
      <c r="R43" s="491"/>
      <c r="S43" s="491"/>
      <c r="T43" s="491"/>
      <c r="U43" s="491"/>
      <c r="V43" s="491"/>
      <c r="W43" s="491"/>
      <c r="X43" s="491"/>
      <c r="Y43" s="491"/>
      <c r="Z43" s="491"/>
      <c r="AA43" s="491"/>
      <c r="AB43" s="491"/>
      <c r="AC43" s="491"/>
      <c r="AD43" s="510"/>
      <c r="AE43" s="97"/>
    </row>
    <row r="44" spans="1:41" x14ac:dyDescent="0.25">
      <c r="A44" s="50" t="s">
        <v>93</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formula1>2000</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list" allowBlank="1" showInputMessage="1" showErrorMessage="1" sqref="C7:C9">
      <formula1>$C$21:$N$21</formula1>
    </dataValidation>
  </dataValidations>
  <pageMargins left="0.25" right="0.25" top="0.75" bottom="0.75" header="0.3" footer="0.3"/>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46"/>
  <sheetViews>
    <sheetView showGridLines="0" topLeftCell="U20" zoomScale="90" zoomScaleNormal="90" workbookViewId="0">
      <selection activeCell="AC25" sqref="AC25"/>
    </sheetView>
  </sheetViews>
  <sheetFormatPr baseColWidth="10" defaultColWidth="10.7109375" defaultRowHeight="15" x14ac:dyDescent="0.25"/>
  <cols>
    <col min="1" max="1" width="44.85546875" style="50" customWidth="1"/>
    <col min="2" max="2" width="15.42578125" style="50" customWidth="1"/>
    <col min="3" max="3" width="16" style="50" customWidth="1"/>
    <col min="4" max="13" width="15.42578125" style="50" customWidth="1"/>
    <col min="14" max="24" width="16.140625" style="50" customWidth="1"/>
    <col min="25" max="27" width="13.7109375" style="50" customWidth="1"/>
    <col min="28" max="29" width="14.85546875" style="50" bestFit="1" customWidth="1"/>
    <col min="30" max="30" width="13.710937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5703125" style="50" customWidth="1"/>
    <col min="37" max="37" width="18.42578125" style="50" bestFit="1" customWidth="1"/>
    <col min="38" max="38" width="4.4257812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409"/>
      <c r="B1" s="412" t="s">
        <v>0</v>
      </c>
      <c r="C1" s="413"/>
      <c r="D1" s="413"/>
      <c r="E1" s="413"/>
      <c r="F1" s="413"/>
      <c r="G1" s="413"/>
      <c r="H1" s="413"/>
      <c r="I1" s="413"/>
      <c r="J1" s="413"/>
      <c r="K1" s="413"/>
      <c r="L1" s="413"/>
      <c r="M1" s="413"/>
      <c r="N1" s="413"/>
      <c r="O1" s="413"/>
      <c r="P1" s="413"/>
      <c r="Q1" s="413"/>
      <c r="R1" s="413"/>
      <c r="S1" s="413"/>
      <c r="T1" s="413"/>
      <c r="U1" s="413"/>
      <c r="V1" s="413"/>
      <c r="W1" s="413"/>
      <c r="X1" s="413"/>
      <c r="Y1" s="413"/>
      <c r="Z1" s="413"/>
      <c r="AA1" s="414"/>
      <c r="AB1" s="415" t="s">
        <v>1</v>
      </c>
      <c r="AC1" s="416"/>
      <c r="AD1" s="417"/>
    </row>
    <row r="2" spans="1:30" ht="30.75" customHeight="1" x14ac:dyDescent="0.25">
      <c r="A2" s="410"/>
      <c r="B2" s="418" t="s">
        <v>2</v>
      </c>
      <c r="C2" s="419"/>
      <c r="D2" s="419"/>
      <c r="E2" s="419"/>
      <c r="F2" s="419"/>
      <c r="G2" s="419"/>
      <c r="H2" s="419"/>
      <c r="I2" s="419"/>
      <c r="J2" s="419"/>
      <c r="K2" s="419"/>
      <c r="L2" s="419"/>
      <c r="M2" s="419"/>
      <c r="N2" s="419"/>
      <c r="O2" s="419"/>
      <c r="P2" s="419"/>
      <c r="Q2" s="419"/>
      <c r="R2" s="419"/>
      <c r="S2" s="419"/>
      <c r="T2" s="419"/>
      <c r="U2" s="419"/>
      <c r="V2" s="419"/>
      <c r="W2" s="419"/>
      <c r="X2" s="419"/>
      <c r="Y2" s="419"/>
      <c r="Z2" s="419"/>
      <c r="AA2" s="420"/>
      <c r="AB2" s="421" t="s">
        <v>3</v>
      </c>
      <c r="AC2" s="422"/>
      <c r="AD2" s="423"/>
    </row>
    <row r="3" spans="1:30" ht="24" customHeight="1" x14ac:dyDescent="0.25">
      <c r="A3" s="410"/>
      <c r="B3" s="424" t="s">
        <v>4</v>
      </c>
      <c r="C3" s="425"/>
      <c r="D3" s="425"/>
      <c r="E3" s="425"/>
      <c r="F3" s="425"/>
      <c r="G3" s="425"/>
      <c r="H3" s="425"/>
      <c r="I3" s="425"/>
      <c r="J3" s="425"/>
      <c r="K3" s="425"/>
      <c r="L3" s="425"/>
      <c r="M3" s="425"/>
      <c r="N3" s="425"/>
      <c r="O3" s="425"/>
      <c r="P3" s="425"/>
      <c r="Q3" s="425"/>
      <c r="R3" s="425"/>
      <c r="S3" s="425"/>
      <c r="T3" s="425"/>
      <c r="U3" s="425"/>
      <c r="V3" s="425"/>
      <c r="W3" s="425"/>
      <c r="X3" s="425"/>
      <c r="Y3" s="425"/>
      <c r="Z3" s="425"/>
      <c r="AA3" s="426"/>
      <c r="AB3" s="421" t="s">
        <v>5</v>
      </c>
      <c r="AC3" s="422"/>
      <c r="AD3" s="423"/>
    </row>
    <row r="4" spans="1:30" ht="21.95" customHeight="1" thickBot="1" x14ac:dyDescent="0.3">
      <c r="A4" s="411"/>
      <c r="B4" s="427"/>
      <c r="C4" s="428"/>
      <c r="D4" s="428"/>
      <c r="E4" s="428"/>
      <c r="F4" s="428"/>
      <c r="G4" s="428"/>
      <c r="H4" s="428"/>
      <c r="I4" s="428"/>
      <c r="J4" s="428"/>
      <c r="K4" s="428"/>
      <c r="L4" s="428"/>
      <c r="M4" s="428"/>
      <c r="N4" s="428"/>
      <c r="O4" s="428"/>
      <c r="P4" s="428"/>
      <c r="Q4" s="428"/>
      <c r="R4" s="428"/>
      <c r="S4" s="428"/>
      <c r="T4" s="428"/>
      <c r="U4" s="428"/>
      <c r="V4" s="428"/>
      <c r="W4" s="428"/>
      <c r="X4" s="428"/>
      <c r="Y4" s="428"/>
      <c r="Z4" s="428"/>
      <c r="AA4" s="429"/>
      <c r="AB4" s="430" t="s">
        <v>6</v>
      </c>
      <c r="AC4" s="431"/>
      <c r="AD4" s="432"/>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33" t="s">
        <v>7</v>
      </c>
      <c r="B7" s="434"/>
      <c r="C7" s="439" t="s">
        <v>8</v>
      </c>
      <c r="D7" s="433" t="s">
        <v>9</v>
      </c>
      <c r="E7" s="442"/>
      <c r="F7" s="442"/>
      <c r="G7" s="442"/>
      <c r="H7" s="434"/>
      <c r="I7" s="445">
        <v>44925</v>
      </c>
      <c r="J7" s="446"/>
      <c r="K7" s="433" t="s">
        <v>10</v>
      </c>
      <c r="L7" s="434"/>
      <c r="M7" s="461" t="s">
        <v>11</v>
      </c>
      <c r="N7" s="462"/>
      <c r="O7" s="451"/>
      <c r="P7" s="452"/>
      <c r="Q7" s="54"/>
      <c r="R7" s="54"/>
      <c r="S7" s="54"/>
      <c r="T7" s="54"/>
      <c r="U7" s="54"/>
      <c r="V7" s="54"/>
      <c r="W7" s="54"/>
      <c r="X7" s="54"/>
      <c r="Y7" s="54"/>
      <c r="Z7" s="55"/>
      <c r="AA7" s="54"/>
      <c r="AB7" s="54"/>
      <c r="AC7" s="60"/>
      <c r="AD7" s="61"/>
    </row>
    <row r="8" spans="1:30" x14ac:dyDescent="0.25">
      <c r="A8" s="435"/>
      <c r="B8" s="436"/>
      <c r="C8" s="440"/>
      <c r="D8" s="435"/>
      <c r="E8" s="443"/>
      <c r="F8" s="443"/>
      <c r="G8" s="443"/>
      <c r="H8" s="436"/>
      <c r="I8" s="447"/>
      <c r="J8" s="448"/>
      <c r="K8" s="435"/>
      <c r="L8" s="436"/>
      <c r="M8" s="453" t="s">
        <v>12</v>
      </c>
      <c r="N8" s="454"/>
      <c r="O8" s="455"/>
      <c r="P8" s="456"/>
      <c r="Q8" s="54"/>
      <c r="R8" s="54"/>
      <c r="S8" s="54"/>
      <c r="T8" s="54"/>
      <c r="U8" s="54"/>
      <c r="V8" s="54"/>
      <c r="W8" s="54"/>
      <c r="X8" s="54"/>
      <c r="Y8" s="54"/>
      <c r="Z8" s="55"/>
      <c r="AA8" s="54"/>
      <c r="AB8" s="54"/>
      <c r="AC8" s="60"/>
      <c r="AD8" s="61"/>
    </row>
    <row r="9" spans="1:30" ht="15.75" customHeight="1" x14ac:dyDescent="0.25">
      <c r="A9" s="437"/>
      <c r="B9" s="438"/>
      <c r="C9" s="441"/>
      <c r="D9" s="437"/>
      <c r="E9" s="444"/>
      <c r="F9" s="444"/>
      <c r="G9" s="444"/>
      <c r="H9" s="438"/>
      <c r="I9" s="449"/>
      <c r="J9" s="450"/>
      <c r="K9" s="437"/>
      <c r="L9" s="438"/>
      <c r="M9" s="457" t="s">
        <v>13</v>
      </c>
      <c r="N9" s="458"/>
      <c r="O9" s="459" t="s">
        <v>14</v>
      </c>
      <c r="P9" s="460"/>
      <c r="Q9" s="54"/>
      <c r="R9" s="54"/>
      <c r="S9" s="54"/>
      <c r="T9" s="54"/>
      <c r="U9" s="54"/>
      <c r="V9" s="54"/>
      <c r="W9" s="54"/>
      <c r="X9" s="54"/>
      <c r="Y9" s="54"/>
      <c r="Z9" s="55"/>
      <c r="AA9" s="54"/>
      <c r="AB9" s="54"/>
      <c r="AC9" s="60"/>
      <c r="AD9" s="61"/>
    </row>
    <row r="10" spans="1:30" ht="15" customHeigh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433" t="s">
        <v>15</v>
      </c>
      <c r="B11" s="434"/>
      <c r="C11" s="475" t="s">
        <v>16</v>
      </c>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7"/>
    </row>
    <row r="12" spans="1:30" ht="15" customHeight="1" x14ac:dyDescent="0.25">
      <c r="A12" s="435"/>
      <c r="B12" s="436"/>
      <c r="C12" s="424"/>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6"/>
    </row>
    <row r="13" spans="1:30" ht="15" customHeight="1" thickBot="1" x14ac:dyDescent="0.3">
      <c r="A13" s="437"/>
      <c r="B13" s="438"/>
      <c r="C13" s="427"/>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69" t="s">
        <v>17</v>
      </c>
      <c r="B15" s="470"/>
      <c r="C15" s="406" t="s">
        <v>18</v>
      </c>
      <c r="D15" s="407"/>
      <c r="E15" s="407"/>
      <c r="F15" s="407"/>
      <c r="G15" s="407"/>
      <c r="H15" s="407"/>
      <c r="I15" s="407"/>
      <c r="J15" s="407"/>
      <c r="K15" s="408"/>
      <c r="L15" s="383" t="s">
        <v>19</v>
      </c>
      <c r="M15" s="387"/>
      <c r="N15" s="387"/>
      <c r="O15" s="387"/>
      <c r="P15" s="387"/>
      <c r="Q15" s="384"/>
      <c r="R15" s="380" t="s">
        <v>20</v>
      </c>
      <c r="S15" s="381"/>
      <c r="T15" s="381"/>
      <c r="U15" s="381"/>
      <c r="V15" s="381"/>
      <c r="W15" s="381"/>
      <c r="X15" s="382"/>
      <c r="Y15" s="383" t="s">
        <v>21</v>
      </c>
      <c r="Z15" s="384"/>
      <c r="AA15" s="406" t="s">
        <v>22</v>
      </c>
      <c r="AB15" s="407"/>
      <c r="AC15" s="407"/>
      <c r="AD15" s="408"/>
    </row>
    <row r="16" spans="1:30"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69" t="s">
        <v>23</v>
      </c>
      <c r="B17" s="470"/>
      <c r="C17" s="472" t="s">
        <v>101</v>
      </c>
      <c r="D17" s="473"/>
      <c r="E17" s="473"/>
      <c r="F17" s="473"/>
      <c r="G17" s="473"/>
      <c r="H17" s="473"/>
      <c r="I17" s="473"/>
      <c r="J17" s="473"/>
      <c r="K17" s="473"/>
      <c r="L17" s="473"/>
      <c r="M17" s="473"/>
      <c r="N17" s="473"/>
      <c r="O17" s="473"/>
      <c r="P17" s="473"/>
      <c r="Q17" s="474"/>
      <c r="R17" s="383" t="s">
        <v>25</v>
      </c>
      <c r="S17" s="387"/>
      <c r="T17" s="387"/>
      <c r="U17" s="387"/>
      <c r="V17" s="384"/>
      <c r="W17" s="511">
        <v>1</v>
      </c>
      <c r="X17" s="512"/>
      <c r="Y17" s="387" t="s">
        <v>26</v>
      </c>
      <c r="Z17" s="387"/>
      <c r="AA17" s="387"/>
      <c r="AB17" s="384"/>
      <c r="AC17" s="467">
        <v>0.2</v>
      </c>
      <c r="AD17" s="46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83" t="s">
        <v>27</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4"/>
      <c r="AE19" s="83"/>
      <c r="AF19" s="83"/>
    </row>
    <row r="20" spans="1:41" ht="32.25" customHeight="1" thickBot="1" x14ac:dyDescent="0.3">
      <c r="A20" s="82"/>
      <c r="B20" s="60"/>
      <c r="C20" s="463" t="s">
        <v>28</v>
      </c>
      <c r="D20" s="464"/>
      <c r="E20" s="464"/>
      <c r="F20" s="464"/>
      <c r="G20" s="464"/>
      <c r="H20" s="464"/>
      <c r="I20" s="464"/>
      <c r="J20" s="464"/>
      <c r="K20" s="464"/>
      <c r="L20" s="464"/>
      <c r="M20" s="464"/>
      <c r="N20" s="464"/>
      <c r="O20" s="464"/>
      <c r="P20" s="465"/>
      <c r="Q20" s="483" t="s">
        <v>29</v>
      </c>
      <c r="R20" s="376"/>
      <c r="S20" s="376"/>
      <c r="T20" s="376"/>
      <c r="U20" s="376"/>
      <c r="V20" s="376"/>
      <c r="W20" s="376"/>
      <c r="X20" s="376"/>
      <c r="Y20" s="376"/>
      <c r="Z20" s="376"/>
      <c r="AA20" s="376"/>
      <c r="AB20" s="376"/>
      <c r="AC20" s="376"/>
      <c r="AD20" s="484"/>
      <c r="AE20" s="83"/>
      <c r="AF20" s="83"/>
    </row>
    <row r="21" spans="1:41" ht="32.25" customHeight="1" thickBot="1" x14ac:dyDescent="0.3">
      <c r="A21" s="59"/>
      <c r="B21" s="54"/>
      <c r="C21" s="153" t="s">
        <v>30</v>
      </c>
      <c r="D21" s="154" t="s">
        <v>31</v>
      </c>
      <c r="E21" s="154" t="s">
        <v>32</v>
      </c>
      <c r="F21" s="154" t="s">
        <v>33</v>
      </c>
      <c r="G21" s="154" t="s">
        <v>34</v>
      </c>
      <c r="H21" s="154" t="s">
        <v>35</v>
      </c>
      <c r="I21" s="154" t="s">
        <v>36</v>
      </c>
      <c r="J21" s="154" t="s">
        <v>37</v>
      </c>
      <c r="K21" s="154" t="s">
        <v>38</v>
      </c>
      <c r="L21" s="154" t="s">
        <v>39</v>
      </c>
      <c r="M21" s="154" t="s">
        <v>40</v>
      </c>
      <c r="N21" s="154" t="s">
        <v>8</v>
      </c>
      <c r="O21" s="154" t="s">
        <v>41</v>
      </c>
      <c r="P21" s="155" t="s">
        <v>42</v>
      </c>
      <c r="Q21" s="153" t="s">
        <v>30</v>
      </c>
      <c r="R21" s="154" t="s">
        <v>31</v>
      </c>
      <c r="S21" s="154" t="s">
        <v>32</v>
      </c>
      <c r="T21" s="154" t="s">
        <v>33</v>
      </c>
      <c r="U21" s="154" t="s">
        <v>34</v>
      </c>
      <c r="V21" s="154" t="s">
        <v>35</v>
      </c>
      <c r="W21" s="154" t="s">
        <v>36</v>
      </c>
      <c r="X21" s="154" t="s">
        <v>37</v>
      </c>
      <c r="Y21" s="154" t="s">
        <v>38</v>
      </c>
      <c r="Z21" s="154" t="s">
        <v>39</v>
      </c>
      <c r="AA21" s="154" t="s">
        <v>40</v>
      </c>
      <c r="AB21" s="154" t="s">
        <v>8</v>
      </c>
      <c r="AC21" s="154" t="s">
        <v>41</v>
      </c>
      <c r="AD21" s="155" t="s">
        <v>42</v>
      </c>
      <c r="AE21" s="3"/>
      <c r="AF21" s="3"/>
    </row>
    <row r="22" spans="1:41" ht="32.25" customHeight="1" x14ac:dyDescent="0.25">
      <c r="A22" s="331" t="s">
        <v>43</v>
      </c>
      <c r="B22" s="466"/>
      <c r="C22" s="175">
        <v>5901357</v>
      </c>
      <c r="D22" s="173"/>
      <c r="E22" s="173"/>
      <c r="F22" s="173"/>
      <c r="G22" s="173"/>
      <c r="H22" s="173"/>
      <c r="I22" s="173"/>
      <c r="J22" s="173"/>
      <c r="K22" s="173"/>
      <c r="L22" s="173"/>
      <c r="M22" s="173"/>
      <c r="N22" s="173"/>
      <c r="O22" s="173">
        <f>SUM(C22:N22)</f>
        <v>5901357</v>
      </c>
      <c r="P22" s="176"/>
      <c r="Q22" s="212">
        <v>613351250</v>
      </c>
      <c r="R22" s="169"/>
      <c r="S22" s="169"/>
      <c r="T22" s="169"/>
      <c r="U22" s="169">
        <v>5000000</v>
      </c>
      <c r="V22" s="169"/>
      <c r="W22" s="169"/>
      <c r="X22" s="169">
        <v>270803</v>
      </c>
      <c r="Y22" s="169"/>
      <c r="Z22" s="169"/>
      <c r="AA22" s="169">
        <v>-442833</v>
      </c>
      <c r="AB22" s="169"/>
      <c r="AC22" s="732">
        <f>SUM(Q22:AB22)</f>
        <v>618179220</v>
      </c>
      <c r="AD22" s="180"/>
      <c r="AE22" s="3"/>
      <c r="AF22" s="3"/>
    </row>
    <row r="23" spans="1:41" ht="32.25" customHeight="1" x14ac:dyDescent="0.25">
      <c r="A23" s="332" t="s">
        <v>44</v>
      </c>
      <c r="B23" s="340"/>
      <c r="C23" s="170">
        <v>5901357</v>
      </c>
      <c r="D23" s="169"/>
      <c r="E23" s="169"/>
      <c r="F23" s="169"/>
      <c r="G23" s="169"/>
      <c r="H23" s="169"/>
      <c r="I23" s="169"/>
      <c r="J23" s="169"/>
      <c r="K23" s="169"/>
      <c r="L23" s="169"/>
      <c r="M23" s="169"/>
      <c r="N23" s="169"/>
      <c r="O23" s="169">
        <f>SUM(C23:N23)</f>
        <v>5901357</v>
      </c>
      <c r="P23" s="188">
        <f>IFERROR(O23/(SUMIF(C23:N23,"&gt;0",C22:N22))," ")</f>
        <v>1</v>
      </c>
      <c r="Q23" s="212">
        <v>613351250</v>
      </c>
      <c r="R23" s="214"/>
      <c r="S23" s="169">
        <v>-4967833</v>
      </c>
      <c r="T23" s="214"/>
      <c r="U23" s="214"/>
      <c r="V23" s="169">
        <v>5000000</v>
      </c>
      <c r="W23" s="214"/>
      <c r="X23" s="214"/>
      <c r="Y23" s="214"/>
      <c r="Z23" s="262">
        <v>270803</v>
      </c>
      <c r="AA23" s="214"/>
      <c r="AB23" s="262">
        <f>4500000-1000000</f>
        <v>3500000</v>
      </c>
      <c r="AC23" s="169">
        <f>SUM(Q23:AB23)</f>
        <v>617154220</v>
      </c>
      <c r="AD23" s="178">
        <f>+AC23/AC22</f>
        <v>0.99834190479582929</v>
      </c>
      <c r="AE23" s="3"/>
      <c r="AF23" s="3"/>
    </row>
    <row r="24" spans="1:41" ht="32.25" customHeight="1" x14ac:dyDescent="0.25">
      <c r="A24" s="332" t="s">
        <v>45</v>
      </c>
      <c r="B24" s="340"/>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f>53947768-442833</f>
        <v>53504935</v>
      </c>
      <c r="AB24" s="169">
        <f>53857500+53947767</f>
        <v>107805267</v>
      </c>
      <c r="AC24" s="169">
        <f>SUM(Q24:AB24)</f>
        <v>618179220</v>
      </c>
      <c r="AD24" s="178"/>
      <c r="AE24" s="3"/>
      <c r="AF24" s="3">
        <f>+AC24-AC22</f>
        <v>0</v>
      </c>
    </row>
    <row r="25" spans="1:41" ht="32.25" customHeight="1" thickBot="1" x14ac:dyDescent="0.3">
      <c r="A25" s="392" t="s">
        <v>46</v>
      </c>
      <c r="B25" s="393"/>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v>53232500</v>
      </c>
      <c r="U25" s="172">
        <v>53232500</v>
      </c>
      <c r="V25" s="172">
        <v>53232500</v>
      </c>
      <c r="W25" s="172">
        <v>53232500</v>
      </c>
      <c r="X25" s="172">
        <v>53232500</v>
      </c>
      <c r="Y25" s="172">
        <v>53232500</v>
      </c>
      <c r="Z25" s="172">
        <v>53232500</v>
      </c>
      <c r="AA25" s="172">
        <v>55908771</v>
      </c>
      <c r="AB25" s="172">
        <v>108142358</v>
      </c>
      <c r="AC25" s="731">
        <f>SUM(Q25:AB25)</f>
        <v>612737047</v>
      </c>
      <c r="AD25" s="179">
        <f>IFERROR(AC25/(SUMIF(Q25:AB25,"&gt;0",Q24:AB24))," ")</f>
        <v>0.99119644785212935</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5">
      <c r="A27" s="388" t="s">
        <v>47</v>
      </c>
      <c r="B27" s="389"/>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1"/>
    </row>
    <row r="28" spans="1:41" ht="15" customHeight="1" x14ac:dyDescent="0.25">
      <c r="A28" s="394" t="s">
        <v>48</v>
      </c>
      <c r="B28" s="396" t="s">
        <v>49</v>
      </c>
      <c r="C28" s="397"/>
      <c r="D28" s="340" t="s">
        <v>50</v>
      </c>
      <c r="E28" s="341"/>
      <c r="F28" s="341"/>
      <c r="G28" s="341"/>
      <c r="H28" s="341"/>
      <c r="I28" s="341"/>
      <c r="J28" s="341"/>
      <c r="K28" s="341"/>
      <c r="L28" s="341"/>
      <c r="M28" s="341"/>
      <c r="N28" s="341"/>
      <c r="O28" s="398"/>
      <c r="P28" s="372" t="s">
        <v>41</v>
      </c>
      <c r="Q28" s="372" t="s">
        <v>51</v>
      </c>
      <c r="R28" s="372"/>
      <c r="S28" s="372"/>
      <c r="T28" s="372"/>
      <c r="U28" s="372"/>
      <c r="V28" s="372"/>
      <c r="W28" s="372"/>
      <c r="X28" s="372"/>
      <c r="Y28" s="372"/>
      <c r="Z28" s="372"/>
      <c r="AA28" s="372"/>
      <c r="AB28" s="372"/>
      <c r="AC28" s="372"/>
      <c r="AD28" s="374"/>
    </row>
    <row r="29" spans="1:41" ht="27" customHeight="1" x14ac:dyDescent="0.25">
      <c r="A29" s="395"/>
      <c r="B29" s="336"/>
      <c r="C29" s="378"/>
      <c r="D29" s="88" t="s">
        <v>30</v>
      </c>
      <c r="E29" s="88" t="s">
        <v>31</v>
      </c>
      <c r="F29" s="88" t="s">
        <v>32</v>
      </c>
      <c r="G29" s="88" t="s">
        <v>33</v>
      </c>
      <c r="H29" s="88" t="s">
        <v>34</v>
      </c>
      <c r="I29" s="88" t="s">
        <v>35</v>
      </c>
      <c r="J29" s="88" t="s">
        <v>36</v>
      </c>
      <c r="K29" s="88" t="s">
        <v>37</v>
      </c>
      <c r="L29" s="88" t="s">
        <v>38</v>
      </c>
      <c r="M29" s="88" t="s">
        <v>39</v>
      </c>
      <c r="N29" s="88" t="s">
        <v>40</v>
      </c>
      <c r="O29" s="88" t="s">
        <v>8</v>
      </c>
      <c r="P29" s="398"/>
      <c r="Q29" s="372"/>
      <c r="R29" s="372"/>
      <c r="S29" s="372"/>
      <c r="T29" s="372"/>
      <c r="U29" s="372"/>
      <c r="V29" s="372"/>
      <c r="W29" s="372"/>
      <c r="X29" s="372"/>
      <c r="Y29" s="372"/>
      <c r="Z29" s="372"/>
      <c r="AA29" s="372"/>
      <c r="AB29" s="372"/>
      <c r="AC29" s="372"/>
      <c r="AD29" s="374"/>
    </row>
    <row r="30" spans="1:41" ht="62.25" customHeight="1" thickBot="1" x14ac:dyDescent="0.3">
      <c r="A30" s="190" t="str">
        <f>C17</f>
        <v>5 - Acompañar el 100% la incorporación del enfoque de género y  la implementación de siete derechos de la PPMyEG</v>
      </c>
      <c r="B30" s="399" t="s">
        <v>52</v>
      </c>
      <c r="C30" s="40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01" t="s">
        <v>53</v>
      </c>
      <c r="R30" s="401"/>
      <c r="S30" s="401"/>
      <c r="T30" s="401"/>
      <c r="U30" s="401"/>
      <c r="V30" s="401"/>
      <c r="W30" s="401"/>
      <c r="X30" s="401"/>
      <c r="Y30" s="401"/>
      <c r="Z30" s="401"/>
      <c r="AA30" s="401"/>
      <c r="AB30" s="401"/>
      <c r="AC30" s="401"/>
      <c r="AD30" s="402"/>
    </row>
    <row r="31" spans="1:41" ht="45" customHeight="1" x14ac:dyDescent="0.25">
      <c r="A31" s="403" t="s">
        <v>54</v>
      </c>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5"/>
    </row>
    <row r="32" spans="1:41" ht="23.25" customHeight="1" x14ac:dyDescent="0.25">
      <c r="A32" s="332" t="s">
        <v>55</v>
      </c>
      <c r="B32" s="372" t="s">
        <v>56</v>
      </c>
      <c r="C32" s="372" t="s">
        <v>49</v>
      </c>
      <c r="D32" s="372" t="s">
        <v>57</v>
      </c>
      <c r="E32" s="372"/>
      <c r="F32" s="372"/>
      <c r="G32" s="372"/>
      <c r="H32" s="372"/>
      <c r="I32" s="372"/>
      <c r="J32" s="372"/>
      <c r="K32" s="372"/>
      <c r="L32" s="372"/>
      <c r="M32" s="372"/>
      <c r="N32" s="372"/>
      <c r="O32" s="372"/>
      <c r="P32" s="372"/>
      <c r="Q32" s="372" t="s">
        <v>58</v>
      </c>
      <c r="R32" s="372"/>
      <c r="S32" s="372"/>
      <c r="T32" s="372"/>
      <c r="U32" s="372"/>
      <c r="V32" s="372"/>
      <c r="W32" s="372"/>
      <c r="X32" s="372"/>
      <c r="Y32" s="372"/>
      <c r="Z32" s="372"/>
      <c r="AA32" s="372"/>
      <c r="AB32" s="372"/>
      <c r="AC32" s="372"/>
      <c r="AD32" s="374"/>
      <c r="AG32" s="87"/>
      <c r="AH32" s="87"/>
      <c r="AI32" s="87"/>
      <c r="AJ32" s="87"/>
      <c r="AK32" s="87"/>
      <c r="AL32" s="87"/>
      <c r="AM32" s="87"/>
      <c r="AN32" s="87"/>
      <c r="AO32" s="87"/>
    </row>
    <row r="33" spans="1:41" ht="23.25" customHeight="1" x14ac:dyDescent="0.25">
      <c r="A33" s="332"/>
      <c r="B33" s="372"/>
      <c r="C33" s="373"/>
      <c r="D33" s="88" t="s">
        <v>30</v>
      </c>
      <c r="E33" s="88" t="s">
        <v>31</v>
      </c>
      <c r="F33" s="88" t="s">
        <v>32</v>
      </c>
      <c r="G33" s="88" t="s">
        <v>33</v>
      </c>
      <c r="H33" s="88" t="s">
        <v>34</v>
      </c>
      <c r="I33" s="88" t="s">
        <v>35</v>
      </c>
      <c r="J33" s="88" t="s">
        <v>36</v>
      </c>
      <c r="K33" s="88" t="s">
        <v>37</v>
      </c>
      <c r="L33" s="88" t="s">
        <v>38</v>
      </c>
      <c r="M33" s="88" t="s">
        <v>39</v>
      </c>
      <c r="N33" s="88" t="s">
        <v>40</v>
      </c>
      <c r="O33" s="88" t="s">
        <v>8</v>
      </c>
      <c r="P33" s="88" t="s">
        <v>41</v>
      </c>
      <c r="Q33" s="336" t="s">
        <v>59</v>
      </c>
      <c r="R33" s="337"/>
      <c r="S33" s="337"/>
      <c r="T33" s="337"/>
      <c r="U33" s="337"/>
      <c r="V33" s="378"/>
      <c r="W33" s="336" t="s">
        <v>60</v>
      </c>
      <c r="X33" s="337"/>
      <c r="Y33" s="337"/>
      <c r="Z33" s="378"/>
      <c r="AA33" s="336" t="s">
        <v>61</v>
      </c>
      <c r="AB33" s="337"/>
      <c r="AC33" s="337"/>
      <c r="AD33" s="379"/>
      <c r="AG33" s="87"/>
      <c r="AH33" s="87"/>
      <c r="AI33" s="87"/>
      <c r="AJ33" s="87"/>
      <c r="AK33" s="87"/>
      <c r="AL33" s="87"/>
      <c r="AM33" s="87"/>
      <c r="AN33" s="87"/>
      <c r="AO33" s="87"/>
    </row>
    <row r="34" spans="1:41" ht="113.45" customHeight="1" x14ac:dyDescent="0.25">
      <c r="A34" s="343" t="str">
        <f>A30</f>
        <v>5 - Acompañar el 100% la incorporación del enfoque de género y  la implementación de siete derechos de la PPMyEG</v>
      </c>
      <c r="B34" s="346">
        <v>0.2</v>
      </c>
      <c r="C34" s="90" t="s">
        <v>62</v>
      </c>
      <c r="D34" s="156">
        <v>1</v>
      </c>
      <c r="E34" s="156">
        <v>1</v>
      </c>
      <c r="F34" s="156">
        <v>1</v>
      </c>
      <c r="G34" s="156">
        <v>1</v>
      </c>
      <c r="H34" s="156">
        <v>1</v>
      </c>
      <c r="I34" s="156">
        <v>1</v>
      </c>
      <c r="J34" s="156">
        <v>1</v>
      </c>
      <c r="K34" s="156">
        <v>1</v>
      </c>
      <c r="L34" s="156">
        <v>1</v>
      </c>
      <c r="M34" s="156">
        <v>1</v>
      </c>
      <c r="N34" s="156">
        <v>1</v>
      </c>
      <c r="O34" s="156">
        <v>1</v>
      </c>
      <c r="P34" s="156">
        <v>1</v>
      </c>
      <c r="Q34" s="517" t="s">
        <v>521</v>
      </c>
      <c r="R34" s="518"/>
      <c r="S34" s="518"/>
      <c r="T34" s="518"/>
      <c r="U34" s="518"/>
      <c r="V34" s="523"/>
      <c r="W34" s="527" t="s">
        <v>102</v>
      </c>
      <c r="X34" s="528"/>
      <c r="Y34" s="528"/>
      <c r="Z34" s="529"/>
      <c r="AA34" s="493" t="s">
        <v>103</v>
      </c>
      <c r="AB34" s="494"/>
      <c r="AC34" s="494"/>
      <c r="AD34" s="533"/>
      <c r="AF34" s="50">
        <f>LEN(Q34)</f>
        <v>1769</v>
      </c>
      <c r="AG34" s="87"/>
      <c r="AH34" s="87"/>
      <c r="AI34" s="87"/>
      <c r="AJ34" s="87"/>
      <c r="AK34" s="87"/>
      <c r="AL34" s="87"/>
      <c r="AM34" s="87"/>
      <c r="AN34" s="87"/>
      <c r="AO34" s="87"/>
    </row>
    <row r="35" spans="1:41" ht="148.5" customHeight="1" thickBot="1" x14ac:dyDescent="0.3">
      <c r="A35" s="345"/>
      <c r="B35" s="347"/>
      <c r="C35" s="91" t="s">
        <v>66</v>
      </c>
      <c r="D35" s="228">
        <v>1</v>
      </c>
      <c r="E35" s="233">
        <v>1</v>
      </c>
      <c r="F35" s="233">
        <v>1</v>
      </c>
      <c r="G35" s="233">
        <v>1</v>
      </c>
      <c r="H35" s="233">
        <v>1</v>
      </c>
      <c r="I35" s="233">
        <v>1</v>
      </c>
      <c r="J35" s="233">
        <v>1</v>
      </c>
      <c r="K35" s="233">
        <v>1</v>
      </c>
      <c r="L35" s="233">
        <v>1</v>
      </c>
      <c r="M35" s="233">
        <v>1</v>
      </c>
      <c r="N35" s="233">
        <v>1</v>
      </c>
      <c r="O35" s="233">
        <v>1</v>
      </c>
      <c r="P35" s="157">
        <v>1</v>
      </c>
      <c r="Q35" s="524"/>
      <c r="R35" s="525"/>
      <c r="S35" s="525"/>
      <c r="T35" s="525"/>
      <c r="U35" s="525"/>
      <c r="V35" s="526"/>
      <c r="W35" s="530"/>
      <c r="X35" s="531"/>
      <c r="Y35" s="531"/>
      <c r="Z35" s="532"/>
      <c r="AA35" s="496"/>
      <c r="AB35" s="497"/>
      <c r="AC35" s="497"/>
      <c r="AD35" s="534"/>
      <c r="AE35" s="49"/>
      <c r="AG35" s="87"/>
      <c r="AH35" s="87"/>
      <c r="AI35" s="87"/>
      <c r="AJ35" s="87"/>
      <c r="AK35" s="87"/>
      <c r="AL35" s="87"/>
      <c r="AM35" s="87"/>
      <c r="AN35" s="87"/>
      <c r="AO35" s="87"/>
    </row>
    <row r="36" spans="1:41" ht="26.25" hidden="1" customHeight="1" x14ac:dyDescent="0.25">
      <c r="A36" s="331" t="s">
        <v>67</v>
      </c>
      <c r="B36" s="333" t="s">
        <v>68</v>
      </c>
      <c r="C36" s="335" t="s">
        <v>69</v>
      </c>
      <c r="D36" s="335"/>
      <c r="E36" s="335"/>
      <c r="F36" s="335"/>
      <c r="G36" s="335"/>
      <c r="H36" s="335"/>
      <c r="I36" s="335"/>
      <c r="J36" s="335"/>
      <c r="K36" s="335"/>
      <c r="L36" s="335"/>
      <c r="M36" s="335"/>
      <c r="N36" s="335"/>
      <c r="O36" s="335"/>
      <c r="P36" s="335"/>
      <c r="Q36" s="466" t="s">
        <v>70</v>
      </c>
      <c r="R36" s="338"/>
      <c r="S36" s="338"/>
      <c r="T36" s="338"/>
      <c r="U36" s="338"/>
      <c r="V36" s="338"/>
      <c r="W36" s="338"/>
      <c r="X36" s="338"/>
      <c r="Y36" s="338"/>
      <c r="Z36" s="338"/>
      <c r="AA36" s="338"/>
      <c r="AB36" s="338"/>
      <c r="AC36" s="338"/>
      <c r="AD36" s="339"/>
      <c r="AG36" s="87"/>
      <c r="AH36" s="87"/>
      <c r="AI36" s="87"/>
      <c r="AJ36" s="87"/>
      <c r="AK36" s="87"/>
      <c r="AL36" s="87"/>
      <c r="AM36" s="87"/>
      <c r="AN36" s="87"/>
      <c r="AO36" s="87"/>
    </row>
    <row r="37" spans="1:41" ht="26.25" customHeight="1" x14ac:dyDescent="0.25">
      <c r="A37" s="332"/>
      <c r="B37" s="334"/>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340" t="s">
        <v>85</v>
      </c>
      <c r="R37" s="341"/>
      <c r="S37" s="341"/>
      <c r="T37" s="341"/>
      <c r="U37" s="341"/>
      <c r="V37" s="341"/>
      <c r="W37" s="341"/>
      <c r="X37" s="341"/>
      <c r="Y37" s="341"/>
      <c r="Z37" s="341"/>
      <c r="AA37" s="341"/>
      <c r="AB37" s="341"/>
      <c r="AC37" s="341"/>
      <c r="AD37" s="342"/>
      <c r="AG37" s="94"/>
      <c r="AH37" s="94"/>
      <c r="AI37" s="94"/>
      <c r="AJ37" s="94"/>
      <c r="AK37" s="94"/>
      <c r="AL37" s="94"/>
      <c r="AM37" s="94"/>
      <c r="AN37" s="94"/>
      <c r="AO37" s="94"/>
    </row>
    <row r="38" spans="1:41" ht="66" customHeight="1" x14ac:dyDescent="0.25">
      <c r="A38" s="513" t="s">
        <v>104</v>
      </c>
      <c r="B38" s="515">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517" t="s">
        <v>520</v>
      </c>
      <c r="R38" s="518"/>
      <c r="S38" s="518"/>
      <c r="T38" s="518"/>
      <c r="U38" s="518"/>
      <c r="V38" s="518"/>
      <c r="W38" s="518"/>
      <c r="X38" s="518"/>
      <c r="Y38" s="518"/>
      <c r="Z38" s="518"/>
      <c r="AA38" s="518"/>
      <c r="AB38" s="518"/>
      <c r="AC38" s="518"/>
      <c r="AD38" s="519"/>
      <c r="AE38" s="97"/>
      <c r="AF38" s="50">
        <f>LEN(Q38)</f>
        <v>1952</v>
      </c>
      <c r="AG38" s="98"/>
      <c r="AH38" s="98"/>
      <c r="AI38" s="98"/>
      <c r="AJ38" s="98"/>
      <c r="AK38" s="98"/>
      <c r="AL38" s="98"/>
      <c r="AM38" s="98"/>
      <c r="AN38" s="98"/>
      <c r="AO38" s="98"/>
    </row>
    <row r="39" spans="1:41" ht="70.5" customHeight="1" x14ac:dyDescent="0.25">
      <c r="A39" s="514"/>
      <c r="B39" s="516"/>
      <c r="C39" s="99" t="s">
        <v>66</v>
      </c>
      <c r="D39" s="100">
        <v>0.05</v>
      </c>
      <c r="E39" s="100">
        <v>0.09</v>
      </c>
      <c r="F39" s="100">
        <v>0.09</v>
      </c>
      <c r="G39" s="100">
        <v>0.09</v>
      </c>
      <c r="H39" s="100">
        <v>0.09</v>
      </c>
      <c r="I39" s="100">
        <v>0.09</v>
      </c>
      <c r="J39" s="100">
        <v>0.09</v>
      </c>
      <c r="K39" s="100">
        <v>0.09</v>
      </c>
      <c r="L39" s="100">
        <v>0.09</v>
      </c>
      <c r="M39" s="100">
        <v>0.09</v>
      </c>
      <c r="N39" s="100">
        <v>0.09</v>
      </c>
      <c r="O39" s="100">
        <v>0.05</v>
      </c>
      <c r="P39" s="101">
        <f t="shared" si="0"/>
        <v>0.99999999999999989</v>
      </c>
      <c r="Q39" s="520"/>
      <c r="R39" s="521"/>
      <c r="S39" s="521"/>
      <c r="T39" s="521"/>
      <c r="U39" s="521"/>
      <c r="V39" s="521"/>
      <c r="W39" s="521"/>
      <c r="X39" s="521"/>
      <c r="Y39" s="521"/>
      <c r="Z39" s="521"/>
      <c r="AA39" s="521"/>
      <c r="AB39" s="521"/>
      <c r="AC39" s="521"/>
      <c r="AD39" s="522"/>
      <c r="AE39" s="97"/>
    </row>
    <row r="40" spans="1:41" ht="69" customHeight="1" x14ac:dyDescent="0.25">
      <c r="A40" s="514" t="s">
        <v>105</v>
      </c>
      <c r="B40" s="515">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517" t="s">
        <v>519</v>
      </c>
      <c r="R40" s="518"/>
      <c r="S40" s="518"/>
      <c r="T40" s="518"/>
      <c r="U40" s="518"/>
      <c r="V40" s="518"/>
      <c r="W40" s="518"/>
      <c r="X40" s="518"/>
      <c r="Y40" s="518"/>
      <c r="Z40" s="518"/>
      <c r="AA40" s="518"/>
      <c r="AB40" s="518"/>
      <c r="AC40" s="518"/>
      <c r="AD40" s="519"/>
      <c r="AE40" s="97"/>
      <c r="AF40" s="50">
        <f>LEN(Q40)</f>
        <v>1824</v>
      </c>
    </row>
    <row r="41" spans="1:41" ht="64.5" customHeight="1" x14ac:dyDescent="0.25">
      <c r="A41" s="514"/>
      <c r="B41" s="516"/>
      <c r="C41" s="99" t="s">
        <v>66</v>
      </c>
      <c r="D41" s="100">
        <v>0.05</v>
      </c>
      <c r="E41" s="100">
        <v>0.11</v>
      </c>
      <c r="F41" s="100">
        <v>0.11</v>
      </c>
      <c r="G41" s="100">
        <v>0.11</v>
      </c>
      <c r="H41" s="100">
        <v>0.11</v>
      </c>
      <c r="I41" s="100">
        <v>0.11</v>
      </c>
      <c r="J41" s="100">
        <v>0.1</v>
      </c>
      <c r="K41" s="100">
        <v>0.06</v>
      </c>
      <c r="L41" s="100">
        <v>0.06</v>
      </c>
      <c r="M41" s="104">
        <v>0.06</v>
      </c>
      <c r="N41" s="104">
        <v>0.06</v>
      </c>
      <c r="O41" s="104">
        <v>0.06</v>
      </c>
      <c r="P41" s="101">
        <f t="shared" si="0"/>
        <v>1.0000000000000002</v>
      </c>
      <c r="Q41" s="520"/>
      <c r="R41" s="521"/>
      <c r="S41" s="521"/>
      <c r="T41" s="521"/>
      <c r="U41" s="521"/>
      <c r="V41" s="521"/>
      <c r="W41" s="521"/>
      <c r="X41" s="521"/>
      <c r="Y41" s="521"/>
      <c r="Z41" s="521"/>
      <c r="AA41" s="521"/>
      <c r="AB41" s="521"/>
      <c r="AC41" s="521"/>
      <c r="AD41" s="522"/>
      <c r="AE41" s="97"/>
    </row>
    <row r="42" spans="1:41" ht="74.25" customHeight="1" x14ac:dyDescent="0.25">
      <c r="A42" s="507" t="s">
        <v>106</v>
      </c>
      <c r="B42" s="515">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537" t="s">
        <v>518</v>
      </c>
      <c r="R42" s="538"/>
      <c r="S42" s="538"/>
      <c r="T42" s="538"/>
      <c r="U42" s="538"/>
      <c r="V42" s="538"/>
      <c r="W42" s="538"/>
      <c r="X42" s="538"/>
      <c r="Y42" s="538"/>
      <c r="Z42" s="538"/>
      <c r="AA42" s="538"/>
      <c r="AB42" s="538"/>
      <c r="AC42" s="538"/>
      <c r="AD42" s="539"/>
      <c r="AE42" s="97"/>
      <c r="AF42" s="50">
        <f>LEN(Q42)</f>
        <v>1976</v>
      </c>
    </row>
    <row r="43" spans="1:41" ht="76.5" customHeight="1" x14ac:dyDescent="0.25">
      <c r="A43" s="279"/>
      <c r="B43" s="516"/>
      <c r="C43" s="99" t="s">
        <v>66</v>
      </c>
      <c r="D43" s="100">
        <v>0.02</v>
      </c>
      <c r="E43" s="100">
        <v>0.05</v>
      </c>
      <c r="F43" s="100">
        <v>0.1</v>
      </c>
      <c r="G43" s="100">
        <v>0.1</v>
      </c>
      <c r="H43" s="100">
        <v>0.1</v>
      </c>
      <c r="I43" s="100">
        <v>0.1</v>
      </c>
      <c r="J43" s="100">
        <v>0.1</v>
      </c>
      <c r="K43" s="100">
        <v>0.1</v>
      </c>
      <c r="L43" s="100">
        <v>0.1</v>
      </c>
      <c r="M43" s="104">
        <v>0.1</v>
      </c>
      <c r="N43" s="104">
        <v>0.1</v>
      </c>
      <c r="O43" s="104">
        <v>0.03</v>
      </c>
      <c r="P43" s="101">
        <f t="shared" si="0"/>
        <v>0.99999999999999989</v>
      </c>
      <c r="Q43" s="543"/>
      <c r="R43" s="544"/>
      <c r="S43" s="544"/>
      <c r="T43" s="544"/>
      <c r="U43" s="544"/>
      <c r="V43" s="544"/>
      <c r="W43" s="544"/>
      <c r="X43" s="544"/>
      <c r="Y43" s="544"/>
      <c r="Z43" s="544"/>
      <c r="AA43" s="544"/>
      <c r="AB43" s="544"/>
      <c r="AC43" s="544"/>
      <c r="AD43" s="545"/>
      <c r="AE43" s="97"/>
    </row>
    <row r="44" spans="1:41" ht="87" customHeight="1" x14ac:dyDescent="0.25">
      <c r="A44" s="535" t="s">
        <v>107</v>
      </c>
      <c r="B44" s="515">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537" t="s">
        <v>517</v>
      </c>
      <c r="R44" s="538"/>
      <c r="S44" s="538"/>
      <c r="T44" s="538"/>
      <c r="U44" s="538"/>
      <c r="V44" s="538"/>
      <c r="W44" s="538"/>
      <c r="X44" s="538"/>
      <c r="Y44" s="538"/>
      <c r="Z44" s="538"/>
      <c r="AA44" s="538"/>
      <c r="AB44" s="538"/>
      <c r="AC44" s="538"/>
      <c r="AD44" s="539"/>
      <c r="AE44" s="97"/>
      <c r="AF44" s="50">
        <f>LEN(Q44)</f>
        <v>1894</v>
      </c>
    </row>
    <row r="45" spans="1:41" ht="81.75" customHeight="1" x14ac:dyDescent="0.25">
      <c r="A45" s="536"/>
      <c r="B45" s="516"/>
      <c r="C45" s="91" t="s">
        <v>66</v>
      </c>
      <c r="D45" s="105">
        <v>0</v>
      </c>
      <c r="E45" s="105">
        <v>0.1</v>
      </c>
      <c r="F45" s="105">
        <v>0.1</v>
      </c>
      <c r="G45" s="105">
        <v>0.1</v>
      </c>
      <c r="H45" s="105">
        <v>0.1</v>
      </c>
      <c r="I45" s="105">
        <v>0.1</v>
      </c>
      <c r="J45" s="105">
        <v>0.1</v>
      </c>
      <c r="K45" s="105">
        <v>0</v>
      </c>
      <c r="L45" s="105">
        <v>0.1</v>
      </c>
      <c r="M45" s="106">
        <v>0.1</v>
      </c>
      <c r="N45" s="106">
        <v>0.1</v>
      </c>
      <c r="O45" s="106">
        <v>0.1</v>
      </c>
      <c r="P45" s="107">
        <f t="shared" si="0"/>
        <v>0.99999999999999989</v>
      </c>
      <c r="Q45" s="540"/>
      <c r="R45" s="541"/>
      <c r="S45" s="541"/>
      <c r="T45" s="541"/>
      <c r="U45" s="541"/>
      <c r="V45" s="541"/>
      <c r="W45" s="541"/>
      <c r="X45" s="541"/>
      <c r="Y45" s="541"/>
      <c r="Z45" s="541"/>
      <c r="AA45" s="541"/>
      <c r="AB45" s="541"/>
      <c r="AC45" s="541"/>
      <c r="AD45" s="542"/>
      <c r="AE45" s="97"/>
    </row>
    <row r="46" spans="1:41" x14ac:dyDescent="0.25">
      <c r="A46" s="50" t="s">
        <v>93</v>
      </c>
    </row>
  </sheetData>
  <mergeCells count="80">
    <mergeCell ref="A44:A45"/>
    <mergeCell ref="B44:B45"/>
    <mergeCell ref="Q44:AD45"/>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formula1>$C$21:$N$21</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textLength" operator="lessThanOrEqual" allowBlank="1" showInputMessage="1" showErrorMessage="1" errorTitle="Máximo 2.000 caracteres" error="Máximo 2.000 caracteres" sqref="AA34 W34">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M40"/>
  <sheetViews>
    <sheetView topLeftCell="H9" zoomScaleNormal="106" workbookViewId="0">
      <selection activeCell="S13" sqref="S13:T13"/>
    </sheetView>
  </sheetViews>
  <sheetFormatPr baseColWidth="10" defaultColWidth="10.71093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7109375" style="50"/>
    <col min="18" max="18" width="7.42578125" style="50" customWidth="1"/>
    <col min="19" max="20" width="10.7109375" style="50"/>
    <col min="21" max="21" width="13" style="50" customWidth="1"/>
    <col min="22" max="22" width="7.7109375" style="50" customWidth="1"/>
    <col min="23" max="28" width="12.28515625" style="50" customWidth="1"/>
    <col min="29" max="29" width="6.28515625" style="50" bestFit="1" customWidth="1"/>
    <col min="30" max="30" width="22.71093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7109375" style="50"/>
    <col min="39" max="39" width="18.42578125" style="50" bestFit="1" customWidth="1"/>
    <col min="40" max="40" width="16.140625" style="50" customWidth="1"/>
    <col min="41" max="16384" width="10.7109375" style="50"/>
  </cols>
  <sheetData>
    <row r="1" spans="1:28" ht="32.25" customHeight="1" x14ac:dyDescent="0.25">
      <c r="A1" s="409"/>
      <c r="B1" s="412" t="s">
        <v>0</v>
      </c>
      <c r="C1" s="413"/>
      <c r="D1" s="413"/>
      <c r="E1" s="413"/>
      <c r="F1" s="413"/>
      <c r="G1" s="413"/>
      <c r="H1" s="413"/>
      <c r="I1" s="413"/>
      <c r="J1" s="413"/>
      <c r="K1" s="413"/>
      <c r="L1" s="413"/>
      <c r="M1" s="413"/>
      <c r="N1" s="413"/>
      <c r="O1" s="413"/>
      <c r="P1" s="413"/>
      <c r="Q1" s="413"/>
      <c r="R1" s="413"/>
      <c r="S1" s="413"/>
      <c r="T1" s="413"/>
      <c r="U1" s="413"/>
      <c r="V1" s="413"/>
      <c r="W1" s="413"/>
      <c r="X1" s="413"/>
      <c r="Y1" s="414"/>
      <c r="Z1" s="415" t="s">
        <v>1</v>
      </c>
      <c r="AA1" s="416"/>
      <c r="AB1" s="417"/>
    </row>
    <row r="2" spans="1:28" ht="30.75" customHeight="1" x14ac:dyDescent="0.25">
      <c r="A2" s="410"/>
      <c r="B2" s="418" t="s">
        <v>2</v>
      </c>
      <c r="C2" s="419"/>
      <c r="D2" s="419"/>
      <c r="E2" s="419"/>
      <c r="F2" s="419"/>
      <c r="G2" s="419"/>
      <c r="H2" s="419"/>
      <c r="I2" s="419"/>
      <c r="J2" s="419"/>
      <c r="K2" s="419"/>
      <c r="L2" s="419"/>
      <c r="M2" s="419"/>
      <c r="N2" s="419"/>
      <c r="O2" s="419"/>
      <c r="P2" s="419"/>
      <c r="Q2" s="419"/>
      <c r="R2" s="419"/>
      <c r="S2" s="419"/>
      <c r="T2" s="419"/>
      <c r="U2" s="419"/>
      <c r="V2" s="419"/>
      <c r="W2" s="419"/>
      <c r="X2" s="419"/>
      <c r="Y2" s="420"/>
      <c r="Z2" s="602" t="s">
        <v>108</v>
      </c>
      <c r="AA2" s="603"/>
      <c r="AB2" s="604"/>
    </row>
    <row r="3" spans="1:28" ht="24" customHeight="1" x14ac:dyDescent="0.25">
      <c r="A3" s="410"/>
      <c r="B3" s="424" t="s">
        <v>4</v>
      </c>
      <c r="C3" s="425"/>
      <c r="D3" s="425"/>
      <c r="E3" s="425"/>
      <c r="F3" s="425"/>
      <c r="G3" s="425"/>
      <c r="H3" s="425"/>
      <c r="I3" s="425"/>
      <c r="J3" s="425"/>
      <c r="K3" s="425"/>
      <c r="L3" s="425"/>
      <c r="M3" s="425"/>
      <c r="N3" s="425"/>
      <c r="O3" s="425"/>
      <c r="P3" s="425"/>
      <c r="Q3" s="425"/>
      <c r="R3" s="425"/>
      <c r="S3" s="425"/>
      <c r="T3" s="425"/>
      <c r="U3" s="425"/>
      <c r="V3" s="425"/>
      <c r="W3" s="425"/>
      <c r="X3" s="425"/>
      <c r="Y3" s="426"/>
      <c r="Z3" s="602" t="s">
        <v>109</v>
      </c>
      <c r="AA3" s="603"/>
      <c r="AB3" s="604"/>
    </row>
    <row r="4" spans="1:28" ht="15.75" customHeight="1" thickBot="1" x14ac:dyDescent="0.3">
      <c r="A4" s="411"/>
      <c r="B4" s="427"/>
      <c r="C4" s="428"/>
      <c r="D4" s="428"/>
      <c r="E4" s="428"/>
      <c r="F4" s="428"/>
      <c r="G4" s="428"/>
      <c r="H4" s="428"/>
      <c r="I4" s="428"/>
      <c r="J4" s="428"/>
      <c r="K4" s="428"/>
      <c r="L4" s="428"/>
      <c r="M4" s="428"/>
      <c r="N4" s="428"/>
      <c r="O4" s="428"/>
      <c r="P4" s="428"/>
      <c r="Q4" s="428"/>
      <c r="R4" s="428"/>
      <c r="S4" s="428"/>
      <c r="T4" s="428"/>
      <c r="U4" s="428"/>
      <c r="V4" s="428"/>
      <c r="W4" s="428"/>
      <c r="X4" s="428"/>
      <c r="Y4" s="429"/>
      <c r="Z4" s="430" t="s">
        <v>6</v>
      </c>
      <c r="AA4" s="431"/>
      <c r="AB4" s="432"/>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33" t="s">
        <v>15</v>
      </c>
      <c r="B7" s="434"/>
      <c r="C7" s="475"/>
      <c r="D7" s="476"/>
      <c r="E7" s="476"/>
      <c r="F7" s="476"/>
      <c r="G7" s="476"/>
      <c r="H7" s="476"/>
      <c r="I7" s="476"/>
      <c r="J7" s="476"/>
      <c r="K7" s="477"/>
      <c r="L7" s="62"/>
      <c r="M7" s="63"/>
      <c r="N7" s="63"/>
      <c r="O7" s="63"/>
      <c r="P7" s="63"/>
      <c r="Q7" s="64"/>
      <c r="R7" s="550" t="s">
        <v>9</v>
      </c>
      <c r="S7" s="605"/>
      <c r="T7" s="551"/>
      <c r="U7" s="549" t="s">
        <v>110</v>
      </c>
      <c r="V7" s="446"/>
      <c r="W7" s="550" t="s">
        <v>10</v>
      </c>
      <c r="X7" s="551"/>
      <c r="Y7" s="461" t="s">
        <v>11</v>
      </c>
      <c r="Z7" s="462"/>
      <c r="AA7" s="451"/>
      <c r="AB7" s="452"/>
    </row>
    <row r="8" spans="1:28" ht="15" customHeight="1" x14ac:dyDescent="0.25">
      <c r="A8" s="435"/>
      <c r="B8" s="436"/>
      <c r="C8" s="424"/>
      <c r="D8" s="425"/>
      <c r="E8" s="425"/>
      <c r="F8" s="425"/>
      <c r="G8" s="425"/>
      <c r="H8" s="425"/>
      <c r="I8" s="425"/>
      <c r="J8" s="425"/>
      <c r="K8" s="426"/>
      <c r="L8" s="62"/>
      <c r="M8" s="63"/>
      <c r="N8" s="63"/>
      <c r="O8" s="63"/>
      <c r="P8" s="63"/>
      <c r="Q8" s="64"/>
      <c r="R8" s="483"/>
      <c r="S8" s="376"/>
      <c r="T8" s="484"/>
      <c r="U8" s="447"/>
      <c r="V8" s="448"/>
      <c r="W8" s="483"/>
      <c r="X8" s="484"/>
      <c r="Y8" s="453" t="s">
        <v>12</v>
      </c>
      <c r="Z8" s="454"/>
      <c r="AA8" s="455"/>
      <c r="AB8" s="456"/>
    </row>
    <row r="9" spans="1:28" ht="15" customHeight="1" thickBot="1" x14ac:dyDescent="0.3">
      <c r="A9" s="437"/>
      <c r="B9" s="438"/>
      <c r="C9" s="427"/>
      <c r="D9" s="428"/>
      <c r="E9" s="428"/>
      <c r="F9" s="428"/>
      <c r="G9" s="428"/>
      <c r="H9" s="428"/>
      <c r="I9" s="428"/>
      <c r="J9" s="428"/>
      <c r="K9" s="429"/>
      <c r="L9" s="62"/>
      <c r="M9" s="63"/>
      <c r="N9" s="63"/>
      <c r="O9" s="63"/>
      <c r="P9" s="63"/>
      <c r="Q9" s="64"/>
      <c r="R9" s="463"/>
      <c r="S9" s="464"/>
      <c r="T9" s="465"/>
      <c r="U9" s="449"/>
      <c r="V9" s="450"/>
      <c r="W9" s="463"/>
      <c r="X9" s="465"/>
      <c r="Y9" s="457" t="s">
        <v>13</v>
      </c>
      <c r="Z9" s="458"/>
      <c r="AA9" s="459"/>
      <c r="AB9" s="460"/>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69" t="s">
        <v>17</v>
      </c>
      <c r="B11" s="470"/>
      <c r="C11" s="552"/>
      <c r="D11" s="553"/>
      <c r="E11" s="553"/>
      <c r="F11" s="553"/>
      <c r="G11" s="553"/>
      <c r="H11" s="553"/>
      <c r="I11" s="553"/>
      <c r="J11" s="553"/>
      <c r="K11" s="554"/>
      <c r="L11" s="72"/>
      <c r="M11" s="383" t="s">
        <v>19</v>
      </c>
      <c r="N11" s="387"/>
      <c r="O11" s="387"/>
      <c r="P11" s="387"/>
      <c r="Q11" s="384"/>
      <c r="R11" s="380"/>
      <c r="S11" s="381"/>
      <c r="T11" s="381"/>
      <c r="U11" s="381"/>
      <c r="V11" s="382"/>
      <c r="W11" s="383" t="s">
        <v>21</v>
      </c>
      <c r="X11" s="384"/>
      <c r="Y11" s="406"/>
      <c r="Z11" s="407"/>
      <c r="AA11" s="407"/>
      <c r="AB11" s="408"/>
    </row>
    <row r="12" spans="1:28" ht="9" customHeight="1" thickBot="1" x14ac:dyDescent="0.3">
      <c r="A12" s="59"/>
      <c r="B12" s="54"/>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73"/>
      <c r="AB12" s="74"/>
    </row>
    <row r="13" spans="1:28" s="76" customFormat="1" ht="37.5" customHeight="1" thickBot="1" x14ac:dyDescent="0.3">
      <c r="A13" s="469" t="s">
        <v>23</v>
      </c>
      <c r="B13" s="470"/>
      <c r="C13" s="472"/>
      <c r="D13" s="473"/>
      <c r="E13" s="473"/>
      <c r="F13" s="473"/>
      <c r="G13" s="473"/>
      <c r="H13" s="473"/>
      <c r="I13" s="473"/>
      <c r="J13" s="473"/>
      <c r="K13" s="473"/>
      <c r="L13" s="473"/>
      <c r="M13" s="473"/>
      <c r="N13" s="473"/>
      <c r="O13" s="473"/>
      <c r="P13" s="473"/>
      <c r="Q13" s="474"/>
      <c r="R13" s="54"/>
      <c r="S13" s="573" t="s">
        <v>111</v>
      </c>
      <c r="T13" s="573"/>
      <c r="U13" s="75"/>
      <c r="V13" s="585" t="s">
        <v>26</v>
      </c>
      <c r="W13" s="573"/>
      <c r="X13" s="573"/>
      <c r="Y13" s="573"/>
      <c r="Z13" s="54"/>
      <c r="AA13" s="467"/>
      <c r="AB13" s="468"/>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33" t="s">
        <v>7</v>
      </c>
      <c r="B15" s="434"/>
      <c r="C15" s="597" t="s">
        <v>112</v>
      </c>
      <c r="D15" s="80"/>
      <c r="E15" s="80"/>
      <c r="F15" s="80"/>
      <c r="G15" s="80"/>
      <c r="H15" s="80"/>
      <c r="I15" s="80"/>
      <c r="J15" s="70"/>
      <c r="K15" s="81"/>
      <c r="L15" s="70"/>
      <c r="M15" s="60"/>
      <c r="N15" s="60"/>
      <c r="O15" s="60"/>
      <c r="P15" s="60"/>
      <c r="Q15" s="586" t="s">
        <v>27</v>
      </c>
      <c r="R15" s="587"/>
      <c r="S15" s="587"/>
      <c r="T15" s="587"/>
      <c r="U15" s="587"/>
      <c r="V15" s="587"/>
      <c r="W15" s="587"/>
      <c r="X15" s="587"/>
      <c r="Y15" s="587"/>
      <c r="Z15" s="587"/>
      <c r="AA15" s="587"/>
      <c r="AB15" s="588"/>
    </row>
    <row r="16" spans="1:28" ht="35.25" customHeight="1" thickBot="1" x14ac:dyDescent="0.3">
      <c r="A16" s="437"/>
      <c r="B16" s="438"/>
      <c r="C16" s="598"/>
      <c r="D16" s="80"/>
      <c r="E16" s="80"/>
      <c r="F16" s="80"/>
      <c r="G16" s="80"/>
      <c r="H16" s="80"/>
      <c r="I16" s="80"/>
      <c r="J16" s="70"/>
      <c r="K16" s="70"/>
      <c r="L16" s="70"/>
      <c r="M16" s="60"/>
      <c r="N16" s="60"/>
      <c r="O16" s="60"/>
      <c r="P16" s="60"/>
      <c r="Q16" s="582" t="s">
        <v>113</v>
      </c>
      <c r="R16" s="547"/>
      <c r="S16" s="547"/>
      <c r="T16" s="547"/>
      <c r="U16" s="547"/>
      <c r="V16" s="583"/>
      <c r="W16" s="546" t="s">
        <v>114</v>
      </c>
      <c r="X16" s="547"/>
      <c r="Y16" s="547"/>
      <c r="Z16" s="547"/>
      <c r="AA16" s="547"/>
      <c r="AB16" s="548"/>
    </row>
    <row r="17" spans="1:39" ht="27" customHeight="1" x14ac:dyDescent="0.25">
      <c r="A17" s="82"/>
      <c r="B17" s="60"/>
      <c r="C17" s="60"/>
      <c r="D17" s="80"/>
      <c r="E17" s="80"/>
      <c r="F17" s="80"/>
      <c r="G17" s="80"/>
      <c r="H17" s="80"/>
      <c r="I17" s="80"/>
      <c r="J17" s="80"/>
      <c r="K17" s="80"/>
      <c r="L17" s="80"/>
      <c r="M17" s="60"/>
      <c r="N17" s="60"/>
      <c r="O17" s="60"/>
      <c r="P17" s="60"/>
      <c r="Q17" s="558" t="s">
        <v>115</v>
      </c>
      <c r="R17" s="559"/>
      <c r="S17" s="560"/>
      <c r="T17" s="564" t="s">
        <v>116</v>
      </c>
      <c r="U17" s="565"/>
      <c r="V17" s="566"/>
      <c r="W17" s="606" t="s">
        <v>115</v>
      </c>
      <c r="X17" s="560"/>
      <c r="Y17" s="606" t="s">
        <v>117</v>
      </c>
      <c r="Z17" s="560"/>
      <c r="AA17" s="564" t="s">
        <v>118</v>
      </c>
      <c r="AB17" s="607"/>
      <c r="AC17" s="83"/>
      <c r="AD17" s="83"/>
    </row>
    <row r="18" spans="1:39" ht="27" customHeight="1" x14ac:dyDescent="0.25">
      <c r="A18" s="82"/>
      <c r="B18" s="60"/>
      <c r="C18" s="60"/>
      <c r="D18" s="80"/>
      <c r="E18" s="80"/>
      <c r="F18" s="80"/>
      <c r="G18" s="80"/>
      <c r="H18" s="80"/>
      <c r="I18" s="80"/>
      <c r="J18" s="80"/>
      <c r="K18" s="80"/>
      <c r="L18" s="80"/>
      <c r="M18" s="60"/>
      <c r="N18" s="60"/>
      <c r="O18" s="60"/>
      <c r="P18" s="60"/>
      <c r="Q18" s="158"/>
      <c r="R18" s="159"/>
      <c r="S18" s="160"/>
      <c r="T18" s="564"/>
      <c r="U18" s="565"/>
      <c r="V18" s="566"/>
      <c r="W18" s="136"/>
      <c r="X18" s="137"/>
      <c r="Y18" s="136"/>
      <c r="Z18" s="137"/>
      <c r="AA18" s="138"/>
      <c r="AB18" s="139"/>
      <c r="AC18" s="83"/>
      <c r="AD18" s="83"/>
    </row>
    <row r="19" spans="1:39" ht="18" customHeight="1" thickBot="1" x14ac:dyDescent="0.3">
      <c r="A19" s="59"/>
      <c r="B19" s="54"/>
      <c r="C19" s="80"/>
      <c r="D19" s="80"/>
      <c r="E19" s="80"/>
      <c r="F19" s="80"/>
      <c r="G19" s="84"/>
      <c r="H19" s="84"/>
      <c r="I19" s="84"/>
      <c r="J19" s="84"/>
      <c r="K19" s="84"/>
      <c r="L19" s="84"/>
      <c r="M19" s="80"/>
      <c r="N19" s="80"/>
      <c r="O19" s="80"/>
      <c r="P19" s="80"/>
      <c r="Q19" s="555"/>
      <c r="R19" s="556"/>
      <c r="S19" s="557"/>
      <c r="T19" s="563"/>
      <c r="U19" s="556"/>
      <c r="V19" s="557"/>
      <c r="W19" s="589"/>
      <c r="X19" s="590"/>
      <c r="Y19" s="608"/>
      <c r="Z19" s="609"/>
      <c r="AA19" s="561"/>
      <c r="AB19" s="562"/>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88" t="s">
        <v>47</v>
      </c>
      <c r="B21" s="389"/>
      <c r="C21" s="390"/>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1"/>
    </row>
    <row r="22" spans="1:39" ht="15" customHeight="1" x14ac:dyDescent="0.25">
      <c r="A22" s="394" t="s">
        <v>48</v>
      </c>
      <c r="B22" s="396" t="s">
        <v>49</v>
      </c>
      <c r="C22" s="397"/>
      <c r="D22" s="340" t="s">
        <v>119</v>
      </c>
      <c r="E22" s="341"/>
      <c r="F22" s="341"/>
      <c r="G22" s="341"/>
      <c r="H22" s="341"/>
      <c r="I22" s="341"/>
      <c r="J22" s="341"/>
      <c r="K22" s="341"/>
      <c r="L22" s="341"/>
      <c r="M22" s="341"/>
      <c r="N22" s="341"/>
      <c r="O22" s="398"/>
      <c r="P22" s="372" t="s">
        <v>41</v>
      </c>
      <c r="Q22" s="372" t="s">
        <v>51</v>
      </c>
      <c r="R22" s="372"/>
      <c r="S22" s="372"/>
      <c r="T22" s="372"/>
      <c r="U22" s="372"/>
      <c r="V22" s="372"/>
      <c r="W22" s="372"/>
      <c r="X22" s="372"/>
      <c r="Y22" s="372"/>
      <c r="Z22" s="372"/>
      <c r="AA22" s="372"/>
      <c r="AB22" s="374"/>
    </row>
    <row r="23" spans="1:39" ht="27" customHeight="1" x14ac:dyDescent="0.25">
      <c r="A23" s="395"/>
      <c r="B23" s="336"/>
      <c r="C23" s="378"/>
      <c r="D23" s="88" t="s">
        <v>30</v>
      </c>
      <c r="E23" s="88" t="s">
        <v>31</v>
      </c>
      <c r="F23" s="88" t="s">
        <v>32</v>
      </c>
      <c r="G23" s="88" t="s">
        <v>33</v>
      </c>
      <c r="H23" s="88" t="s">
        <v>34</v>
      </c>
      <c r="I23" s="88" t="s">
        <v>35</v>
      </c>
      <c r="J23" s="88" t="s">
        <v>36</v>
      </c>
      <c r="K23" s="88" t="s">
        <v>37</v>
      </c>
      <c r="L23" s="88" t="s">
        <v>38</v>
      </c>
      <c r="M23" s="88" t="s">
        <v>39</v>
      </c>
      <c r="N23" s="88" t="s">
        <v>40</v>
      </c>
      <c r="O23" s="88" t="s">
        <v>8</v>
      </c>
      <c r="P23" s="398"/>
      <c r="Q23" s="372"/>
      <c r="R23" s="372"/>
      <c r="S23" s="372"/>
      <c r="T23" s="372"/>
      <c r="U23" s="372"/>
      <c r="V23" s="372"/>
      <c r="W23" s="372"/>
      <c r="X23" s="372"/>
      <c r="Y23" s="372"/>
      <c r="Z23" s="372"/>
      <c r="AA23" s="372"/>
      <c r="AB23" s="374"/>
    </row>
    <row r="24" spans="1:39" ht="42" customHeight="1" thickBot="1" x14ac:dyDescent="0.3">
      <c r="A24" s="85"/>
      <c r="B24" s="399"/>
      <c r="C24" s="400"/>
      <c r="D24" s="89"/>
      <c r="E24" s="89"/>
      <c r="F24" s="89"/>
      <c r="G24" s="89"/>
      <c r="H24" s="89"/>
      <c r="I24" s="89"/>
      <c r="J24" s="89"/>
      <c r="K24" s="89"/>
      <c r="L24" s="89"/>
      <c r="M24" s="89"/>
      <c r="N24" s="89"/>
      <c r="O24" s="89"/>
      <c r="P24" s="86">
        <f>SUM(D24:O24)</f>
        <v>0</v>
      </c>
      <c r="Q24" s="612" t="s">
        <v>120</v>
      </c>
      <c r="R24" s="612"/>
      <c r="S24" s="612"/>
      <c r="T24" s="612"/>
      <c r="U24" s="612"/>
      <c r="V24" s="612"/>
      <c r="W24" s="612"/>
      <c r="X24" s="612"/>
      <c r="Y24" s="612"/>
      <c r="Z24" s="612"/>
      <c r="AA24" s="612"/>
      <c r="AB24" s="613"/>
    </row>
    <row r="25" spans="1:39" ht="22.5" customHeight="1" x14ac:dyDescent="0.25">
      <c r="A25" s="403" t="s">
        <v>54</v>
      </c>
      <c r="B25" s="404"/>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5"/>
    </row>
    <row r="26" spans="1:39" ht="23.25" customHeight="1" x14ac:dyDescent="0.25">
      <c r="A26" s="332" t="s">
        <v>55</v>
      </c>
      <c r="B26" s="372" t="s">
        <v>56</v>
      </c>
      <c r="C26" s="372" t="s">
        <v>49</v>
      </c>
      <c r="D26" s="372" t="s">
        <v>57</v>
      </c>
      <c r="E26" s="372"/>
      <c r="F26" s="372"/>
      <c r="G26" s="372"/>
      <c r="H26" s="372"/>
      <c r="I26" s="372"/>
      <c r="J26" s="372"/>
      <c r="K26" s="372"/>
      <c r="L26" s="372"/>
      <c r="M26" s="372"/>
      <c r="N26" s="372"/>
      <c r="O26" s="372"/>
      <c r="P26" s="372"/>
      <c r="Q26" s="372" t="s">
        <v>58</v>
      </c>
      <c r="R26" s="372"/>
      <c r="S26" s="372"/>
      <c r="T26" s="372"/>
      <c r="U26" s="372"/>
      <c r="V26" s="372"/>
      <c r="W26" s="372"/>
      <c r="X26" s="372"/>
      <c r="Y26" s="372"/>
      <c r="Z26" s="372"/>
      <c r="AA26" s="372"/>
      <c r="AB26" s="374"/>
      <c r="AE26" s="87"/>
      <c r="AF26" s="87"/>
      <c r="AG26" s="87"/>
      <c r="AH26" s="87"/>
      <c r="AI26" s="87"/>
      <c r="AJ26" s="87"/>
      <c r="AK26" s="87"/>
      <c r="AL26" s="87"/>
      <c r="AM26" s="87"/>
    </row>
    <row r="27" spans="1:39" ht="23.25" customHeight="1" x14ac:dyDescent="0.25">
      <c r="A27" s="332"/>
      <c r="B27" s="372"/>
      <c r="C27" s="373"/>
      <c r="D27" s="88" t="s">
        <v>30</v>
      </c>
      <c r="E27" s="88" t="s">
        <v>31</v>
      </c>
      <c r="F27" s="88" t="s">
        <v>32</v>
      </c>
      <c r="G27" s="88" t="s">
        <v>33</v>
      </c>
      <c r="H27" s="88" t="s">
        <v>34</v>
      </c>
      <c r="I27" s="88" t="s">
        <v>35</v>
      </c>
      <c r="J27" s="88" t="s">
        <v>36</v>
      </c>
      <c r="K27" s="88" t="s">
        <v>37</v>
      </c>
      <c r="L27" s="88" t="s">
        <v>38</v>
      </c>
      <c r="M27" s="88" t="s">
        <v>39</v>
      </c>
      <c r="N27" s="88" t="s">
        <v>40</v>
      </c>
      <c r="O27" s="88" t="s">
        <v>8</v>
      </c>
      <c r="P27" s="88" t="s">
        <v>41</v>
      </c>
      <c r="Q27" s="336" t="s">
        <v>59</v>
      </c>
      <c r="R27" s="337"/>
      <c r="S27" s="337"/>
      <c r="T27" s="378"/>
      <c r="U27" s="336" t="s">
        <v>60</v>
      </c>
      <c r="V27" s="337"/>
      <c r="W27" s="337"/>
      <c r="X27" s="378"/>
      <c r="Y27" s="336" t="s">
        <v>61</v>
      </c>
      <c r="Z27" s="337"/>
      <c r="AA27" s="337"/>
      <c r="AB27" s="379"/>
      <c r="AE27" s="87"/>
      <c r="AF27" s="87"/>
      <c r="AG27" s="87"/>
      <c r="AH27" s="87"/>
      <c r="AI27" s="87"/>
      <c r="AJ27" s="87"/>
      <c r="AK27" s="87"/>
      <c r="AL27" s="87"/>
      <c r="AM27" s="87"/>
    </row>
    <row r="28" spans="1:39" ht="33" customHeight="1" x14ac:dyDescent="0.25">
      <c r="A28" s="610"/>
      <c r="B28" s="368"/>
      <c r="C28" s="90" t="s">
        <v>62</v>
      </c>
      <c r="D28" s="89"/>
      <c r="E28" s="89"/>
      <c r="F28" s="89"/>
      <c r="G28" s="89"/>
      <c r="H28" s="89"/>
      <c r="I28" s="89"/>
      <c r="J28" s="89"/>
      <c r="K28" s="89"/>
      <c r="L28" s="89"/>
      <c r="M28" s="89"/>
      <c r="N28" s="89"/>
      <c r="O28" s="89"/>
      <c r="P28" s="156">
        <f>SUM(D28:O28)</f>
        <v>0</v>
      </c>
      <c r="Q28" s="574" t="s">
        <v>121</v>
      </c>
      <c r="R28" s="575"/>
      <c r="S28" s="575"/>
      <c r="T28" s="576"/>
      <c r="U28" s="574" t="s">
        <v>122</v>
      </c>
      <c r="V28" s="575"/>
      <c r="W28" s="575"/>
      <c r="X28" s="576"/>
      <c r="Y28" s="574" t="s">
        <v>123</v>
      </c>
      <c r="Z28" s="575"/>
      <c r="AA28" s="575"/>
      <c r="AB28" s="580"/>
      <c r="AE28" s="87"/>
      <c r="AF28" s="87"/>
      <c r="AG28" s="87"/>
      <c r="AH28" s="87"/>
      <c r="AI28" s="87"/>
      <c r="AJ28" s="87"/>
      <c r="AK28" s="87"/>
      <c r="AL28" s="87"/>
      <c r="AM28" s="87"/>
    </row>
    <row r="29" spans="1:39" ht="34.5" customHeight="1" thickBot="1" x14ac:dyDescent="0.3">
      <c r="A29" s="611"/>
      <c r="B29" s="347"/>
      <c r="C29" s="91" t="s">
        <v>66</v>
      </c>
      <c r="D29" s="92"/>
      <c r="E29" s="92"/>
      <c r="F29" s="92"/>
      <c r="G29" s="93"/>
      <c r="H29" s="93"/>
      <c r="I29" s="93"/>
      <c r="J29" s="93"/>
      <c r="K29" s="93"/>
      <c r="L29" s="93"/>
      <c r="M29" s="93"/>
      <c r="N29" s="93"/>
      <c r="O29" s="93"/>
      <c r="P29" s="157">
        <f>SUM(D29:O29)</f>
        <v>0</v>
      </c>
      <c r="Q29" s="577"/>
      <c r="R29" s="578"/>
      <c r="S29" s="578"/>
      <c r="T29" s="579"/>
      <c r="U29" s="577"/>
      <c r="V29" s="578"/>
      <c r="W29" s="578"/>
      <c r="X29" s="579"/>
      <c r="Y29" s="577"/>
      <c r="Z29" s="578"/>
      <c r="AA29" s="578"/>
      <c r="AB29" s="581"/>
      <c r="AC29" s="49"/>
      <c r="AE29" s="87"/>
      <c r="AF29" s="87"/>
      <c r="AG29" s="87"/>
      <c r="AH29" s="87"/>
      <c r="AI29" s="87"/>
      <c r="AJ29" s="87"/>
      <c r="AK29" s="87"/>
      <c r="AL29" s="87"/>
      <c r="AM29" s="87"/>
    </row>
    <row r="30" spans="1:39" ht="26.25" customHeight="1" x14ac:dyDescent="0.25">
      <c r="A30" s="331" t="s">
        <v>67</v>
      </c>
      <c r="B30" s="333" t="s">
        <v>68</v>
      </c>
      <c r="C30" s="335" t="s">
        <v>69</v>
      </c>
      <c r="D30" s="335"/>
      <c r="E30" s="335"/>
      <c r="F30" s="335"/>
      <c r="G30" s="335"/>
      <c r="H30" s="335"/>
      <c r="I30" s="335"/>
      <c r="J30" s="335"/>
      <c r="K30" s="335"/>
      <c r="L30" s="335"/>
      <c r="M30" s="335"/>
      <c r="N30" s="335"/>
      <c r="O30" s="335"/>
      <c r="P30" s="335"/>
      <c r="Q30" s="466" t="s">
        <v>70</v>
      </c>
      <c r="R30" s="338"/>
      <c r="S30" s="338"/>
      <c r="T30" s="338"/>
      <c r="U30" s="338"/>
      <c r="V30" s="338"/>
      <c r="W30" s="338"/>
      <c r="X30" s="338"/>
      <c r="Y30" s="338"/>
      <c r="Z30" s="338"/>
      <c r="AA30" s="338"/>
      <c r="AB30" s="339"/>
      <c r="AE30" s="87"/>
      <c r="AF30" s="87"/>
      <c r="AG30" s="87"/>
      <c r="AH30" s="87"/>
      <c r="AI30" s="87"/>
      <c r="AJ30" s="87"/>
      <c r="AK30" s="87"/>
      <c r="AL30" s="87"/>
      <c r="AM30" s="87"/>
    </row>
    <row r="31" spans="1:39" ht="26.25" customHeight="1" x14ac:dyDescent="0.25">
      <c r="A31" s="332"/>
      <c r="B31" s="334"/>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340" t="s">
        <v>85</v>
      </c>
      <c r="R31" s="341"/>
      <c r="S31" s="341"/>
      <c r="T31" s="341"/>
      <c r="U31" s="341"/>
      <c r="V31" s="341"/>
      <c r="W31" s="341"/>
      <c r="X31" s="341"/>
      <c r="Y31" s="341"/>
      <c r="Z31" s="341"/>
      <c r="AA31" s="341"/>
      <c r="AB31" s="342"/>
      <c r="AE31" s="94"/>
      <c r="AF31" s="94"/>
      <c r="AG31" s="94"/>
      <c r="AH31" s="94"/>
      <c r="AI31" s="94"/>
      <c r="AJ31" s="94"/>
      <c r="AK31" s="94"/>
      <c r="AL31" s="94"/>
      <c r="AM31" s="94"/>
    </row>
    <row r="32" spans="1:39" ht="28.5" customHeight="1" x14ac:dyDescent="0.25">
      <c r="A32" s="513"/>
      <c r="B32" s="281"/>
      <c r="C32" s="90" t="s">
        <v>62</v>
      </c>
      <c r="D32" s="95"/>
      <c r="E32" s="95"/>
      <c r="F32" s="95"/>
      <c r="G32" s="95"/>
      <c r="H32" s="95"/>
      <c r="I32" s="95"/>
      <c r="J32" s="95"/>
      <c r="K32" s="95"/>
      <c r="L32" s="95"/>
      <c r="M32" s="95"/>
      <c r="N32" s="95"/>
      <c r="O32" s="95"/>
      <c r="P32" s="96">
        <f t="shared" ref="P32:P39" si="0">SUM(D32:O32)</f>
        <v>0</v>
      </c>
      <c r="Q32" s="591" t="s">
        <v>124</v>
      </c>
      <c r="R32" s="592"/>
      <c r="S32" s="592"/>
      <c r="T32" s="592"/>
      <c r="U32" s="592"/>
      <c r="V32" s="592"/>
      <c r="W32" s="592"/>
      <c r="X32" s="592"/>
      <c r="Y32" s="592"/>
      <c r="Z32" s="592"/>
      <c r="AA32" s="592"/>
      <c r="AB32" s="593"/>
      <c r="AC32" s="97"/>
      <c r="AE32" s="98"/>
      <c r="AF32" s="98"/>
      <c r="AG32" s="98"/>
      <c r="AH32" s="98"/>
      <c r="AI32" s="98"/>
      <c r="AJ32" s="98"/>
      <c r="AK32" s="98"/>
      <c r="AL32" s="98"/>
      <c r="AM32" s="98"/>
    </row>
    <row r="33" spans="1:29" ht="28.5" customHeight="1" x14ac:dyDescent="0.25">
      <c r="A33" s="514"/>
      <c r="B33" s="282"/>
      <c r="C33" s="99" t="s">
        <v>66</v>
      </c>
      <c r="D33" s="100"/>
      <c r="E33" s="100"/>
      <c r="F33" s="100"/>
      <c r="G33" s="100"/>
      <c r="H33" s="100"/>
      <c r="I33" s="100"/>
      <c r="J33" s="100"/>
      <c r="K33" s="100"/>
      <c r="L33" s="100"/>
      <c r="M33" s="100"/>
      <c r="N33" s="100"/>
      <c r="O33" s="100"/>
      <c r="P33" s="101">
        <f t="shared" si="0"/>
        <v>0</v>
      </c>
      <c r="Q33" s="594"/>
      <c r="R33" s="595"/>
      <c r="S33" s="595"/>
      <c r="T33" s="595"/>
      <c r="U33" s="595"/>
      <c r="V33" s="595"/>
      <c r="W33" s="595"/>
      <c r="X33" s="595"/>
      <c r="Y33" s="595"/>
      <c r="Z33" s="595"/>
      <c r="AA33" s="595"/>
      <c r="AB33" s="596"/>
      <c r="AC33" s="97"/>
    </row>
    <row r="34" spans="1:29" ht="28.5" customHeight="1" x14ac:dyDescent="0.25">
      <c r="A34" s="514"/>
      <c r="B34" s="295"/>
      <c r="C34" s="102" t="s">
        <v>62</v>
      </c>
      <c r="D34" s="103"/>
      <c r="E34" s="103"/>
      <c r="F34" s="103"/>
      <c r="G34" s="103"/>
      <c r="H34" s="103"/>
      <c r="I34" s="103"/>
      <c r="J34" s="103"/>
      <c r="K34" s="103"/>
      <c r="L34" s="103"/>
      <c r="M34" s="103"/>
      <c r="N34" s="103"/>
      <c r="O34" s="103"/>
      <c r="P34" s="101">
        <f t="shared" si="0"/>
        <v>0</v>
      </c>
      <c r="Q34" s="567"/>
      <c r="R34" s="568"/>
      <c r="S34" s="568"/>
      <c r="T34" s="568"/>
      <c r="U34" s="568"/>
      <c r="V34" s="568"/>
      <c r="W34" s="568"/>
      <c r="X34" s="568"/>
      <c r="Y34" s="568"/>
      <c r="Z34" s="568"/>
      <c r="AA34" s="568"/>
      <c r="AB34" s="569"/>
      <c r="AC34" s="97"/>
    </row>
    <row r="35" spans="1:29" ht="28.5" customHeight="1" x14ac:dyDescent="0.25">
      <c r="A35" s="514"/>
      <c r="B35" s="282"/>
      <c r="C35" s="99" t="s">
        <v>66</v>
      </c>
      <c r="D35" s="100"/>
      <c r="E35" s="100"/>
      <c r="F35" s="100"/>
      <c r="G35" s="100"/>
      <c r="H35" s="100"/>
      <c r="I35" s="100"/>
      <c r="J35" s="100"/>
      <c r="K35" s="100"/>
      <c r="L35" s="104"/>
      <c r="M35" s="104"/>
      <c r="N35" s="104"/>
      <c r="O35" s="104"/>
      <c r="P35" s="101">
        <f t="shared" si="0"/>
        <v>0</v>
      </c>
      <c r="Q35" s="570"/>
      <c r="R35" s="571"/>
      <c r="S35" s="571"/>
      <c r="T35" s="571"/>
      <c r="U35" s="571"/>
      <c r="V35" s="571"/>
      <c r="W35" s="571"/>
      <c r="X35" s="571"/>
      <c r="Y35" s="571"/>
      <c r="Z35" s="571"/>
      <c r="AA35" s="571"/>
      <c r="AB35" s="572"/>
      <c r="AC35" s="97"/>
    </row>
    <row r="36" spans="1:29" ht="28.5" customHeight="1" x14ac:dyDescent="0.25">
      <c r="A36" s="283"/>
      <c r="B36" s="295"/>
      <c r="C36" s="102" t="s">
        <v>62</v>
      </c>
      <c r="D36" s="103"/>
      <c r="E36" s="103"/>
      <c r="F36" s="103"/>
      <c r="G36" s="103"/>
      <c r="H36" s="103"/>
      <c r="I36" s="103"/>
      <c r="J36" s="103"/>
      <c r="K36" s="103"/>
      <c r="L36" s="103"/>
      <c r="M36" s="103"/>
      <c r="N36" s="103"/>
      <c r="O36" s="103"/>
      <c r="P36" s="101">
        <f t="shared" si="0"/>
        <v>0</v>
      </c>
      <c r="Q36" s="567"/>
      <c r="R36" s="568"/>
      <c r="S36" s="568"/>
      <c r="T36" s="568"/>
      <c r="U36" s="568"/>
      <c r="V36" s="568"/>
      <c r="W36" s="568"/>
      <c r="X36" s="568"/>
      <c r="Y36" s="568"/>
      <c r="Z36" s="568"/>
      <c r="AA36" s="568"/>
      <c r="AB36" s="569"/>
      <c r="AC36" s="97"/>
    </row>
    <row r="37" spans="1:29" ht="28.5" customHeight="1" x14ac:dyDescent="0.25">
      <c r="A37" s="614"/>
      <c r="B37" s="282"/>
      <c r="C37" s="99" t="s">
        <v>66</v>
      </c>
      <c r="D37" s="100"/>
      <c r="E37" s="100"/>
      <c r="F37" s="100"/>
      <c r="G37" s="100"/>
      <c r="H37" s="100"/>
      <c r="I37" s="100"/>
      <c r="J37" s="100"/>
      <c r="K37" s="100"/>
      <c r="L37" s="104"/>
      <c r="M37" s="104"/>
      <c r="N37" s="104"/>
      <c r="O37" s="104"/>
      <c r="P37" s="101">
        <f t="shared" si="0"/>
        <v>0</v>
      </c>
      <c r="Q37" s="570"/>
      <c r="R37" s="571"/>
      <c r="S37" s="571"/>
      <c r="T37" s="571"/>
      <c r="U37" s="571"/>
      <c r="V37" s="571"/>
      <c r="W37" s="571"/>
      <c r="X37" s="571"/>
      <c r="Y37" s="571"/>
      <c r="Z37" s="571"/>
      <c r="AA37" s="571"/>
      <c r="AB37" s="572"/>
      <c r="AC37" s="97"/>
    </row>
    <row r="38" spans="1:29" ht="28.5" customHeight="1" x14ac:dyDescent="0.25">
      <c r="A38" s="535"/>
      <c r="B38" s="295"/>
      <c r="C38" s="102" t="s">
        <v>62</v>
      </c>
      <c r="D38" s="103"/>
      <c r="E38" s="103"/>
      <c r="F38" s="103"/>
      <c r="G38" s="103"/>
      <c r="H38" s="103"/>
      <c r="I38" s="103"/>
      <c r="J38" s="103"/>
      <c r="K38" s="103"/>
      <c r="L38" s="103"/>
      <c r="M38" s="103"/>
      <c r="N38" s="103"/>
      <c r="O38" s="103"/>
      <c r="P38" s="101">
        <f t="shared" si="0"/>
        <v>0</v>
      </c>
      <c r="Q38" s="567"/>
      <c r="R38" s="568"/>
      <c r="S38" s="568"/>
      <c r="T38" s="568"/>
      <c r="U38" s="568"/>
      <c r="V38" s="568"/>
      <c r="W38" s="568"/>
      <c r="X38" s="568"/>
      <c r="Y38" s="568"/>
      <c r="Z38" s="568"/>
      <c r="AA38" s="568"/>
      <c r="AB38" s="569"/>
      <c r="AC38" s="97"/>
    </row>
    <row r="39" spans="1:29" ht="28.5" customHeight="1" thickBot="1" x14ac:dyDescent="0.3">
      <c r="A39" s="584"/>
      <c r="B39" s="296"/>
      <c r="C39" s="91" t="s">
        <v>66</v>
      </c>
      <c r="D39" s="105"/>
      <c r="E39" s="105"/>
      <c r="F39" s="105"/>
      <c r="G39" s="105"/>
      <c r="H39" s="105"/>
      <c r="I39" s="105"/>
      <c r="J39" s="105"/>
      <c r="K39" s="105"/>
      <c r="L39" s="106"/>
      <c r="M39" s="106"/>
      <c r="N39" s="106"/>
      <c r="O39" s="106"/>
      <c r="P39" s="107">
        <f t="shared" si="0"/>
        <v>0</v>
      </c>
      <c r="Q39" s="599"/>
      <c r="R39" s="600"/>
      <c r="S39" s="600"/>
      <c r="T39" s="600"/>
      <c r="U39" s="600"/>
      <c r="V39" s="600"/>
      <c r="W39" s="600"/>
      <c r="X39" s="600"/>
      <c r="Y39" s="600"/>
      <c r="Z39" s="600"/>
      <c r="AA39" s="600"/>
      <c r="AB39" s="601"/>
      <c r="AC39" s="97"/>
    </row>
    <row r="40" spans="1:29" x14ac:dyDescent="0.25">
      <c r="A40" s="50" t="s">
        <v>93</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formula1>2000</formula1>
    </dataValidation>
    <dataValidation type="textLength" operator="lessThanOrEqual" allowBlank="1" showInputMessage="1" showErrorMessage="1" errorTitle="Máximo 2.000 caracteres" error="Máximo 2.000 caracteres" sqref="Q32:AB39 Q28 U28 Y28">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44"/>
  <sheetViews>
    <sheetView showGridLines="0" topLeftCell="Q16" zoomScale="70" zoomScaleNormal="70" workbookViewId="0">
      <selection activeCell="AG24" sqref="AG24"/>
    </sheetView>
  </sheetViews>
  <sheetFormatPr baseColWidth="10" defaultColWidth="10.7109375" defaultRowHeight="15" x14ac:dyDescent="0.25"/>
  <cols>
    <col min="1" max="1" width="40" style="50" customWidth="1"/>
    <col min="2" max="2" width="15.42578125" style="50" customWidth="1"/>
    <col min="3" max="3" width="17.28515625" style="50" customWidth="1"/>
    <col min="4" max="10" width="16.42578125" style="50" customWidth="1"/>
    <col min="11" max="16" width="13.7109375" style="50" customWidth="1"/>
    <col min="17" max="17" width="16.42578125" style="50" bestFit="1" customWidth="1"/>
    <col min="18" max="18" width="14.85546875" style="50" bestFit="1" customWidth="1"/>
    <col min="19" max="26" width="15.28515625" style="50" bestFit="1" customWidth="1"/>
    <col min="27" max="27" width="14.7109375" style="50" customWidth="1"/>
    <col min="28" max="28" width="15.28515625" style="50" bestFit="1" customWidth="1"/>
    <col min="29" max="29" width="16.42578125" style="50" bestFit="1" customWidth="1"/>
    <col min="30" max="30" width="19.5703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409"/>
      <c r="B1" s="412" t="s">
        <v>0</v>
      </c>
      <c r="C1" s="413"/>
      <c r="D1" s="413"/>
      <c r="E1" s="413"/>
      <c r="F1" s="413"/>
      <c r="G1" s="413"/>
      <c r="H1" s="413"/>
      <c r="I1" s="413"/>
      <c r="J1" s="413"/>
      <c r="K1" s="413"/>
      <c r="L1" s="413"/>
      <c r="M1" s="413"/>
      <c r="N1" s="413"/>
      <c r="O1" s="413"/>
      <c r="P1" s="413"/>
      <c r="Q1" s="413"/>
      <c r="R1" s="413"/>
      <c r="S1" s="413"/>
      <c r="T1" s="413"/>
      <c r="U1" s="413"/>
      <c r="V1" s="413"/>
      <c r="W1" s="413"/>
      <c r="X1" s="413"/>
      <c r="Y1" s="413"/>
      <c r="Z1" s="413"/>
      <c r="AA1" s="414"/>
      <c r="AB1" s="415" t="s">
        <v>1</v>
      </c>
      <c r="AC1" s="416"/>
      <c r="AD1" s="417"/>
    </row>
    <row r="2" spans="1:30" ht="30.75" customHeight="1" x14ac:dyDescent="0.25">
      <c r="A2" s="410"/>
      <c r="B2" s="418" t="s">
        <v>2</v>
      </c>
      <c r="C2" s="419"/>
      <c r="D2" s="419"/>
      <c r="E2" s="419"/>
      <c r="F2" s="419"/>
      <c r="G2" s="419"/>
      <c r="H2" s="419"/>
      <c r="I2" s="419"/>
      <c r="J2" s="419"/>
      <c r="K2" s="419"/>
      <c r="L2" s="419"/>
      <c r="M2" s="419"/>
      <c r="N2" s="419"/>
      <c r="O2" s="419"/>
      <c r="P2" s="419"/>
      <c r="Q2" s="419"/>
      <c r="R2" s="419"/>
      <c r="S2" s="419"/>
      <c r="T2" s="419"/>
      <c r="U2" s="419"/>
      <c r="V2" s="419"/>
      <c r="W2" s="419"/>
      <c r="X2" s="419"/>
      <c r="Y2" s="419"/>
      <c r="Z2" s="419"/>
      <c r="AA2" s="420"/>
      <c r="AB2" s="421" t="s">
        <v>3</v>
      </c>
      <c r="AC2" s="422"/>
      <c r="AD2" s="423"/>
    </row>
    <row r="3" spans="1:30" ht="24" customHeight="1" x14ac:dyDescent="0.25">
      <c r="A3" s="410"/>
      <c r="B3" s="424" t="s">
        <v>4</v>
      </c>
      <c r="C3" s="425"/>
      <c r="D3" s="425"/>
      <c r="E3" s="425"/>
      <c r="F3" s="425"/>
      <c r="G3" s="425"/>
      <c r="H3" s="425"/>
      <c r="I3" s="425"/>
      <c r="J3" s="425"/>
      <c r="K3" s="425"/>
      <c r="L3" s="425"/>
      <c r="M3" s="425"/>
      <c r="N3" s="425"/>
      <c r="O3" s="425"/>
      <c r="P3" s="425"/>
      <c r="Q3" s="425"/>
      <c r="R3" s="425"/>
      <c r="S3" s="425"/>
      <c r="T3" s="425"/>
      <c r="U3" s="425"/>
      <c r="V3" s="425"/>
      <c r="W3" s="425"/>
      <c r="X3" s="425"/>
      <c r="Y3" s="425"/>
      <c r="Z3" s="425"/>
      <c r="AA3" s="426"/>
      <c r="AB3" s="421" t="s">
        <v>5</v>
      </c>
      <c r="AC3" s="422"/>
      <c r="AD3" s="423"/>
    </row>
    <row r="4" spans="1:30" ht="21.95" customHeight="1" thickBot="1" x14ac:dyDescent="0.3">
      <c r="A4" s="411"/>
      <c r="B4" s="427"/>
      <c r="C4" s="428"/>
      <c r="D4" s="428"/>
      <c r="E4" s="428"/>
      <c r="F4" s="428"/>
      <c r="G4" s="428"/>
      <c r="H4" s="428"/>
      <c r="I4" s="428"/>
      <c r="J4" s="428"/>
      <c r="K4" s="428"/>
      <c r="L4" s="428"/>
      <c r="M4" s="428"/>
      <c r="N4" s="428"/>
      <c r="O4" s="428"/>
      <c r="P4" s="428"/>
      <c r="Q4" s="428"/>
      <c r="R4" s="428"/>
      <c r="S4" s="428"/>
      <c r="T4" s="428"/>
      <c r="U4" s="428"/>
      <c r="V4" s="428"/>
      <c r="W4" s="428"/>
      <c r="X4" s="428"/>
      <c r="Y4" s="428"/>
      <c r="Z4" s="428"/>
      <c r="AA4" s="429"/>
      <c r="AB4" s="430" t="s">
        <v>6</v>
      </c>
      <c r="AC4" s="431"/>
      <c r="AD4" s="432"/>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33" t="s">
        <v>7</v>
      </c>
      <c r="B7" s="434"/>
      <c r="C7" s="439" t="s">
        <v>8</v>
      </c>
      <c r="D7" s="433" t="s">
        <v>9</v>
      </c>
      <c r="E7" s="442"/>
      <c r="F7" s="442"/>
      <c r="G7" s="442"/>
      <c r="H7" s="434"/>
      <c r="I7" s="445">
        <v>44925</v>
      </c>
      <c r="J7" s="446"/>
      <c r="K7" s="433" t="s">
        <v>10</v>
      </c>
      <c r="L7" s="434"/>
      <c r="M7" s="461" t="s">
        <v>11</v>
      </c>
      <c r="N7" s="462"/>
      <c r="O7" s="451"/>
      <c r="P7" s="452"/>
      <c r="Q7" s="54"/>
      <c r="R7" s="54"/>
      <c r="S7" s="54"/>
      <c r="T7" s="54"/>
      <c r="U7" s="54"/>
      <c r="V7" s="54"/>
      <c r="W7" s="54"/>
      <c r="X7" s="54"/>
      <c r="Y7" s="54"/>
      <c r="Z7" s="55"/>
      <c r="AA7" s="54"/>
      <c r="AB7" s="54"/>
      <c r="AC7" s="60"/>
      <c r="AD7" s="61"/>
    </row>
    <row r="8" spans="1:30" x14ac:dyDescent="0.25">
      <c r="A8" s="435"/>
      <c r="B8" s="436"/>
      <c r="C8" s="440"/>
      <c r="D8" s="435"/>
      <c r="E8" s="443"/>
      <c r="F8" s="443"/>
      <c r="G8" s="443"/>
      <c r="H8" s="436"/>
      <c r="I8" s="447"/>
      <c r="J8" s="448"/>
      <c r="K8" s="435"/>
      <c r="L8" s="436"/>
      <c r="M8" s="453" t="s">
        <v>12</v>
      </c>
      <c r="N8" s="454"/>
      <c r="O8" s="455"/>
      <c r="P8" s="456"/>
      <c r="Q8" s="54"/>
      <c r="R8" s="54"/>
      <c r="S8" s="54"/>
      <c r="T8" s="54"/>
      <c r="U8" s="54"/>
      <c r="V8" s="54"/>
      <c r="W8" s="54"/>
      <c r="X8" s="54"/>
      <c r="Y8" s="54"/>
      <c r="Z8" s="55"/>
      <c r="AA8" s="54"/>
      <c r="AB8" s="54"/>
      <c r="AC8" s="60"/>
      <c r="AD8" s="61"/>
    </row>
    <row r="9" spans="1:30" ht="15.75" thickBot="1" x14ac:dyDescent="0.3">
      <c r="A9" s="437"/>
      <c r="B9" s="438"/>
      <c r="C9" s="441"/>
      <c r="D9" s="437"/>
      <c r="E9" s="444"/>
      <c r="F9" s="444"/>
      <c r="G9" s="444"/>
      <c r="H9" s="438"/>
      <c r="I9" s="449"/>
      <c r="J9" s="450"/>
      <c r="K9" s="437"/>
      <c r="L9" s="438"/>
      <c r="M9" s="457" t="s">
        <v>13</v>
      </c>
      <c r="N9" s="458"/>
      <c r="O9" s="459" t="s">
        <v>14</v>
      </c>
      <c r="P9" s="460"/>
      <c r="Q9" s="54"/>
      <c r="R9" s="54"/>
      <c r="S9" s="54"/>
      <c r="T9" s="54"/>
      <c r="U9" s="54"/>
      <c r="V9" s="54"/>
      <c r="W9" s="54"/>
      <c r="X9" s="54"/>
      <c r="Y9" s="54"/>
      <c r="Z9" s="55"/>
      <c r="AA9" s="54"/>
      <c r="AB9" s="54"/>
      <c r="AC9" s="60"/>
      <c r="AD9" s="61"/>
    </row>
    <row r="10" spans="1:30"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433" t="s">
        <v>15</v>
      </c>
      <c r="B11" s="434"/>
      <c r="C11" s="475" t="s">
        <v>16</v>
      </c>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7"/>
    </row>
    <row r="12" spans="1:30" ht="15" customHeight="1" x14ac:dyDescent="0.25">
      <c r="A12" s="435"/>
      <c r="B12" s="436"/>
      <c r="C12" s="424"/>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6"/>
    </row>
    <row r="13" spans="1:30" ht="15" customHeight="1" thickBot="1" x14ac:dyDescent="0.3">
      <c r="A13" s="437"/>
      <c r="B13" s="438"/>
      <c r="C13" s="427"/>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69" t="s">
        <v>17</v>
      </c>
      <c r="B15" s="470"/>
      <c r="C15" s="406" t="s">
        <v>18</v>
      </c>
      <c r="D15" s="407"/>
      <c r="E15" s="407"/>
      <c r="F15" s="407"/>
      <c r="G15" s="407"/>
      <c r="H15" s="407"/>
      <c r="I15" s="407"/>
      <c r="J15" s="407"/>
      <c r="K15" s="408"/>
      <c r="L15" s="383" t="s">
        <v>19</v>
      </c>
      <c r="M15" s="387"/>
      <c r="N15" s="387"/>
      <c r="O15" s="387"/>
      <c r="P15" s="387"/>
      <c r="Q15" s="384"/>
      <c r="R15" s="380" t="s">
        <v>20</v>
      </c>
      <c r="S15" s="381"/>
      <c r="T15" s="381"/>
      <c r="U15" s="381"/>
      <c r="V15" s="381"/>
      <c r="W15" s="381"/>
      <c r="X15" s="382"/>
      <c r="Y15" s="383" t="s">
        <v>21</v>
      </c>
      <c r="Z15" s="384"/>
      <c r="AA15" s="406" t="s">
        <v>22</v>
      </c>
      <c r="AB15" s="407"/>
      <c r="AC15" s="407"/>
      <c r="AD15" s="408"/>
    </row>
    <row r="16" spans="1:30"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69" t="s">
        <v>23</v>
      </c>
      <c r="B17" s="470"/>
      <c r="C17" s="472" t="s">
        <v>125</v>
      </c>
      <c r="D17" s="473"/>
      <c r="E17" s="473"/>
      <c r="F17" s="473"/>
      <c r="G17" s="473"/>
      <c r="H17" s="473"/>
      <c r="I17" s="473"/>
      <c r="J17" s="473"/>
      <c r="K17" s="473"/>
      <c r="L17" s="473"/>
      <c r="M17" s="473"/>
      <c r="N17" s="473"/>
      <c r="O17" s="473"/>
      <c r="P17" s="473"/>
      <c r="Q17" s="474"/>
      <c r="R17" s="383" t="s">
        <v>25</v>
      </c>
      <c r="S17" s="387"/>
      <c r="T17" s="387"/>
      <c r="U17" s="387"/>
      <c r="V17" s="384"/>
      <c r="W17" s="511">
        <v>1</v>
      </c>
      <c r="X17" s="512"/>
      <c r="Y17" s="387" t="s">
        <v>26</v>
      </c>
      <c r="Z17" s="387"/>
      <c r="AA17" s="387"/>
      <c r="AB17" s="384"/>
      <c r="AC17" s="467">
        <v>0.2</v>
      </c>
      <c r="AD17" s="46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83" t="s">
        <v>27</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4"/>
      <c r="AE19" s="83"/>
      <c r="AF19" s="83"/>
    </row>
    <row r="20" spans="1:41" ht="32.25" customHeight="1" thickBot="1" x14ac:dyDescent="0.3">
      <c r="A20" s="82"/>
      <c r="B20" s="60"/>
      <c r="C20" s="463" t="s">
        <v>28</v>
      </c>
      <c r="D20" s="464"/>
      <c r="E20" s="464"/>
      <c r="F20" s="464"/>
      <c r="G20" s="464"/>
      <c r="H20" s="464"/>
      <c r="I20" s="464"/>
      <c r="J20" s="464"/>
      <c r="K20" s="464"/>
      <c r="L20" s="464"/>
      <c r="M20" s="464"/>
      <c r="N20" s="464"/>
      <c r="O20" s="464"/>
      <c r="P20" s="465"/>
      <c r="Q20" s="483" t="s">
        <v>29</v>
      </c>
      <c r="R20" s="376"/>
      <c r="S20" s="376"/>
      <c r="T20" s="376"/>
      <c r="U20" s="376"/>
      <c r="V20" s="376"/>
      <c r="W20" s="376"/>
      <c r="X20" s="376"/>
      <c r="Y20" s="376"/>
      <c r="Z20" s="376"/>
      <c r="AA20" s="376"/>
      <c r="AB20" s="376"/>
      <c r="AC20" s="376"/>
      <c r="AD20" s="484"/>
      <c r="AE20" s="83"/>
      <c r="AF20" s="83"/>
    </row>
    <row r="21" spans="1:41" ht="32.25" customHeight="1" thickBot="1" x14ac:dyDescent="0.3">
      <c r="A21" s="59"/>
      <c r="B21" s="54"/>
      <c r="C21" s="153" t="s">
        <v>30</v>
      </c>
      <c r="D21" s="154" t="s">
        <v>31</v>
      </c>
      <c r="E21" s="154" t="s">
        <v>32</v>
      </c>
      <c r="F21" s="154" t="s">
        <v>33</v>
      </c>
      <c r="G21" s="154" t="s">
        <v>34</v>
      </c>
      <c r="H21" s="154" t="s">
        <v>35</v>
      </c>
      <c r="I21" s="154" t="s">
        <v>36</v>
      </c>
      <c r="J21" s="154" t="s">
        <v>37</v>
      </c>
      <c r="K21" s="154" t="s">
        <v>38</v>
      </c>
      <c r="L21" s="154" t="s">
        <v>39</v>
      </c>
      <c r="M21" s="154" t="s">
        <v>40</v>
      </c>
      <c r="N21" s="154" t="s">
        <v>8</v>
      </c>
      <c r="O21" s="154" t="s">
        <v>41</v>
      </c>
      <c r="P21" s="155" t="s">
        <v>42</v>
      </c>
      <c r="Q21" s="153" t="s">
        <v>30</v>
      </c>
      <c r="R21" s="154" t="s">
        <v>31</v>
      </c>
      <c r="S21" s="154" t="s">
        <v>32</v>
      </c>
      <c r="T21" s="154" t="s">
        <v>33</v>
      </c>
      <c r="U21" s="154" t="s">
        <v>34</v>
      </c>
      <c r="V21" s="154" t="s">
        <v>35</v>
      </c>
      <c r="W21" s="154" t="s">
        <v>36</v>
      </c>
      <c r="X21" s="154" t="s">
        <v>37</v>
      </c>
      <c r="Y21" s="154" t="s">
        <v>38</v>
      </c>
      <c r="Z21" s="154" t="s">
        <v>39</v>
      </c>
      <c r="AA21" s="154" t="s">
        <v>40</v>
      </c>
      <c r="AB21" s="154" t="s">
        <v>8</v>
      </c>
      <c r="AC21" s="154" t="s">
        <v>41</v>
      </c>
      <c r="AD21" s="155" t="s">
        <v>42</v>
      </c>
      <c r="AE21" s="3"/>
      <c r="AF21" s="3"/>
    </row>
    <row r="22" spans="1:41" ht="32.25" customHeight="1" x14ac:dyDescent="0.25">
      <c r="A22" s="331" t="s">
        <v>43</v>
      </c>
      <c r="B22" s="466"/>
      <c r="C22" s="175">
        <v>5901357</v>
      </c>
      <c r="D22" s="173"/>
      <c r="E22" s="173"/>
      <c r="F22" s="173"/>
      <c r="G22" s="173"/>
      <c r="H22" s="173"/>
      <c r="I22" s="173"/>
      <c r="J22" s="173"/>
      <c r="K22" s="173"/>
      <c r="L22" s="173"/>
      <c r="M22" s="173"/>
      <c r="N22" s="173"/>
      <c r="O22" s="173">
        <f>SUM(C22:N22)</f>
        <v>5901357</v>
      </c>
      <c r="P22" s="176"/>
      <c r="Q22" s="212">
        <f>401533383+26144000</f>
        <v>427677383</v>
      </c>
      <c r="R22" s="169"/>
      <c r="S22" s="169"/>
      <c r="T22" s="169"/>
      <c r="U22" s="169">
        <f>5000000</f>
        <v>5000000</v>
      </c>
      <c r="V22" s="169"/>
      <c r="W22" s="169"/>
      <c r="X22" s="169">
        <v>270804</v>
      </c>
      <c r="Y22" s="169"/>
      <c r="Z22" s="169"/>
      <c r="AA22" s="169">
        <v>11459900</v>
      </c>
      <c r="AB22" s="169"/>
      <c r="AC22" s="732">
        <f>SUM(Q22:AB22)</f>
        <v>444408087</v>
      </c>
      <c r="AD22" s="180"/>
      <c r="AE22" s="3"/>
      <c r="AF22" s="3"/>
    </row>
    <row r="23" spans="1:41" ht="32.25" customHeight="1" x14ac:dyDescent="0.25">
      <c r="A23" s="332" t="s">
        <v>44</v>
      </c>
      <c r="B23" s="340"/>
      <c r="C23" s="170">
        <v>5901357</v>
      </c>
      <c r="D23" s="169"/>
      <c r="E23" s="169"/>
      <c r="F23" s="169"/>
      <c r="G23" s="169"/>
      <c r="H23" s="169"/>
      <c r="I23" s="169"/>
      <c r="J23" s="169"/>
      <c r="K23" s="169"/>
      <c r="L23" s="169"/>
      <c r="M23" s="169"/>
      <c r="N23" s="169"/>
      <c r="O23" s="169">
        <f>SUM(C23:N23)</f>
        <v>5901357</v>
      </c>
      <c r="P23" s="188">
        <f>IFERROR(O23/(SUMIF(C23:N23,"&gt;0",C22:N22))," ")</f>
        <v>1</v>
      </c>
      <c r="Q23" s="212">
        <v>401533383</v>
      </c>
      <c r="R23" s="214"/>
      <c r="S23" s="169">
        <v>-2641099</v>
      </c>
      <c r="T23" s="214"/>
      <c r="U23" s="214"/>
      <c r="V23" s="169">
        <v>5000000</v>
      </c>
      <c r="W23" s="214"/>
      <c r="X23" s="262">
        <v>26790000</v>
      </c>
      <c r="Y23" s="262">
        <v>9120000</v>
      </c>
      <c r="Z23" s="262">
        <v>270803</v>
      </c>
      <c r="AA23" s="262">
        <f>-456000-190000</f>
        <v>-646000</v>
      </c>
      <c r="AB23" s="262">
        <f>4500000-1000000</f>
        <v>3500000</v>
      </c>
      <c r="AC23" s="169">
        <f>SUM(Q23:AB23)</f>
        <v>442927087</v>
      </c>
      <c r="AD23" s="178">
        <f>+AC23/AC22</f>
        <v>0.99666747738548689</v>
      </c>
      <c r="AE23" s="3"/>
      <c r="AF23" s="3"/>
    </row>
    <row r="24" spans="1:41" ht="32.25" customHeight="1" x14ac:dyDescent="0.25">
      <c r="A24" s="332" t="s">
        <v>45</v>
      </c>
      <c r="B24" s="340"/>
      <c r="C24" s="170"/>
      <c r="D24" s="169">
        <f>1951058+687500+729667</f>
        <v>3368225</v>
      </c>
      <c r="E24" s="169"/>
      <c r="F24" s="169">
        <f>33132+2500000</f>
        <v>2533132</v>
      </c>
      <c r="G24" s="169"/>
      <c r="H24" s="169"/>
      <c r="I24" s="169"/>
      <c r="J24" s="169"/>
      <c r="K24" s="169"/>
      <c r="L24" s="169"/>
      <c r="M24" s="169"/>
      <c r="N24" s="169"/>
      <c r="O24" s="169">
        <f>SUM(C24:N24)</f>
        <v>5901357</v>
      </c>
      <c r="P24" s="174"/>
      <c r="Q24" s="222"/>
      <c r="R24" s="169">
        <v>19065883</v>
      </c>
      <c r="S24" s="169">
        <v>37146500</v>
      </c>
      <c r="T24" s="169">
        <v>37146500</v>
      </c>
      <c r="U24" s="169">
        <v>37146500</v>
      </c>
      <c r="V24" s="169">
        <v>37771500</v>
      </c>
      <c r="W24" s="169">
        <v>37771500</v>
      </c>
      <c r="X24" s="169">
        <v>37771500</v>
      </c>
      <c r="Y24" s="169">
        <v>37771500</v>
      </c>
      <c r="Z24" s="169">
        <f>37861768+6854097</f>
        <v>44715865</v>
      </c>
      <c r="AA24" s="169">
        <f>37861768+4605803</f>
        <v>42467571</v>
      </c>
      <c r="AB24" s="169">
        <f>37771500+37861768</f>
        <v>75633268</v>
      </c>
      <c r="AC24" s="169">
        <f>SUM(Q24:AB24)</f>
        <v>444408087</v>
      </c>
      <c r="AD24" s="178"/>
      <c r="AE24" s="3"/>
      <c r="AF24" s="3"/>
    </row>
    <row r="25" spans="1:41" ht="32.25" customHeight="1" thickBot="1" x14ac:dyDescent="0.3">
      <c r="A25" s="392" t="s">
        <v>46</v>
      </c>
      <c r="B25" s="393"/>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v>34866500</v>
      </c>
      <c r="U25" s="172">
        <v>34866500</v>
      </c>
      <c r="V25" s="172">
        <v>34866500</v>
      </c>
      <c r="W25" s="172">
        <v>34866500</v>
      </c>
      <c r="X25" s="172">
        <v>34866500</v>
      </c>
      <c r="Y25" s="172">
        <v>38666500</v>
      </c>
      <c r="Z25" s="172">
        <v>42390500</v>
      </c>
      <c r="AA25" s="172">
        <v>45522771</v>
      </c>
      <c r="AB25" s="172">
        <v>87370358</v>
      </c>
      <c r="AC25" s="731">
        <f>SUM(Q25:AB25)</f>
        <v>438509914</v>
      </c>
      <c r="AD25" s="179">
        <f>IFERROR(AC25/(SUMIF(Q25:AB25,"&gt;0",Q24:AB24))," ")</f>
        <v>0.98672802504604284</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5">
      <c r="A27" s="388" t="s">
        <v>47</v>
      </c>
      <c r="B27" s="389"/>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1"/>
    </row>
    <row r="28" spans="1:41" ht="15" customHeight="1" x14ac:dyDescent="0.25">
      <c r="A28" s="394" t="s">
        <v>48</v>
      </c>
      <c r="B28" s="396" t="s">
        <v>49</v>
      </c>
      <c r="C28" s="397"/>
      <c r="D28" s="340" t="s">
        <v>50</v>
      </c>
      <c r="E28" s="341"/>
      <c r="F28" s="341"/>
      <c r="G28" s="341"/>
      <c r="H28" s="341"/>
      <c r="I28" s="341"/>
      <c r="J28" s="341"/>
      <c r="K28" s="341"/>
      <c r="L28" s="341"/>
      <c r="M28" s="341"/>
      <c r="N28" s="341"/>
      <c r="O28" s="398"/>
      <c r="P28" s="372" t="s">
        <v>41</v>
      </c>
      <c r="Q28" s="372" t="s">
        <v>51</v>
      </c>
      <c r="R28" s="372"/>
      <c r="S28" s="372"/>
      <c r="T28" s="372"/>
      <c r="U28" s="372"/>
      <c r="V28" s="372"/>
      <c r="W28" s="372"/>
      <c r="X28" s="372"/>
      <c r="Y28" s="372"/>
      <c r="Z28" s="372"/>
      <c r="AA28" s="372"/>
      <c r="AB28" s="372"/>
      <c r="AC28" s="372"/>
      <c r="AD28" s="374"/>
    </row>
    <row r="29" spans="1:41" ht="27" customHeight="1" x14ac:dyDescent="0.25">
      <c r="A29" s="395"/>
      <c r="B29" s="336"/>
      <c r="C29" s="378"/>
      <c r="D29" s="88" t="s">
        <v>30</v>
      </c>
      <c r="E29" s="88" t="s">
        <v>31</v>
      </c>
      <c r="F29" s="88" t="s">
        <v>32</v>
      </c>
      <c r="G29" s="88" t="s">
        <v>33</v>
      </c>
      <c r="H29" s="88" t="s">
        <v>34</v>
      </c>
      <c r="I29" s="88" t="s">
        <v>35</v>
      </c>
      <c r="J29" s="88" t="s">
        <v>36</v>
      </c>
      <c r="K29" s="88" t="s">
        <v>37</v>
      </c>
      <c r="L29" s="88" t="s">
        <v>38</v>
      </c>
      <c r="M29" s="88" t="s">
        <v>39</v>
      </c>
      <c r="N29" s="88" t="s">
        <v>40</v>
      </c>
      <c r="O29" s="88" t="s">
        <v>8</v>
      </c>
      <c r="P29" s="398"/>
      <c r="Q29" s="372"/>
      <c r="R29" s="372"/>
      <c r="S29" s="372"/>
      <c r="T29" s="372"/>
      <c r="U29" s="372"/>
      <c r="V29" s="372"/>
      <c r="W29" s="372"/>
      <c r="X29" s="372"/>
      <c r="Y29" s="372"/>
      <c r="Z29" s="372"/>
      <c r="AA29" s="372"/>
      <c r="AB29" s="372"/>
      <c r="AC29" s="372"/>
      <c r="AD29" s="374"/>
    </row>
    <row r="30" spans="1:41" ht="62.25" customHeight="1" thickBot="1" x14ac:dyDescent="0.3">
      <c r="A30" s="190" t="str">
        <f>C17</f>
        <v>6 - Acompañar el 100 por ciento  la implementación de las  Políticas Públicas de PPMYEG y PPASP y de los productos que la SDMujer es responsable</v>
      </c>
      <c r="B30" s="399" t="s">
        <v>52</v>
      </c>
      <c r="C30" s="40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01" t="s">
        <v>53</v>
      </c>
      <c r="R30" s="401"/>
      <c r="S30" s="401"/>
      <c r="T30" s="401"/>
      <c r="U30" s="401"/>
      <c r="V30" s="401"/>
      <c r="W30" s="401"/>
      <c r="X30" s="401"/>
      <c r="Y30" s="401"/>
      <c r="Z30" s="401"/>
      <c r="AA30" s="401"/>
      <c r="AB30" s="401"/>
      <c r="AC30" s="401"/>
      <c r="AD30" s="402"/>
    </row>
    <row r="31" spans="1:41" ht="45" customHeight="1" x14ac:dyDescent="0.25">
      <c r="A31" s="403" t="s">
        <v>54</v>
      </c>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5"/>
    </row>
    <row r="32" spans="1:41" ht="23.25" customHeight="1" x14ac:dyDescent="0.25">
      <c r="A32" s="332" t="s">
        <v>55</v>
      </c>
      <c r="B32" s="372" t="s">
        <v>56</v>
      </c>
      <c r="C32" s="372" t="s">
        <v>49</v>
      </c>
      <c r="D32" s="372" t="s">
        <v>57</v>
      </c>
      <c r="E32" s="372"/>
      <c r="F32" s="372"/>
      <c r="G32" s="372"/>
      <c r="H32" s="372"/>
      <c r="I32" s="372"/>
      <c r="J32" s="372"/>
      <c r="K32" s="372"/>
      <c r="L32" s="372"/>
      <c r="M32" s="372"/>
      <c r="N32" s="372"/>
      <c r="O32" s="372"/>
      <c r="P32" s="372"/>
      <c r="Q32" s="372" t="s">
        <v>58</v>
      </c>
      <c r="R32" s="372"/>
      <c r="S32" s="372"/>
      <c r="T32" s="372"/>
      <c r="U32" s="372"/>
      <c r="V32" s="372"/>
      <c r="W32" s="372"/>
      <c r="X32" s="372"/>
      <c r="Y32" s="372"/>
      <c r="Z32" s="372"/>
      <c r="AA32" s="372"/>
      <c r="AB32" s="372"/>
      <c r="AC32" s="372"/>
      <c r="AD32" s="374"/>
      <c r="AG32" s="87"/>
      <c r="AH32" s="87"/>
      <c r="AI32" s="87"/>
      <c r="AJ32" s="87"/>
      <c r="AK32" s="87"/>
      <c r="AL32" s="87"/>
      <c r="AM32" s="87"/>
      <c r="AN32" s="87"/>
      <c r="AO32" s="87"/>
    </row>
    <row r="33" spans="1:41" ht="23.25" customHeight="1" x14ac:dyDescent="0.25">
      <c r="A33" s="332"/>
      <c r="B33" s="372"/>
      <c r="C33" s="373"/>
      <c r="D33" s="88" t="s">
        <v>30</v>
      </c>
      <c r="E33" s="88" t="s">
        <v>31</v>
      </c>
      <c r="F33" s="88" t="s">
        <v>32</v>
      </c>
      <c r="G33" s="88" t="s">
        <v>33</v>
      </c>
      <c r="H33" s="88" t="s">
        <v>34</v>
      </c>
      <c r="I33" s="88" t="s">
        <v>35</v>
      </c>
      <c r="J33" s="88" t="s">
        <v>36</v>
      </c>
      <c r="K33" s="88" t="s">
        <v>37</v>
      </c>
      <c r="L33" s="88" t="s">
        <v>38</v>
      </c>
      <c r="M33" s="88" t="s">
        <v>39</v>
      </c>
      <c r="N33" s="88" t="s">
        <v>40</v>
      </c>
      <c r="O33" s="88" t="s">
        <v>8</v>
      </c>
      <c r="P33" s="88" t="s">
        <v>41</v>
      </c>
      <c r="Q33" s="336" t="s">
        <v>59</v>
      </c>
      <c r="R33" s="337"/>
      <c r="S33" s="337"/>
      <c r="T33" s="337"/>
      <c r="U33" s="337"/>
      <c r="V33" s="378"/>
      <c r="W33" s="336" t="s">
        <v>60</v>
      </c>
      <c r="X33" s="337"/>
      <c r="Y33" s="337"/>
      <c r="Z33" s="378"/>
      <c r="AA33" s="336" t="s">
        <v>61</v>
      </c>
      <c r="AB33" s="337"/>
      <c r="AC33" s="337"/>
      <c r="AD33" s="379"/>
      <c r="AG33" s="87"/>
      <c r="AH33" s="87"/>
      <c r="AI33" s="87"/>
      <c r="AJ33" s="87"/>
      <c r="AK33" s="87"/>
      <c r="AL33" s="87"/>
      <c r="AM33" s="87"/>
      <c r="AN33" s="87"/>
      <c r="AO33" s="87"/>
    </row>
    <row r="34" spans="1:41" ht="59.25" customHeight="1" x14ac:dyDescent="0.25">
      <c r="A34" s="343" t="str">
        <f>A30</f>
        <v>6 - Acompañar el 100 por ciento  la implementación de las  Políticas Públicas de PPMYEG y PPASP y de los productos que la SDMujer es responsable</v>
      </c>
      <c r="B34" s="346">
        <v>0.2</v>
      </c>
      <c r="C34" s="90" t="s">
        <v>62</v>
      </c>
      <c r="D34" s="156">
        <v>1</v>
      </c>
      <c r="E34" s="156">
        <v>1</v>
      </c>
      <c r="F34" s="156">
        <v>1</v>
      </c>
      <c r="G34" s="156">
        <v>1</v>
      </c>
      <c r="H34" s="156">
        <v>1</v>
      </c>
      <c r="I34" s="156">
        <v>1</v>
      </c>
      <c r="J34" s="156">
        <v>1</v>
      </c>
      <c r="K34" s="156">
        <v>1</v>
      </c>
      <c r="L34" s="156">
        <v>1</v>
      </c>
      <c r="M34" s="156">
        <v>1</v>
      </c>
      <c r="N34" s="156">
        <v>1</v>
      </c>
      <c r="O34" s="156">
        <v>1</v>
      </c>
      <c r="P34" s="156">
        <v>1</v>
      </c>
      <c r="Q34" s="493" t="s">
        <v>525</v>
      </c>
      <c r="R34" s="494"/>
      <c r="S34" s="494"/>
      <c r="T34" s="494"/>
      <c r="U34" s="494"/>
      <c r="V34" s="495"/>
      <c r="W34" s="499" t="s">
        <v>126</v>
      </c>
      <c r="X34" s="500"/>
      <c r="Y34" s="500"/>
      <c r="Z34" s="501"/>
      <c r="AA34" s="621" t="s">
        <v>127</v>
      </c>
      <c r="AB34" s="622"/>
      <c r="AC34" s="622"/>
      <c r="AD34" s="623"/>
      <c r="AE34" s="50" t="s">
        <v>128</v>
      </c>
      <c r="AF34" s="50">
        <f>LEN(Q34)</f>
        <v>995</v>
      </c>
      <c r="AG34" s="87"/>
      <c r="AH34" s="87"/>
      <c r="AI34" s="87"/>
      <c r="AJ34" s="87"/>
      <c r="AK34" s="87"/>
      <c r="AL34" s="87"/>
      <c r="AM34" s="87"/>
      <c r="AN34" s="87"/>
      <c r="AO34" s="87"/>
    </row>
    <row r="35" spans="1:41" ht="69.75" customHeight="1" x14ac:dyDescent="0.25">
      <c r="A35" s="345"/>
      <c r="B35" s="347"/>
      <c r="C35" s="91" t="s">
        <v>66</v>
      </c>
      <c r="D35" s="233">
        <v>1</v>
      </c>
      <c r="E35" s="233">
        <v>1</v>
      </c>
      <c r="F35" s="233">
        <v>1</v>
      </c>
      <c r="G35" s="242">
        <v>1</v>
      </c>
      <c r="H35" s="242">
        <v>1</v>
      </c>
      <c r="I35" s="242">
        <v>1</v>
      </c>
      <c r="J35" s="248">
        <v>1</v>
      </c>
      <c r="K35" s="248">
        <v>1</v>
      </c>
      <c r="L35" s="248">
        <v>1</v>
      </c>
      <c r="M35" s="248">
        <v>1</v>
      </c>
      <c r="N35" s="248">
        <v>1</v>
      </c>
      <c r="O35" s="248">
        <v>1</v>
      </c>
      <c r="P35" s="157">
        <v>1</v>
      </c>
      <c r="Q35" s="496"/>
      <c r="R35" s="497"/>
      <c r="S35" s="497"/>
      <c r="T35" s="497"/>
      <c r="U35" s="497"/>
      <c r="V35" s="498"/>
      <c r="W35" s="502"/>
      <c r="X35" s="503"/>
      <c r="Y35" s="503"/>
      <c r="Z35" s="504"/>
      <c r="AA35" s="624"/>
      <c r="AB35" s="625"/>
      <c r="AC35" s="625"/>
      <c r="AD35" s="626"/>
      <c r="AE35" s="49"/>
      <c r="AG35" s="87"/>
      <c r="AH35" s="87"/>
      <c r="AI35" s="87"/>
      <c r="AJ35" s="87"/>
      <c r="AK35" s="87"/>
      <c r="AL35" s="87"/>
      <c r="AM35" s="87"/>
      <c r="AN35" s="87"/>
      <c r="AO35" s="87"/>
    </row>
    <row r="36" spans="1:41" ht="26.25" customHeight="1" x14ac:dyDescent="0.25">
      <c r="A36" s="331" t="s">
        <v>67</v>
      </c>
      <c r="B36" s="333" t="s">
        <v>68</v>
      </c>
      <c r="C36" s="335" t="s">
        <v>69</v>
      </c>
      <c r="D36" s="335"/>
      <c r="E36" s="335"/>
      <c r="F36" s="335"/>
      <c r="G36" s="335"/>
      <c r="H36" s="335"/>
      <c r="I36" s="335"/>
      <c r="J36" s="335"/>
      <c r="K36" s="335"/>
      <c r="L36" s="335"/>
      <c r="M36" s="335"/>
      <c r="N36" s="335"/>
      <c r="O36" s="335"/>
      <c r="P36" s="335"/>
      <c r="Q36" s="466" t="s">
        <v>70</v>
      </c>
      <c r="R36" s="338"/>
      <c r="S36" s="338"/>
      <c r="T36" s="338"/>
      <c r="U36" s="338"/>
      <c r="V36" s="338"/>
      <c r="W36" s="338"/>
      <c r="X36" s="338"/>
      <c r="Y36" s="338"/>
      <c r="Z36" s="338"/>
      <c r="AA36" s="338"/>
      <c r="AB36" s="338"/>
      <c r="AC36" s="338"/>
      <c r="AD36" s="339"/>
      <c r="AG36" s="87"/>
      <c r="AH36" s="87"/>
      <c r="AI36" s="87"/>
      <c r="AJ36" s="87"/>
      <c r="AK36" s="87"/>
      <c r="AL36" s="87"/>
      <c r="AM36" s="87"/>
      <c r="AN36" s="87"/>
      <c r="AO36" s="87"/>
    </row>
    <row r="37" spans="1:41" ht="26.25" customHeight="1" x14ac:dyDescent="0.25">
      <c r="A37" s="332"/>
      <c r="B37" s="334"/>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340" t="s">
        <v>85</v>
      </c>
      <c r="R37" s="341"/>
      <c r="S37" s="341"/>
      <c r="T37" s="341"/>
      <c r="U37" s="341"/>
      <c r="V37" s="341"/>
      <c r="W37" s="341"/>
      <c r="X37" s="341"/>
      <c r="Y37" s="341"/>
      <c r="Z37" s="341"/>
      <c r="AA37" s="341"/>
      <c r="AB37" s="341"/>
      <c r="AC37" s="341"/>
      <c r="AD37" s="342"/>
      <c r="AG37" s="94"/>
      <c r="AH37" s="94"/>
      <c r="AI37" s="94"/>
      <c r="AJ37" s="94"/>
      <c r="AK37" s="94"/>
      <c r="AL37" s="94"/>
      <c r="AM37" s="94"/>
      <c r="AN37" s="94"/>
      <c r="AO37" s="94"/>
    </row>
    <row r="38" spans="1:41" ht="36" customHeight="1" x14ac:dyDescent="0.25">
      <c r="A38" s="513" t="s">
        <v>129</v>
      </c>
      <c r="B38" s="615">
        <v>0.09</v>
      </c>
      <c r="C38" s="90" t="s">
        <v>62</v>
      </c>
      <c r="D38" s="192">
        <v>0.05</v>
      </c>
      <c r="E38" s="192">
        <v>0.08</v>
      </c>
      <c r="F38" s="192">
        <v>0.08</v>
      </c>
      <c r="G38" s="192">
        <v>0.09</v>
      </c>
      <c r="H38" s="192">
        <v>0.08</v>
      </c>
      <c r="I38" s="192">
        <v>0.08</v>
      </c>
      <c r="J38" s="192">
        <v>0.09</v>
      </c>
      <c r="K38" s="192">
        <v>0.1</v>
      </c>
      <c r="L38" s="192">
        <v>0.08</v>
      </c>
      <c r="M38" s="192">
        <v>0.08</v>
      </c>
      <c r="N38" s="192">
        <v>0.08</v>
      </c>
      <c r="O38" s="192">
        <v>0.11</v>
      </c>
      <c r="P38" s="96">
        <f t="shared" ref="P38:P43" si="0">SUM(D38:O38)</f>
        <v>0.99999999999999989</v>
      </c>
      <c r="Q38" s="617" t="s">
        <v>524</v>
      </c>
      <c r="R38" s="618"/>
      <c r="S38" s="618"/>
      <c r="T38" s="618"/>
      <c r="U38" s="618"/>
      <c r="V38" s="618"/>
      <c r="W38" s="618"/>
      <c r="X38" s="618"/>
      <c r="Y38" s="618"/>
      <c r="Z38" s="618"/>
      <c r="AA38" s="618"/>
      <c r="AB38" s="618"/>
      <c r="AC38" s="618"/>
      <c r="AD38" s="619"/>
      <c r="AE38" s="97"/>
      <c r="AF38" s="50">
        <f>LEN(Q38)</f>
        <v>1998</v>
      </c>
      <c r="AG38" s="98"/>
      <c r="AH38" s="98"/>
      <c r="AI38" s="98"/>
      <c r="AJ38" s="98"/>
      <c r="AK38" s="98"/>
      <c r="AL38" s="98"/>
      <c r="AM38" s="98"/>
      <c r="AN38" s="98"/>
      <c r="AO38" s="98"/>
    </row>
    <row r="39" spans="1:41" ht="36" customHeight="1" x14ac:dyDescent="0.25">
      <c r="A39" s="514"/>
      <c r="B39" s="616"/>
      <c r="C39" s="99" t="s">
        <v>66</v>
      </c>
      <c r="D39" s="100">
        <v>0.05</v>
      </c>
      <c r="E39" s="100">
        <v>0.08</v>
      </c>
      <c r="F39" s="100">
        <v>0.08</v>
      </c>
      <c r="G39" s="100">
        <v>0.09</v>
      </c>
      <c r="H39" s="100">
        <v>0.08</v>
      </c>
      <c r="I39" s="100">
        <v>0.08</v>
      </c>
      <c r="J39" s="100">
        <v>0.09</v>
      </c>
      <c r="K39" s="100">
        <v>0.1</v>
      </c>
      <c r="L39" s="100">
        <v>0.08</v>
      </c>
      <c r="M39" s="100">
        <v>0.08</v>
      </c>
      <c r="N39" s="100">
        <v>0.08</v>
      </c>
      <c r="O39" s="100">
        <v>0.11</v>
      </c>
      <c r="P39" s="101">
        <f t="shared" si="0"/>
        <v>0.99999999999999989</v>
      </c>
      <c r="Q39" s="620"/>
      <c r="R39" s="298"/>
      <c r="S39" s="298"/>
      <c r="T39" s="298"/>
      <c r="U39" s="298"/>
      <c r="V39" s="298"/>
      <c r="W39" s="298"/>
      <c r="X39" s="298"/>
      <c r="Y39" s="298"/>
      <c r="Z39" s="298"/>
      <c r="AA39" s="298"/>
      <c r="AB39" s="298"/>
      <c r="AC39" s="298"/>
      <c r="AD39" s="299"/>
      <c r="AE39" s="97"/>
    </row>
    <row r="40" spans="1:41" ht="36" customHeight="1" x14ac:dyDescent="0.25">
      <c r="A40" s="514" t="s">
        <v>130</v>
      </c>
      <c r="B40" s="615">
        <v>0.09</v>
      </c>
      <c r="C40" s="102" t="s">
        <v>62</v>
      </c>
      <c r="D40" s="192">
        <v>0.05</v>
      </c>
      <c r="E40" s="192">
        <v>0.08</v>
      </c>
      <c r="F40" s="192">
        <v>0.08</v>
      </c>
      <c r="G40" s="192">
        <v>0.09</v>
      </c>
      <c r="H40" s="192">
        <v>0.08</v>
      </c>
      <c r="I40" s="192">
        <v>0.08</v>
      </c>
      <c r="J40" s="192">
        <v>0.09</v>
      </c>
      <c r="K40" s="192">
        <v>0.1</v>
      </c>
      <c r="L40" s="192">
        <v>0.08</v>
      </c>
      <c r="M40" s="192">
        <v>0.08</v>
      </c>
      <c r="N40" s="192">
        <v>0.08</v>
      </c>
      <c r="O40" s="192">
        <v>0.11</v>
      </c>
      <c r="P40" s="101">
        <f t="shared" si="0"/>
        <v>0.99999999999999989</v>
      </c>
      <c r="Q40" s="617" t="s">
        <v>523</v>
      </c>
      <c r="R40" s="618"/>
      <c r="S40" s="618"/>
      <c r="T40" s="618"/>
      <c r="U40" s="618"/>
      <c r="V40" s="618"/>
      <c r="W40" s="618"/>
      <c r="X40" s="618"/>
      <c r="Y40" s="618"/>
      <c r="Z40" s="618"/>
      <c r="AA40" s="618"/>
      <c r="AB40" s="618"/>
      <c r="AC40" s="618"/>
      <c r="AD40" s="619"/>
      <c r="AE40" s="97"/>
      <c r="AF40" s="50">
        <f>LEN(Q40)</f>
        <v>1265</v>
      </c>
    </row>
    <row r="41" spans="1:41" ht="36" customHeight="1" x14ac:dyDescent="0.25">
      <c r="A41" s="514"/>
      <c r="B41" s="616"/>
      <c r="C41" s="99" t="s">
        <v>66</v>
      </c>
      <c r="D41" s="100">
        <v>0.05</v>
      </c>
      <c r="E41" s="100">
        <v>0.08</v>
      </c>
      <c r="F41" s="100">
        <v>0.08</v>
      </c>
      <c r="G41" s="100">
        <v>0.09</v>
      </c>
      <c r="H41" s="100">
        <v>0.08</v>
      </c>
      <c r="I41" s="100">
        <v>0.08</v>
      </c>
      <c r="J41" s="100">
        <v>0.09</v>
      </c>
      <c r="K41" s="100">
        <v>0.1</v>
      </c>
      <c r="L41" s="104">
        <v>0.08</v>
      </c>
      <c r="M41" s="104">
        <v>0.08</v>
      </c>
      <c r="N41" s="104">
        <v>0.08</v>
      </c>
      <c r="O41" s="104">
        <v>0.11</v>
      </c>
      <c r="P41" s="101">
        <f t="shared" si="0"/>
        <v>0.99999999999999989</v>
      </c>
      <c r="Q41" s="620"/>
      <c r="R41" s="298"/>
      <c r="S41" s="298"/>
      <c r="T41" s="298"/>
      <c r="U41" s="298"/>
      <c r="V41" s="298"/>
      <c r="W41" s="298"/>
      <c r="X41" s="298"/>
      <c r="Y41" s="298"/>
      <c r="Z41" s="298"/>
      <c r="AA41" s="298"/>
      <c r="AB41" s="298"/>
      <c r="AC41" s="298"/>
      <c r="AD41" s="299"/>
      <c r="AE41" s="97"/>
    </row>
    <row r="42" spans="1:41" ht="57.95" customHeight="1" x14ac:dyDescent="0.25">
      <c r="A42" s="514" t="s">
        <v>131</v>
      </c>
      <c r="B42" s="628">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617" t="s">
        <v>522</v>
      </c>
      <c r="R42" s="618"/>
      <c r="S42" s="618"/>
      <c r="T42" s="618"/>
      <c r="U42" s="618"/>
      <c r="V42" s="618"/>
      <c r="W42" s="618"/>
      <c r="X42" s="618"/>
      <c r="Y42" s="618"/>
      <c r="Z42" s="618"/>
      <c r="AA42" s="618"/>
      <c r="AB42" s="618"/>
      <c r="AC42" s="618"/>
      <c r="AD42" s="619"/>
      <c r="AE42" s="97"/>
      <c r="AF42" s="50">
        <f>LEN(Q42)</f>
        <v>1938</v>
      </c>
    </row>
    <row r="43" spans="1:41" ht="57.95" customHeight="1" thickBot="1" x14ac:dyDescent="0.3">
      <c r="A43" s="627"/>
      <c r="B43" s="629"/>
      <c r="C43" s="91" t="s">
        <v>66</v>
      </c>
      <c r="D43" s="105">
        <v>0.11</v>
      </c>
      <c r="E43" s="105">
        <v>7.0000000000000007E-2</v>
      </c>
      <c r="F43" s="105">
        <v>7.0000000000000007E-2</v>
      </c>
      <c r="G43" s="105">
        <v>0.11</v>
      </c>
      <c r="H43" s="105">
        <v>7.0000000000000007E-2</v>
      </c>
      <c r="I43" s="105">
        <v>7.0000000000000007E-2</v>
      </c>
      <c r="J43" s="105">
        <v>0.11</v>
      </c>
      <c r="K43" s="105">
        <v>7.0000000000000007E-2</v>
      </c>
      <c r="L43" s="106">
        <v>7.0000000000000007E-2</v>
      </c>
      <c r="M43" s="106">
        <v>0.11</v>
      </c>
      <c r="N43" s="106">
        <v>7.0000000000000007E-2</v>
      </c>
      <c r="O43" s="106">
        <v>7.0000000000000007E-2</v>
      </c>
      <c r="P43" s="107">
        <f t="shared" si="0"/>
        <v>1</v>
      </c>
      <c r="Q43" s="300"/>
      <c r="R43" s="301"/>
      <c r="S43" s="301"/>
      <c r="T43" s="301"/>
      <c r="U43" s="301"/>
      <c r="V43" s="301"/>
      <c r="W43" s="301"/>
      <c r="X43" s="301"/>
      <c r="Y43" s="301"/>
      <c r="Z43" s="301"/>
      <c r="AA43" s="301"/>
      <c r="AB43" s="301"/>
      <c r="AC43" s="301"/>
      <c r="AD43" s="302"/>
      <c r="AE43" s="97"/>
    </row>
    <row r="44" spans="1:41" x14ac:dyDescent="0.25">
      <c r="A44" s="50" t="s">
        <v>93</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3 AA34 Q34 W34">
      <formula1>2000</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list" allowBlank="1" showInputMessage="1" showErrorMessage="1" sqref="C7:C9">
      <formula1>$C$21:$N$21</formula1>
    </dataValidation>
  </dataValidations>
  <pageMargins left="0.25" right="0.25" top="0.75" bottom="0.75" header="0.3" footer="0.3"/>
  <pageSetup scale="25"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Z26"/>
  <sheetViews>
    <sheetView topLeftCell="A11" zoomScale="80" zoomScaleNormal="80" workbookViewId="0">
      <pane xSplit="1" ySplit="2" topLeftCell="B13" activePane="bottomRight" state="frozen"/>
      <selection pane="topRight"/>
      <selection pane="bottomLeft"/>
      <selection pane="bottomRight" activeCell="B1" sqref="B1:AW1"/>
    </sheetView>
  </sheetViews>
  <sheetFormatPr baseColWidth="10" defaultColWidth="10.7109375" defaultRowHeight="15" x14ac:dyDescent="0.25"/>
  <cols>
    <col min="1" max="1" width="7" style="113" customWidth="1"/>
    <col min="2" max="2" width="8.85546875" style="108" customWidth="1"/>
    <col min="3" max="3" width="9.42578125" style="108" customWidth="1"/>
    <col min="4" max="4" width="10.28515625" style="108" customWidth="1"/>
    <col min="5" max="5" width="6.140625" style="108" customWidth="1"/>
    <col min="6" max="6" width="9" style="108" customWidth="1"/>
    <col min="7" max="7" width="7" style="108" customWidth="1"/>
    <col min="8" max="8" width="15.42578125" style="108" customWidth="1"/>
    <col min="9" max="9" width="14.7109375" style="108" customWidth="1"/>
    <col min="10" max="11" width="29.28515625" style="108" customWidth="1"/>
    <col min="12" max="12" width="16.7109375" style="108" customWidth="1"/>
    <col min="13" max="14" width="15.28515625" style="108" customWidth="1"/>
    <col min="15" max="15" width="37.85546875" style="108" customWidth="1"/>
    <col min="16" max="16" width="7.5703125" style="108" customWidth="1"/>
    <col min="17" max="17" width="8.140625" style="108" customWidth="1"/>
    <col min="18" max="18" width="7.5703125" style="108" customWidth="1"/>
    <col min="19" max="19" width="7.28515625" style="108" customWidth="1"/>
    <col min="20" max="20" width="6.85546875" style="108" customWidth="1"/>
    <col min="21" max="21" width="17.42578125" style="108" customWidth="1"/>
    <col min="22" max="22" width="27.85546875" style="108" customWidth="1"/>
    <col min="23" max="42" width="5.7109375" style="108" customWidth="1"/>
    <col min="43" max="43" width="6" style="108" customWidth="1"/>
    <col min="44" max="46" width="5.7109375" style="108" customWidth="1"/>
    <col min="47" max="47" width="11.85546875" style="108" customWidth="1"/>
    <col min="48" max="48" width="16.140625" style="108" customWidth="1"/>
    <col min="49" max="49" width="115" style="108" customWidth="1"/>
    <col min="50" max="51" width="24.42578125" style="108" customWidth="1"/>
    <col min="52" max="16384" width="10.7109375" style="108"/>
  </cols>
  <sheetData>
    <row r="1" spans="1:51" ht="16.5" customHeight="1" x14ac:dyDescent="0.25">
      <c r="B1" s="693" t="s">
        <v>0</v>
      </c>
      <c r="C1" s="694"/>
      <c r="D1" s="694"/>
      <c r="E1" s="694"/>
      <c r="F1" s="694"/>
      <c r="G1" s="694"/>
      <c r="H1" s="694"/>
      <c r="I1" s="694"/>
      <c r="J1" s="694"/>
      <c r="K1" s="694"/>
      <c r="L1" s="694"/>
      <c r="M1" s="694"/>
      <c r="N1" s="694"/>
      <c r="O1" s="694"/>
      <c r="P1" s="694"/>
      <c r="Q1" s="694"/>
      <c r="R1" s="694"/>
      <c r="S1" s="694"/>
      <c r="T1" s="694"/>
      <c r="U1" s="694"/>
      <c r="V1" s="694"/>
      <c r="W1" s="694"/>
      <c r="X1" s="694"/>
      <c r="Y1" s="694"/>
      <c r="Z1" s="694"/>
      <c r="AA1" s="694"/>
      <c r="AB1" s="694"/>
      <c r="AC1" s="694"/>
      <c r="AD1" s="694"/>
      <c r="AE1" s="694"/>
      <c r="AF1" s="694"/>
      <c r="AG1" s="694"/>
      <c r="AH1" s="694"/>
      <c r="AI1" s="694"/>
      <c r="AJ1" s="694"/>
      <c r="AK1" s="694"/>
      <c r="AL1" s="694"/>
      <c r="AM1" s="694"/>
      <c r="AN1" s="694"/>
      <c r="AO1" s="694"/>
      <c r="AP1" s="694"/>
      <c r="AQ1" s="694"/>
      <c r="AR1" s="694"/>
      <c r="AS1" s="694"/>
      <c r="AT1" s="694"/>
      <c r="AU1" s="694"/>
      <c r="AV1" s="694"/>
      <c r="AW1" s="695"/>
      <c r="AX1" s="415" t="s">
        <v>1</v>
      </c>
      <c r="AY1" s="416"/>
    </row>
    <row r="2" spans="1:51" ht="16.5" customHeight="1" x14ac:dyDescent="0.25">
      <c r="B2" s="687" t="s">
        <v>2</v>
      </c>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c r="AW2" s="689"/>
      <c r="AX2" s="421" t="s">
        <v>3</v>
      </c>
      <c r="AY2" s="422"/>
    </row>
    <row r="3" spans="1:51" ht="15" customHeight="1" x14ac:dyDescent="0.25">
      <c r="B3" s="690" t="s">
        <v>132</v>
      </c>
      <c r="C3" s="691"/>
      <c r="D3" s="691"/>
      <c r="E3" s="691"/>
      <c r="F3" s="691"/>
      <c r="G3" s="691"/>
      <c r="H3" s="691"/>
      <c r="I3" s="691"/>
      <c r="J3" s="691"/>
      <c r="K3" s="691"/>
      <c r="L3" s="691"/>
      <c r="M3" s="691"/>
      <c r="N3" s="691"/>
      <c r="O3" s="691"/>
      <c r="P3" s="691"/>
      <c r="Q3" s="691"/>
      <c r="R3" s="691"/>
      <c r="S3" s="691"/>
      <c r="T3" s="691"/>
      <c r="U3" s="691"/>
      <c r="V3" s="691"/>
      <c r="W3" s="691"/>
      <c r="X3" s="691"/>
      <c r="Y3" s="691"/>
      <c r="Z3" s="691"/>
      <c r="AA3" s="691"/>
      <c r="AB3" s="691"/>
      <c r="AC3" s="691"/>
      <c r="AD3" s="691"/>
      <c r="AE3" s="691"/>
      <c r="AF3" s="691"/>
      <c r="AG3" s="691"/>
      <c r="AH3" s="691"/>
      <c r="AI3" s="691"/>
      <c r="AJ3" s="691"/>
      <c r="AK3" s="691"/>
      <c r="AL3" s="691"/>
      <c r="AM3" s="691"/>
      <c r="AN3" s="691"/>
      <c r="AO3" s="691"/>
      <c r="AP3" s="691"/>
      <c r="AQ3" s="691"/>
      <c r="AR3" s="691"/>
      <c r="AS3" s="691"/>
      <c r="AT3" s="691"/>
      <c r="AU3" s="691"/>
      <c r="AV3" s="691"/>
      <c r="AW3" s="692"/>
      <c r="AX3" s="421" t="s">
        <v>5</v>
      </c>
      <c r="AY3" s="422"/>
    </row>
    <row r="4" spans="1:51" ht="16.5" customHeight="1" x14ac:dyDescent="0.25">
      <c r="B4" s="693"/>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c r="AJ4" s="694"/>
      <c r="AK4" s="694"/>
      <c r="AL4" s="694"/>
      <c r="AM4" s="694"/>
      <c r="AN4" s="694"/>
      <c r="AO4" s="694"/>
      <c r="AP4" s="694"/>
      <c r="AQ4" s="694"/>
      <c r="AR4" s="694"/>
      <c r="AS4" s="694"/>
      <c r="AT4" s="694"/>
      <c r="AU4" s="694"/>
      <c r="AV4" s="694"/>
      <c r="AW4" s="695"/>
      <c r="AX4" s="696" t="s">
        <v>133</v>
      </c>
      <c r="AY4" s="696"/>
    </row>
    <row r="5" spans="1:51" ht="15" customHeight="1" x14ac:dyDescent="0.25">
      <c r="B5" s="645" t="s">
        <v>134</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7"/>
      <c r="AI5" s="662" t="s">
        <v>13</v>
      </c>
      <c r="AJ5" s="663"/>
      <c r="AK5" s="663"/>
      <c r="AL5" s="663"/>
      <c r="AM5" s="663"/>
      <c r="AN5" s="663"/>
      <c r="AO5" s="663"/>
      <c r="AP5" s="663"/>
      <c r="AQ5" s="663"/>
      <c r="AR5" s="663"/>
      <c r="AS5" s="663"/>
      <c r="AT5" s="663"/>
      <c r="AU5" s="663"/>
      <c r="AV5" s="664"/>
      <c r="AW5" s="660" t="s">
        <v>135</v>
      </c>
      <c r="AX5" s="660" t="s">
        <v>136</v>
      </c>
      <c r="AY5" s="660" t="s">
        <v>137</v>
      </c>
    </row>
    <row r="6" spans="1:51" ht="15" customHeight="1" x14ac:dyDescent="0.25">
      <c r="B6" s="672" t="s">
        <v>9</v>
      </c>
      <c r="C6" s="672"/>
      <c r="D6" s="672"/>
      <c r="E6" s="673">
        <v>44718</v>
      </c>
      <c r="F6" s="674"/>
      <c r="G6" s="672" t="s">
        <v>10</v>
      </c>
      <c r="H6" s="672"/>
      <c r="I6" s="675" t="s">
        <v>11</v>
      </c>
      <c r="J6" s="675"/>
      <c r="K6" s="194"/>
      <c r="L6" s="662"/>
      <c r="M6" s="663"/>
      <c r="N6" s="663"/>
      <c r="O6" s="663"/>
      <c r="P6" s="663"/>
      <c r="Q6" s="663"/>
      <c r="R6" s="663"/>
      <c r="S6" s="663"/>
      <c r="T6" s="663"/>
      <c r="U6" s="663"/>
      <c r="V6" s="663"/>
      <c r="W6" s="195"/>
      <c r="X6" s="195"/>
      <c r="Y6" s="195"/>
      <c r="Z6" s="195"/>
      <c r="AA6" s="195"/>
      <c r="AB6" s="195"/>
      <c r="AC6" s="195"/>
      <c r="AD6" s="195"/>
      <c r="AE6" s="195"/>
      <c r="AF6" s="195"/>
      <c r="AG6" s="195"/>
      <c r="AH6" s="196"/>
      <c r="AI6" s="665"/>
      <c r="AJ6" s="666"/>
      <c r="AK6" s="666"/>
      <c r="AL6" s="666"/>
      <c r="AM6" s="666"/>
      <c r="AN6" s="666"/>
      <c r="AO6" s="666"/>
      <c r="AP6" s="666"/>
      <c r="AQ6" s="666"/>
      <c r="AR6" s="666"/>
      <c r="AS6" s="666"/>
      <c r="AT6" s="666"/>
      <c r="AU6" s="666"/>
      <c r="AV6" s="667"/>
      <c r="AW6" s="671"/>
      <c r="AX6" s="671"/>
      <c r="AY6" s="671"/>
    </row>
    <row r="7" spans="1:51" ht="15" customHeight="1" x14ac:dyDescent="0.25">
      <c r="B7" s="672"/>
      <c r="C7" s="672"/>
      <c r="D7" s="672"/>
      <c r="E7" s="674"/>
      <c r="F7" s="674"/>
      <c r="G7" s="672"/>
      <c r="H7" s="672"/>
      <c r="I7" s="675" t="s">
        <v>12</v>
      </c>
      <c r="J7" s="675"/>
      <c r="K7" s="194" t="s">
        <v>14</v>
      </c>
      <c r="L7" s="665"/>
      <c r="M7" s="666"/>
      <c r="N7" s="666"/>
      <c r="O7" s="666"/>
      <c r="P7" s="666"/>
      <c r="Q7" s="666"/>
      <c r="R7" s="666"/>
      <c r="S7" s="666"/>
      <c r="T7" s="666"/>
      <c r="U7" s="666"/>
      <c r="V7" s="666"/>
      <c r="W7" s="197"/>
      <c r="X7" s="197"/>
      <c r="Y7" s="197"/>
      <c r="Z7" s="197"/>
      <c r="AA7" s="197"/>
      <c r="AB7" s="197"/>
      <c r="AC7" s="197"/>
      <c r="AD7" s="197"/>
      <c r="AE7" s="197"/>
      <c r="AF7" s="197"/>
      <c r="AG7" s="197"/>
      <c r="AH7" s="198"/>
      <c r="AI7" s="665"/>
      <c r="AJ7" s="666"/>
      <c r="AK7" s="666"/>
      <c r="AL7" s="666"/>
      <c r="AM7" s="666"/>
      <c r="AN7" s="666"/>
      <c r="AO7" s="666"/>
      <c r="AP7" s="666"/>
      <c r="AQ7" s="666"/>
      <c r="AR7" s="666"/>
      <c r="AS7" s="666"/>
      <c r="AT7" s="666"/>
      <c r="AU7" s="666"/>
      <c r="AV7" s="667"/>
      <c r="AW7" s="671"/>
      <c r="AX7" s="671"/>
      <c r="AY7" s="671"/>
    </row>
    <row r="8" spans="1:51" ht="15" customHeight="1" x14ac:dyDescent="0.25">
      <c r="B8" s="672"/>
      <c r="C8" s="672"/>
      <c r="D8" s="672"/>
      <c r="E8" s="674"/>
      <c r="F8" s="674"/>
      <c r="G8" s="672"/>
      <c r="H8" s="672"/>
      <c r="I8" s="675" t="s">
        <v>13</v>
      </c>
      <c r="J8" s="675"/>
      <c r="K8" s="194"/>
      <c r="L8" s="668"/>
      <c r="M8" s="669"/>
      <c r="N8" s="669"/>
      <c r="O8" s="669"/>
      <c r="P8" s="669"/>
      <c r="Q8" s="669"/>
      <c r="R8" s="669"/>
      <c r="S8" s="669"/>
      <c r="T8" s="669"/>
      <c r="U8" s="669"/>
      <c r="V8" s="669"/>
      <c r="W8" s="199"/>
      <c r="X8" s="199"/>
      <c r="Y8" s="199"/>
      <c r="Z8" s="199"/>
      <c r="AA8" s="199"/>
      <c r="AB8" s="199"/>
      <c r="AC8" s="199"/>
      <c r="AD8" s="199"/>
      <c r="AE8" s="199"/>
      <c r="AF8" s="199"/>
      <c r="AG8" s="199"/>
      <c r="AH8" s="200"/>
      <c r="AI8" s="665"/>
      <c r="AJ8" s="666"/>
      <c r="AK8" s="666"/>
      <c r="AL8" s="666"/>
      <c r="AM8" s="666"/>
      <c r="AN8" s="666"/>
      <c r="AO8" s="666"/>
      <c r="AP8" s="666"/>
      <c r="AQ8" s="666"/>
      <c r="AR8" s="666"/>
      <c r="AS8" s="666"/>
      <c r="AT8" s="666"/>
      <c r="AU8" s="666"/>
      <c r="AV8" s="667"/>
      <c r="AW8" s="671"/>
      <c r="AX8" s="671"/>
      <c r="AY8" s="671"/>
    </row>
    <row r="9" spans="1:51" ht="32.1" customHeight="1" x14ac:dyDescent="0.25">
      <c r="B9" s="676" t="s">
        <v>138</v>
      </c>
      <c r="C9" s="677"/>
      <c r="D9" s="678"/>
      <c r="E9" s="679" t="s">
        <v>139</v>
      </c>
      <c r="F9" s="680"/>
      <c r="G9" s="680"/>
      <c r="H9" s="680"/>
      <c r="I9" s="680"/>
      <c r="J9" s="680"/>
      <c r="K9" s="680"/>
      <c r="L9" s="681"/>
      <c r="M9" s="681"/>
      <c r="N9" s="681"/>
      <c r="O9" s="681"/>
      <c r="P9" s="681"/>
      <c r="Q9" s="681"/>
      <c r="R9" s="681"/>
      <c r="S9" s="681"/>
      <c r="T9" s="681"/>
      <c r="U9" s="681"/>
      <c r="V9" s="681"/>
      <c r="W9" s="681"/>
      <c r="X9" s="681"/>
      <c r="Y9" s="681"/>
      <c r="Z9" s="681"/>
      <c r="AA9" s="681"/>
      <c r="AB9" s="681"/>
      <c r="AC9" s="681"/>
      <c r="AD9" s="681"/>
      <c r="AE9" s="681"/>
      <c r="AF9" s="681"/>
      <c r="AG9" s="681"/>
      <c r="AH9" s="682"/>
      <c r="AI9" s="665"/>
      <c r="AJ9" s="666"/>
      <c r="AK9" s="666"/>
      <c r="AL9" s="666"/>
      <c r="AM9" s="666"/>
      <c r="AN9" s="666"/>
      <c r="AO9" s="666"/>
      <c r="AP9" s="666"/>
      <c r="AQ9" s="666"/>
      <c r="AR9" s="666"/>
      <c r="AS9" s="666"/>
      <c r="AT9" s="666"/>
      <c r="AU9" s="666"/>
      <c r="AV9" s="667"/>
      <c r="AW9" s="671"/>
      <c r="AX9" s="671"/>
      <c r="AY9" s="671"/>
    </row>
    <row r="10" spans="1:51" ht="24.95" customHeight="1" x14ac:dyDescent="0.25">
      <c r="B10" s="683" t="s">
        <v>140</v>
      </c>
      <c r="C10" s="684"/>
      <c r="D10" s="685"/>
      <c r="E10" s="686" t="s">
        <v>141</v>
      </c>
      <c r="F10" s="681"/>
      <c r="G10" s="681"/>
      <c r="H10" s="681"/>
      <c r="I10" s="681"/>
      <c r="J10" s="681"/>
      <c r="K10" s="681"/>
      <c r="L10" s="681"/>
      <c r="M10" s="681"/>
      <c r="N10" s="681"/>
      <c r="O10" s="681"/>
      <c r="P10" s="681"/>
      <c r="Q10" s="681"/>
      <c r="R10" s="681"/>
      <c r="S10" s="681"/>
      <c r="T10" s="681"/>
      <c r="U10" s="681"/>
      <c r="V10" s="681"/>
      <c r="W10" s="681"/>
      <c r="X10" s="681"/>
      <c r="Y10" s="681"/>
      <c r="Z10" s="681"/>
      <c r="AA10" s="681"/>
      <c r="AB10" s="681"/>
      <c r="AC10" s="681"/>
      <c r="AD10" s="681"/>
      <c r="AE10" s="681"/>
      <c r="AF10" s="681"/>
      <c r="AG10" s="681"/>
      <c r="AH10" s="682"/>
      <c r="AI10" s="668"/>
      <c r="AJ10" s="669"/>
      <c r="AK10" s="669"/>
      <c r="AL10" s="669"/>
      <c r="AM10" s="669"/>
      <c r="AN10" s="669"/>
      <c r="AO10" s="669"/>
      <c r="AP10" s="669"/>
      <c r="AQ10" s="669"/>
      <c r="AR10" s="669"/>
      <c r="AS10" s="669"/>
      <c r="AT10" s="669"/>
      <c r="AU10" s="669"/>
      <c r="AV10" s="670"/>
      <c r="AW10" s="671"/>
      <c r="AX10" s="671"/>
      <c r="AY10" s="671"/>
    </row>
    <row r="11" spans="1:51" ht="35.1" customHeight="1" x14ac:dyDescent="0.25">
      <c r="B11" s="630" t="s">
        <v>142</v>
      </c>
      <c r="C11" s="631"/>
      <c r="D11" s="631"/>
      <c r="E11" s="631"/>
      <c r="F11" s="631"/>
      <c r="G11" s="632"/>
      <c r="H11" s="630" t="s">
        <v>143</v>
      </c>
      <c r="I11" s="632"/>
      <c r="J11" s="660" t="s">
        <v>144</v>
      </c>
      <c r="K11" s="660" t="s">
        <v>145</v>
      </c>
      <c r="L11" s="660" t="s">
        <v>146</v>
      </c>
      <c r="M11" s="660" t="s">
        <v>147</v>
      </c>
      <c r="N11" s="660" t="s">
        <v>148</v>
      </c>
      <c r="O11" s="660" t="s">
        <v>149</v>
      </c>
      <c r="P11" s="630" t="s">
        <v>150</v>
      </c>
      <c r="Q11" s="631"/>
      <c r="R11" s="631"/>
      <c r="S11" s="631"/>
      <c r="T11" s="632"/>
      <c r="U11" s="660" t="s">
        <v>151</v>
      </c>
      <c r="V11" s="660" t="s">
        <v>152</v>
      </c>
      <c r="W11" s="645" t="s">
        <v>153</v>
      </c>
      <c r="X11" s="646"/>
      <c r="Y11" s="646"/>
      <c r="Z11" s="646"/>
      <c r="AA11" s="646"/>
      <c r="AB11" s="646"/>
      <c r="AC11" s="646"/>
      <c r="AD11" s="646"/>
      <c r="AE11" s="646"/>
      <c r="AF11" s="646"/>
      <c r="AG11" s="646"/>
      <c r="AH11" s="647"/>
      <c r="AI11" s="645" t="s">
        <v>154</v>
      </c>
      <c r="AJ11" s="646"/>
      <c r="AK11" s="646"/>
      <c r="AL11" s="646"/>
      <c r="AM11" s="646"/>
      <c r="AN11" s="646"/>
      <c r="AO11" s="646"/>
      <c r="AP11" s="646"/>
      <c r="AQ11" s="646"/>
      <c r="AR11" s="646"/>
      <c r="AS11" s="646"/>
      <c r="AT11" s="647"/>
      <c r="AU11" s="630" t="s">
        <v>41</v>
      </c>
      <c r="AV11" s="632"/>
      <c r="AW11" s="671"/>
      <c r="AX11" s="671"/>
      <c r="AY11" s="671"/>
    </row>
    <row r="12" spans="1:51" ht="38.1" customHeight="1" x14ac:dyDescent="0.25">
      <c r="B12" s="201" t="s">
        <v>155</v>
      </c>
      <c r="C12" s="201" t="s">
        <v>156</v>
      </c>
      <c r="D12" s="201" t="s">
        <v>157</v>
      </c>
      <c r="E12" s="201" t="s">
        <v>158</v>
      </c>
      <c r="F12" s="201" t="s">
        <v>159</v>
      </c>
      <c r="G12" s="201" t="s">
        <v>160</v>
      </c>
      <c r="H12" s="201" t="s">
        <v>161</v>
      </c>
      <c r="I12" s="201" t="s">
        <v>162</v>
      </c>
      <c r="J12" s="661"/>
      <c r="K12" s="661"/>
      <c r="L12" s="661"/>
      <c r="M12" s="661"/>
      <c r="N12" s="661"/>
      <c r="O12" s="661"/>
      <c r="P12" s="201">
        <v>2020</v>
      </c>
      <c r="Q12" s="201">
        <v>2021</v>
      </c>
      <c r="R12" s="201">
        <v>2022</v>
      </c>
      <c r="S12" s="201">
        <v>2023</v>
      </c>
      <c r="T12" s="201">
        <v>2024</v>
      </c>
      <c r="U12" s="661"/>
      <c r="V12" s="661"/>
      <c r="W12" s="111" t="s">
        <v>30</v>
      </c>
      <c r="X12" s="111" t="s">
        <v>31</v>
      </c>
      <c r="Y12" s="111" t="s">
        <v>32</v>
      </c>
      <c r="Z12" s="111" t="s">
        <v>33</v>
      </c>
      <c r="AA12" s="111" t="s">
        <v>34</v>
      </c>
      <c r="AB12" s="111" t="s">
        <v>35</v>
      </c>
      <c r="AC12" s="111" t="s">
        <v>36</v>
      </c>
      <c r="AD12" s="111" t="s">
        <v>37</v>
      </c>
      <c r="AE12" s="111" t="s">
        <v>38</v>
      </c>
      <c r="AF12" s="111" t="s">
        <v>39</v>
      </c>
      <c r="AG12" s="111" t="s">
        <v>40</v>
      </c>
      <c r="AH12" s="111" t="s">
        <v>8</v>
      </c>
      <c r="AI12" s="111" t="s">
        <v>30</v>
      </c>
      <c r="AJ12" s="111" t="s">
        <v>31</v>
      </c>
      <c r="AK12" s="111" t="s">
        <v>32</v>
      </c>
      <c r="AL12" s="111" t="s">
        <v>33</v>
      </c>
      <c r="AM12" s="111" t="s">
        <v>34</v>
      </c>
      <c r="AN12" s="111" t="s">
        <v>35</v>
      </c>
      <c r="AO12" s="111" t="s">
        <v>36</v>
      </c>
      <c r="AP12" s="111" t="s">
        <v>37</v>
      </c>
      <c r="AQ12" s="111" t="s">
        <v>38</v>
      </c>
      <c r="AR12" s="111" t="s">
        <v>39</v>
      </c>
      <c r="AS12" s="111" t="s">
        <v>40</v>
      </c>
      <c r="AT12" s="111" t="s">
        <v>8</v>
      </c>
      <c r="AU12" s="201" t="s">
        <v>163</v>
      </c>
      <c r="AV12" s="201" t="s">
        <v>164</v>
      </c>
      <c r="AW12" s="661"/>
      <c r="AX12" s="661"/>
      <c r="AY12" s="661"/>
    </row>
    <row r="13" spans="1:51" s="204" customFormat="1" ht="161.25" customHeight="1" x14ac:dyDescent="0.25">
      <c r="A13" s="229">
        <v>1</v>
      </c>
      <c r="B13" s="109">
        <v>38</v>
      </c>
      <c r="C13" s="109"/>
      <c r="D13" s="109"/>
      <c r="E13" s="109"/>
      <c r="F13" s="109"/>
      <c r="G13" s="109"/>
      <c r="H13" s="109"/>
      <c r="I13" s="109" t="s">
        <v>52</v>
      </c>
      <c r="J13" s="129" t="s">
        <v>165</v>
      </c>
      <c r="K13" s="129" t="s">
        <v>166</v>
      </c>
      <c r="L13" s="109" t="s">
        <v>167</v>
      </c>
      <c r="M13" s="109">
        <v>1</v>
      </c>
      <c r="N13" s="109" t="s">
        <v>168</v>
      </c>
      <c r="O13" s="207" t="s">
        <v>169</v>
      </c>
      <c r="P13" s="202">
        <v>1</v>
      </c>
      <c r="Q13" s="202">
        <v>1</v>
      </c>
      <c r="R13" s="202">
        <v>1</v>
      </c>
      <c r="S13" s="202">
        <v>1</v>
      </c>
      <c r="T13" s="202">
        <v>1</v>
      </c>
      <c r="U13" s="202" t="s">
        <v>170</v>
      </c>
      <c r="V13" s="219" t="s">
        <v>171</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v>0.1</v>
      </c>
      <c r="AM13" s="131">
        <v>0.05</v>
      </c>
      <c r="AN13" s="131">
        <v>0.05</v>
      </c>
      <c r="AO13" s="131">
        <v>0.1</v>
      </c>
      <c r="AP13" s="131">
        <v>0.1</v>
      </c>
      <c r="AQ13" s="131">
        <v>0.1</v>
      </c>
      <c r="AR13" s="131">
        <v>0.1</v>
      </c>
      <c r="AS13" s="131">
        <v>0.1</v>
      </c>
      <c r="AT13" s="131">
        <v>0.1</v>
      </c>
      <c r="AU13" s="131">
        <f>SUM(AI13:AT13)</f>
        <v>0.99999999999999989</v>
      </c>
      <c r="AV13" s="203">
        <f>AU13/R13</f>
        <v>0.99999999999999989</v>
      </c>
      <c r="AW13" s="261" t="s">
        <v>526</v>
      </c>
      <c r="AX13" s="263" t="s">
        <v>172</v>
      </c>
      <c r="AY13" s="234" t="s">
        <v>172</v>
      </c>
    </row>
    <row r="14" spans="1:51" s="204" customFormat="1" ht="409.5" customHeight="1" x14ac:dyDescent="0.25">
      <c r="A14" s="253">
        <v>2</v>
      </c>
      <c r="B14" s="255">
        <v>39</v>
      </c>
      <c r="C14" s="251"/>
      <c r="D14" s="251"/>
      <c r="E14" s="251"/>
      <c r="F14" s="251"/>
      <c r="G14" s="251"/>
      <c r="H14" s="251"/>
      <c r="I14" s="255" t="s">
        <v>52</v>
      </c>
      <c r="J14" s="255" t="s">
        <v>173</v>
      </c>
      <c r="K14" s="255" t="s">
        <v>174</v>
      </c>
      <c r="L14" s="255" t="s">
        <v>167</v>
      </c>
      <c r="M14" s="251">
        <v>1</v>
      </c>
      <c r="N14" s="255" t="s">
        <v>175</v>
      </c>
      <c r="O14" s="256" t="s">
        <v>176</v>
      </c>
      <c r="P14" s="254">
        <v>1</v>
      </c>
      <c r="Q14" s="254">
        <v>1</v>
      </c>
      <c r="R14" s="254">
        <v>1</v>
      </c>
      <c r="S14" s="254">
        <v>1</v>
      </c>
      <c r="T14" s="254">
        <v>1</v>
      </c>
      <c r="U14" s="255" t="s">
        <v>170</v>
      </c>
      <c r="V14" s="255" t="s">
        <v>177</v>
      </c>
      <c r="W14" s="255">
        <v>0.05</v>
      </c>
      <c r="X14" s="255">
        <v>0.05</v>
      </c>
      <c r="Y14" s="255">
        <v>0.05</v>
      </c>
      <c r="Z14" s="255">
        <v>0.1</v>
      </c>
      <c r="AA14" s="255">
        <v>0.1</v>
      </c>
      <c r="AB14" s="255">
        <v>0.1</v>
      </c>
      <c r="AC14" s="255">
        <v>0.1</v>
      </c>
      <c r="AD14" s="255">
        <v>0.1</v>
      </c>
      <c r="AE14" s="255">
        <v>0.1</v>
      </c>
      <c r="AF14" s="255">
        <v>0.1</v>
      </c>
      <c r="AG14" s="255">
        <v>0.1</v>
      </c>
      <c r="AH14" s="255">
        <v>0.05</v>
      </c>
      <c r="AI14" s="255">
        <v>0.05</v>
      </c>
      <c r="AJ14" s="255">
        <v>0.05</v>
      </c>
      <c r="AK14" s="255">
        <v>0.05</v>
      </c>
      <c r="AL14" s="255">
        <v>0.1</v>
      </c>
      <c r="AM14" s="255">
        <v>0.1</v>
      </c>
      <c r="AN14" s="255">
        <v>0.1</v>
      </c>
      <c r="AO14" s="255">
        <v>0.1</v>
      </c>
      <c r="AP14" s="255">
        <v>0.1</v>
      </c>
      <c r="AQ14" s="255">
        <v>0.1</v>
      </c>
      <c r="AR14" s="255">
        <v>0.1</v>
      </c>
      <c r="AS14" s="255">
        <v>0.1</v>
      </c>
      <c r="AT14" s="255">
        <v>0.05</v>
      </c>
      <c r="AU14" s="255">
        <f>SUM(AI14:AT14)</f>
        <v>0.99999999999999989</v>
      </c>
      <c r="AV14" s="257">
        <f>AU14/R14</f>
        <v>0.99999999999999989</v>
      </c>
      <c r="AW14" s="264" t="s">
        <v>527</v>
      </c>
      <c r="AX14" s="252" t="s">
        <v>172</v>
      </c>
      <c r="AY14" s="251" t="s">
        <v>172</v>
      </c>
    </row>
    <row r="15" spans="1:51" s="210" customFormat="1" ht="132.94999999999999" customHeight="1" x14ac:dyDescent="0.25">
      <c r="A15" s="230">
        <v>3</v>
      </c>
      <c r="B15" s="206">
        <v>38</v>
      </c>
      <c r="C15" s="206"/>
      <c r="D15" s="206"/>
      <c r="E15" s="206"/>
      <c r="F15" s="206"/>
      <c r="G15" s="206"/>
      <c r="H15" s="207" t="s">
        <v>178</v>
      </c>
      <c r="I15" s="109" t="s">
        <v>52</v>
      </c>
      <c r="J15" s="208" t="s">
        <v>179</v>
      </c>
      <c r="K15" s="208" t="s">
        <v>180</v>
      </c>
      <c r="L15" s="207"/>
      <c r="M15" s="207" t="s">
        <v>52</v>
      </c>
      <c r="N15" s="207" t="s">
        <v>181</v>
      </c>
      <c r="O15" s="207" t="s">
        <v>182</v>
      </c>
      <c r="P15" s="209">
        <v>0</v>
      </c>
      <c r="Q15" s="209">
        <v>0</v>
      </c>
      <c r="R15" s="209">
        <v>4</v>
      </c>
      <c r="S15" s="209">
        <v>0</v>
      </c>
      <c r="T15" s="209">
        <v>0</v>
      </c>
      <c r="U15" s="206" t="s">
        <v>183</v>
      </c>
      <c r="V15" s="206" t="s">
        <v>184</v>
      </c>
      <c r="W15" s="206">
        <v>0</v>
      </c>
      <c r="X15" s="206">
        <v>0</v>
      </c>
      <c r="Y15" s="206">
        <v>0</v>
      </c>
      <c r="Z15" s="206">
        <v>0</v>
      </c>
      <c r="AA15" s="206">
        <v>0</v>
      </c>
      <c r="AB15" s="206">
        <v>0</v>
      </c>
      <c r="AC15" s="206">
        <v>2</v>
      </c>
      <c r="AD15" s="206">
        <v>0</v>
      </c>
      <c r="AE15" s="206">
        <v>0</v>
      </c>
      <c r="AF15" s="206">
        <v>0</v>
      </c>
      <c r="AG15" s="206">
        <v>0</v>
      </c>
      <c r="AH15" s="206">
        <v>2</v>
      </c>
      <c r="AI15" s="209">
        <v>0</v>
      </c>
      <c r="AJ15" s="209">
        <v>0</v>
      </c>
      <c r="AK15" s="209">
        <v>0</v>
      </c>
      <c r="AL15" s="209">
        <v>0</v>
      </c>
      <c r="AM15" s="209">
        <v>0</v>
      </c>
      <c r="AN15" s="209">
        <v>1</v>
      </c>
      <c r="AO15" s="209">
        <v>0</v>
      </c>
      <c r="AP15" s="209">
        <v>0</v>
      </c>
      <c r="AQ15" s="209">
        <v>1</v>
      </c>
      <c r="AR15" s="209">
        <v>0</v>
      </c>
      <c r="AS15" s="209">
        <v>0</v>
      </c>
      <c r="AT15" s="209">
        <v>2</v>
      </c>
      <c r="AU15" s="131">
        <f>SUM(AI15:AT15)</f>
        <v>4</v>
      </c>
      <c r="AV15" s="203">
        <f>AU15/R15</f>
        <v>1</v>
      </c>
      <c r="AW15" s="218" t="s">
        <v>528</v>
      </c>
      <c r="AX15" s="252" t="s">
        <v>172</v>
      </c>
      <c r="AY15" s="251" t="s">
        <v>172</v>
      </c>
    </row>
    <row r="16" spans="1:51" s="210" customFormat="1" ht="120.95" customHeight="1" x14ac:dyDescent="0.25">
      <c r="A16" s="230">
        <v>4</v>
      </c>
      <c r="B16" s="206">
        <v>38</v>
      </c>
      <c r="C16" s="206"/>
      <c r="D16" s="206"/>
      <c r="E16" s="206"/>
      <c r="F16" s="206"/>
      <c r="G16" s="206"/>
      <c r="H16" s="207" t="s">
        <v>178</v>
      </c>
      <c r="I16" s="109" t="s">
        <v>52</v>
      </c>
      <c r="J16" s="208" t="s">
        <v>185</v>
      </c>
      <c r="K16" s="208" t="s">
        <v>186</v>
      </c>
      <c r="L16" s="207"/>
      <c r="M16" s="207" t="s">
        <v>52</v>
      </c>
      <c r="N16" s="207" t="s">
        <v>181</v>
      </c>
      <c r="O16" s="207" t="s">
        <v>187</v>
      </c>
      <c r="P16" s="209">
        <v>0</v>
      </c>
      <c r="Q16" s="209">
        <v>0</v>
      </c>
      <c r="R16" s="209">
        <v>4</v>
      </c>
      <c r="S16" s="209">
        <v>0</v>
      </c>
      <c r="T16" s="209">
        <v>0</v>
      </c>
      <c r="U16" s="206" t="s">
        <v>183</v>
      </c>
      <c r="V16" s="206" t="s">
        <v>184</v>
      </c>
      <c r="W16" s="206">
        <v>0</v>
      </c>
      <c r="X16" s="206">
        <v>0</v>
      </c>
      <c r="Y16" s="206">
        <v>0</v>
      </c>
      <c r="Z16" s="206">
        <v>0</v>
      </c>
      <c r="AA16" s="206">
        <v>0</v>
      </c>
      <c r="AB16" s="206">
        <v>0</v>
      </c>
      <c r="AC16" s="206">
        <v>2</v>
      </c>
      <c r="AD16" s="206">
        <v>0</v>
      </c>
      <c r="AE16" s="206">
        <v>0</v>
      </c>
      <c r="AF16" s="206">
        <v>0</v>
      </c>
      <c r="AG16" s="206">
        <v>0</v>
      </c>
      <c r="AH16" s="206">
        <v>2</v>
      </c>
      <c r="AI16" s="209">
        <v>0</v>
      </c>
      <c r="AJ16" s="209">
        <v>0</v>
      </c>
      <c r="AK16" s="209">
        <v>0</v>
      </c>
      <c r="AL16" s="209">
        <v>0</v>
      </c>
      <c r="AM16" s="209">
        <v>0</v>
      </c>
      <c r="AN16" s="209">
        <v>1</v>
      </c>
      <c r="AO16" s="209">
        <v>0</v>
      </c>
      <c r="AP16" s="209">
        <v>0</v>
      </c>
      <c r="AQ16" s="209">
        <v>1</v>
      </c>
      <c r="AR16" s="209">
        <v>0</v>
      </c>
      <c r="AS16" s="209">
        <v>0</v>
      </c>
      <c r="AT16" s="209">
        <v>2</v>
      </c>
      <c r="AU16" s="131">
        <f t="shared" ref="AU16:AU22" si="0">SUM(AI16:AT16)</f>
        <v>4</v>
      </c>
      <c r="AV16" s="203">
        <f t="shared" ref="AV16:AV22" si="1">AU16/R16</f>
        <v>1</v>
      </c>
      <c r="AW16" s="218" t="s">
        <v>529</v>
      </c>
      <c r="AX16" s="252" t="s">
        <v>172</v>
      </c>
      <c r="AY16" s="251" t="s">
        <v>172</v>
      </c>
    </row>
    <row r="17" spans="1:52" ht="150.75" customHeight="1" x14ac:dyDescent="0.25">
      <c r="A17" s="231">
        <v>5</v>
      </c>
      <c r="B17" s="194">
        <v>39</v>
      </c>
      <c r="C17" s="194"/>
      <c r="D17" s="194"/>
      <c r="E17" s="194"/>
      <c r="F17" s="194"/>
      <c r="G17" s="194"/>
      <c r="H17" s="207" t="s">
        <v>188</v>
      </c>
      <c r="I17" s="109" t="s">
        <v>52</v>
      </c>
      <c r="J17" s="208" t="s">
        <v>189</v>
      </c>
      <c r="K17" s="208" t="s">
        <v>190</v>
      </c>
      <c r="L17" s="207"/>
      <c r="M17" s="207" t="s">
        <v>52</v>
      </c>
      <c r="N17" s="207" t="s">
        <v>191</v>
      </c>
      <c r="O17" s="207" t="s">
        <v>192</v>
      </c>
      <c r="P17" s="215">
        <v>0</v>
      </c>
      <c r="Q17" s="215">
        <v>0</v>
      </c>
      <c r="R17" s="215">
        <v>1</v>
      </c>
      <c r="S17" s="218">
        <v>0</v>
      </c>
      <c r="T17" s="218">
        <v>0</v>
      </c>
      <c r="U17" s="207" t="s">
        <v>170</v>
      </c>
      <c r="V17" s="208" t="s">
        <v>193</v>
      </c>
      <c r="W17" s="225">
        <v>0.05</v>
      </c>
      <c r="X17" s="225">
        <v>0.09</v>
      </c>
      <c r="Y17" s="225">
        <v>0.09</v>
      </c>
      <c r="Z17" s="225">
        <v>0.09</v>
      </c>
      <c r="AA17" s="225">
        <v>0.09</v>
      </c>
      <c r="AB17" s="225">
        <v>0.09</v>
      </c>
      <c r="AC17" s="225">
        <v>0.09</v>
      </c>
      <c r="AD17" s="225">
        <v>0.09</v>
      </c>
      <c r="AE17" s="225">
        <v>0.09</v>
      </c>
      <c r="AF17" s="225">
        <v>0.09</v>
      </c>
      <c r="AG17" s="225">
        <v>0.09</v>
      </c>
      <c r="AH17" s="225">
        <v>0.05</v>
      </c>
      <c r="AI17" s="225">
        <v>0.05</v>
      </c>
      <c r="AJ17" s="237">
        <v>0.09</v>
      </c>
      <c r="AK17" s="237">
        <v>0.09</v>
      </c>
      <c r="AL17" s="237">
        <v>0.09</v>
      </c>
      <c r="AM17" s="236">
        <v>0.09</v>
      </c>
      <c r="AN17" s="225">
        <v>0.09</v>
      </c>
      <c r="AO17" s="225">
        <v>0.09</v>
      </c>
      <c r="AP17" s="225">
        <v>0.09</v>
      </c>
      <c r="AQ17" s="225">
        <v>0.09</v>
      </c>
      <c r="AR17" s="225">
        <v>0.09</v>
      </c>
      <c r="AS17" s="225">
        <v>0.09</v>
      </c>
      <c r="AT17" s="225">
        <v>0.05</v>
      </c>
      <c r="AU17" s="131">
        <f t="shared" si="0"/>
        <v>0.99999999999999989</v>
      </c>
      <c r="AV17" s="241">
        <f>SUM(AI17:AT17)</f>
        <v>0.99999999999999989</v>
      </c>
      <c r="AW17" s="208" t="s">
        <v>530</v>
      </c>
      <c r="AX17" s="205" t="s">
        <v>172</v>
      </c>
      <c r="AY17" s="205" t="s">
        <v>172</v>
      </c>
      <c r="AZ17" s="223"/>
    </row>
    <row r="18" spans="1:52" ht="135" x14ac:dyDescent="0.25">
      <c r="A18" s="231">
        <v>6</v>
      </c>
      <c r="B18" s="194">
        <v>39</v>
      </c>
      <c r="C18" s="194"/>
      <c r="D18" s="194"/>
      <c r="E18" s="194"/>
      <c r="F18" s="194"/>
      <c r="G18" s="194"/>
      <c r="H18" s="207" t="s">
        <v>188</v>
      </c>
      <c r="I18" s="109" t="s">
        <v>52</v>
      </c>
      <c r="J18" s="208" t="s">
        <v>194</v>
      </c>
      <c r="K18" s="208" t="s">
        <v>195</v>
      </c>
      <c r="L18" s="207"/>
      <c r="M18" s="207" t="s">
        <v>52</v>
      </c>
      <c r="N18" s="207" t="s">
        <v>191</v>
      </c>
      <c r="O18" s="207" t="s">
        <v>196</v>
      </c>
      <c r="P18" s="215">
        <v>0</v>
      </c>
      <c r="Q18" s="215">
        <v>1</v>
      </c>
      <c r="R18" s="215">
        <v>1</v>
      </c>
      <c r="S18" s="218">
        <v>0</v>
      </c>
      <c r="T18" s="218">
        <v>0</v>
      </c>
      <c r="U18" s="207" t="s">
        <v>170</v>
      </c>
      <c r="V18" s="208" t="s">
        <v>197</v>
      </c>
      <c r="W18" s="225">
        <v>0.05</v>
      </c>
      <c r="X18" s="225">
        <v>0.11</v>
      </c>
      <c r="Y18" s="225">
        <v>0.11</v>
      </c>
      <c r="Z18" s="225">
        <v>0.11</v>
      </c>
      <c r="AA18" s="225">
        <v>0.11</v>
      </c>
      <c r="AB18" s="225">
        <v>0.11</v>
      </c>
      <c r="AC18" s="225">
        <v>0.1</v>
      </c>
      <c r="AD18" s="225">
        <v>0.06</v>
      </c>
      <c r="AE18" s="225">
        <v>0.06</v>
      </c>
      <c r="AF18" s="225">
        <v>0.06</v>
      </c>
      <c r="AG18" s="225">
        <v>0.06</v>
      </c>
      <c r="AH18" s="225">
        <v>0.06</v>
      </c>
      <c r="AI18" s="225">
        <v>0.05</v>
      </c>
      <c r="AJ18" s="236">
        <v>0.11</v>
      </c>
      <c r="AK18" s="237">
        <v>0.11</v>
      </c>
      <c r="AL18" s="237">
        <v>0.11</v>
      </c>
      <c r="AM18" s="236">
        <v>0.11</v>
      </c>
      <c r="AN18" s="225">
        <v>0.11</v>
      </c>
      <c r="AO18" s="225">
        <v>0.1</v>
      </c>
      <c r="AP18" s="247">
        <v>0.06</v>
      </c>
      <c r="AQ18" s="225">
        <v>0.06</v>
      </c>
      <c r="AR18" s="225">
        <v>0.06</v>
      </c>
      <c r="AS18" s="225">
        <v>0.06</v>
      </c>
      <c r="AT18" s="225">
        <v>0.06</v>
      </c>
      <c r="AU18" s="131">
        <f t="shared" si="0"/>
        <v>1.0000000000000002</v>
      </c>
      <c r="AV18" s="241">
        <f>SUM(AI18:AT18)</f>
        <v>1.0000000000000002</v>
      </c>
      <c r="AW18" s="208" t="s">
        <v>531</v>
      </c>
      <c r="AX18" s="205" t="s">
        <v>172</v>
      </c>
      <c r="AY18" s="205" t="s">
        <v>172</v>
      </c>
      <c r="AZ18" s="223"/>
    </row>
    <row r="19" spans="1:52" ht="165" x14ac:dyDescent="0.25">
      <c r="A19" s="231">
        <v>7</v>
      </c>
      <c r="B19" s="194">
        <v>39</v>
      </c>
      <c r="C19" s="194"/>
      <c r="D19" s="194"/>
      <c r="E19" s="194"/>
      <c r="F19" s="194"/>
      <c r="G19" s="194"/>
      <c r="H19" s="207" t="s">
        <v>188</v>
      </c>
      <c r="I19" s="109" t="s">
        <v>52</v>
      </c>
      <c r="J19" s="208" t="s">
        <v>198</v>
      </c>
      <c r="K19" s="208" t="s">
        <v>199</v>
      </c>
      <c r="L19" s="207"/>
      <c r="M19" s="207" t="s">
        <v>52</v>
      </c>
      <c r="N19" s="207" t="s">
        <v>191</v>
      </c>
      <c r="O19" s="207" t="s">
        <v>200</v>
      </c>
      <c r="P19" s="215">
        <v>0</v>
      </c>
      <c r="Q19" s="215">
        <v>0</v>
      </c>
      <c r="R19" s="218">
        <v>1</v>
      </c>
      <c r="S19" s="218">
        <v>0</v>
      </c>
      <c r="T19" s="218">
        <v>0</v>
      </c>
      <c r="U19" s="207" t="s">
        <v>170</v>
      </c>
      <c r="V19" s="208" t="s">
        <v>201</v>
      </c>
      <c r="W19" s="225">
        <v>0.02</v>
      </c>
      <c r="X19" s="225">
        <v>0.05</v>
      </c>
      <c r="Y19" s="225">
        <v>0.1</v>
      </c>
      <c r="Z19" s="225">
        <v>0.1</v>
      </c>
      <c r="AA19" s="225">
        <v>0.1</v>
      </c>
      <c r="AB19" s="225">
        <v>0.1</v>
      </c>
      <c r="AC19" s="225">
        <v>0.1</v>
      </c>
      <c r="AD19" s="225">
        <v>0.1</v>
      </c>
      <c r="AE19" s="225">
        <v>0.1</v>
      </c>
      <c r="AF19" s="225">
        <v>0.1</v>
      </c>
      <c r="AG19" s="225">
        <v>0.1</v>
      </c>
      <c r="AH19" s="225">
        <v>0.03</v>
      </c>
      <c r="AI19" s="225">
        <v>0.02</v>
      </c>
      <c r="AJ19" s="237">
        <v>0.05</v>
      </c>
      <c r="AK19" s="237">
        <v>0.1</v>
      </c>
      <c r="AL19" s="237">
        <v>0.1</v>
      </c>
      <c r="AM19" s="236">
        <v>0.1</v>
      </c>
      <c r="AN19" s="225">
        <v>0.1</v>
      </c>
      <c r="AO19" s="225">
        <v>0.1</v>
      </c>
      <c r="AP19" s="225">
        <v>0.1</v>
      </c>
      <c r="AQ19" s="225">
        <v>0.1</v>
      </c>
      <c r="AR19" s="225">
        <v>0.1</v>
      </c>
      <c r="AS19" s="225">
        <v>0.1</v>
      </c>
      <c r="AT19" s="225">
        <v>0.03</v>
      </c>
      <c r="AU19" s="131">
        <f t="shared" si="0"/>
        <v>0.99999999999999989</v>
      </c>
      <c r="AV19" s="241">
        <f>SUM(AI19:AT19)</f>
        <v>0.99999999999999989</v>
      </c>
      <c r="AW19" s="208" t="s">
        <v>532</v>
      </c>
      <c r="AX19" s="205" t="s">
        <v>172</v>
      </c>
      <c r="AY19" s="205" t="s">
        <v>172</v>
      </c>
      <c r="AZ19" s="223"/>
    </row>
    <row r="20" spans="1:52" ht="203.1" customHeight="1" x14ac:dyDescent="0.25">
      <c r="A20" s="231">
        <v>8</v>
      </c>
      <c r="B20" s="194">
        <v>39</v>
      </c>
      <c r="C20" s="194"/>
      <c r="D20" s="194"/>
      <c r="E20" s="194"/>
      <c r="F20" s="194"/>
      <c r="G20" s="194"/>
      <c r="H20" s="207" t="s">
        <v>188</v>
      </c>
      <c r="I20" s="109" t="s">
        <v>52</v>
      </c>
      <c r="J20" s="208" t="s">
        <v>202</v>
      </c>
      <c r="K20" s="208" t="s">
        <v>203</v>
      </c>
      <c r="L20" s="194"/>
      <c r="M20" s="207" t="s">
        <v>52</v>
      </c>
      <c r="N20" s="207" t="s">
        <v>191</v>
      </c>
      <c r="O20" s="207" t="s">
        <v>204</v>
      </c>
      <c r="P20" s="211">
        <v>0</v>
      </c>
      <c r="Q20" s="211">
        <v>0</v>
      </c>
      <c r="R20" s="211">
        <v>1</v>
      </c>
      <c r="S20" s="224">
        <v>0</v>
      </c>
      <c r="T20" s="224">
        <v>0</v>
      </c>
      <c r="U20" s="194" t="s">
        <v>205</v>
      </c>
      <c r="V20" s="208" t="s">
        <v>206</v>
      </c>
      <c r="W20" s="226">
        <v>0</v>
      </c>
      <c r="X20" s="226">
        <v>0</v>
      </c>
      <c r="Y20" s="226">
        <v>0.25</v>
      </c>
      <c r="Z20" s="226">
        <v>0</v>
      </c>
      <c r="AA20" s="226">
        <v>0</v>
      </c>
      <c r="AB20" s="226">
        <v>0.25</v>
      </c>
      <c r="AC20" s="226">
        <v>0</v>
      </c>
      <c r="AD20" s="226">
        <v>0</v>
      </c>
      <c r="AE20" s="226">
        <v>0.25</v>
      </c>
      <c r="AF20" s="226">
        <v>0</v>
      </c>
      <c r="AG20" s="226">
        <v>0</v>
      </c>
      <c r="AH20" s="226">
        <v>0.25</v>
      </c>
      <c r="AI20" s="238">
        <v>0</v>
      </c>
      <c r="AJ20" s="238">
        <v>0</v>
      </c>
      <c r="AK20" s="238">
        <v>0.25</v>
      </c>
      <c r="AL20" s="238">
        <v>0</v>
      </c>
      <c r="AM20" s="238">
        <v>0</v>
      </c>
      <c r="AN20" s="238">
        <v>0.25</v>
      </c>
      <c r="AO20" s="238">
        <v>0</v>
      </c>
      <c r="AP20" s="238">
        <v>0</v>
      </c>
      <c r="AQ20" s="238">
        <v>0.25</v>
      </c>
      <c r="AR20" s="238">
        <v>0</v>
      </c>
      <c r="AS20" s="238">
        <v>0</v>
      </c>
      <c r="AT20" s="238">
        <v>0.25</v>
      </c>
      <c r="AU20" s="131">
        <f t="shared" si="0"/>
        <v>1</v>
      </c>
      <c r="AV20" s="203">
        <f t="shared" si="1"/>
        <v>1</v>
      </c>
      <c r="AW20" s="215" t="s">
        <v>533</v>
      </c>
      <c r="AX20" s="211" t="s">
        <v>172</v>
      </c>
      <c r="AY20" s="110" t="s">
        <v>172</v>
      </c>
      <c r="AZ20" s="223"/>
    </row>
    <row r="21" spans="1:52" ht="179.25" customHeight="1" x14ac:dyDescent="0.25">
      <c r="A21" s="231">
        <v>9</v>
      </c>
      <c r="B21" s="194">
        <v>39</v>
      </c>
      <c r="C21" s="194"/>
      <c r="D21" s="194"/>
      <c r="E21" s="194"/>
      <c r="F21" s="194"/>
      <c r="G21" s="194"/>
      <c r="H21" s="207" t="s">
        <v>188</v>
      </c>
      <c r="I21" s="109" t="s">
        <v>52</v>
      </c>
      <c r="J21" s="216" t="s">
        <v>207</v>
      </c>
      <c r="K21" s="208" t="s">
        <v>208</v>
      </c>
      <c r="L21" s="194"/>
      <c r="M21" s="207" t="s">
        <v>52</v>
      </c>
      <c r="N21" s="194" t="s">
        <v>209</v>
      </c>
      <c r="O21" s="207" t="s">
        <v>210</v>
      </c>
      <c r="P21" s="110">
        <v>0</v>
      </c>
      <c r="Q21" s="110">
        <v>0</v>
      </c>
      <c r="R21" s="110">
        <v>3</v>
      </c>
      <c r="S21" s="110">
        <v>0</v>
      </c>
      <c r="T21" s="110">
        <v>0</v>
      </c>
      <c r="U21" s="207" t="s">
        <v>183</v>
      </c>
      <c r="V21" s="208" t="s">
        <v>211</v>
      </c>
      <c r="W21" s="194">
        <v>0</v>
      </c>
      <c r="X21" s="194">
        <v>0</v>
      </c>
      <c r="Y21" s="194">
        <v>0</v>
      </c>
      <c r="Z21" s="194">
        <v>1</v>
      </c>
      <c r="AA21" s="194">
        <v>0</v>
      </c>
      <c r="AB21" s="194">
        <v>0</v>
      </c>
      <c r="AC21" s="194">
        <v>1</v>
      </c>
      <c r="AD21" s="194">
        <v>0</v>
      </c>
      <c r="AE21" s="194">
        <v>0</v>
      </c>
      <c r="AF21" s="194">
        <v>0</v>
      </c>
      <c r="AG21" s="194">
        <v>0</v>
      </c>
      <c r="AH21" s="194">
        <v>1</v>
      </c>
      <c r="AI21" s="110">
        <v>0</v>
      </c>
      <c r="AJ21" s="110">
        <v>0</v>
      </c>
      <c r="AK21" s="110">
        <v>0</v>
      </c>
      <c r="AL21" s="110">
        <v>0</v>
      </c>
      <c r="AM21" s="110">
        <v>1</v>
      </c>
      <c r="AN21" s="110">
        <v>0</v>
      </c>
      <c r="AO21" s="110">
        <v>0</v>
      </c>
      <c r="AP21" s="110">
        <v>1</v>
      </c>
      <c r="AQ21" s="110">
        <v>0</v>
      </c>
      <c r="AR21" s="110">
        <v>0</v>
      </c>
      <c r="AS21" s="110">
        <v>0</v>
      </c>
      <c r="AT21" s="110">
        <v>1</v>
      </c>
      <c r="AU21" s="131">
        <f t="shared" si="0"/>
        <v>3</v>
      </c>
      <c r="AV21" s="203">
        <f t="shared" si="1"/>
        <v>1</v>
      </c>
      <c r="AW21" s="265" t="s">
        <v>534</v>
      </c>
      <c r="AX21" s="211" t="s">
        <v>172</v>
      </c>
      <c r="AY21" s="110" t="s">
        <v>172</v>
      </c>
      <c r="AZ21" s="223"/>
    </row>
    <row r="22" spans="1:52" ht="409.5" customHeight="1" x14ac:dyDescent="0.25">
      <c r="A22" s="231">
        <v>10</v>
      </c>
      <c r="B22" s="194">
        <v>39</v>
      </c>
      <c r="C22" s="194"/>
      <c r="D22" s="194"/>
      <c r="E22" s="194"/>
      <c r="F22" s="194"/>
      <c r="G22" s="194"/>
      <c r="H22" s="207" t="s">
        <v>188</v>
      </c>
      <c r="I22" s="109" t="s">
        <v>52</v>
      </c>
      <c r="J22" s="208" t="s">
        <v>212</v>
      </c>
      <c r="K22" s="208" t="s">
        <v>213</v>
      </c>
      <c r="L22" s="194"/>
      <c r="M22" s="207" t="s">
        <v>52</v>
      </c>
      <c r="N22" s="194" t="s">
        <v>209</v>
      </c>
      <c r="O22" s="207" t="s">
        <v>214</v>
      </c>
      <c r="P22" s="110">
        <v>0</v>
      </c>
      <c r="Q22" s="110">
        <v>0</v>
      </c>
      <c r="R22" s="110">
        <v>12</v>
      </c>
      <c r="S22" s="110">
        <v>0</v>
      </c>
      <c r="T22" s="110">
        <v>0</v>
      </c>
      <c r="U22" s="194" t="s">
        <v>170</v>
      </c>
      <c r="V22" s="208" t="s">
        <v>215</v>
      </c>
      <c r="W22" s="194">
        <v>1</v>
      </c>
      <c r="X22" s="194">
        <v>1</v>
      </c>
      <c r="Y22" s="194">
        <v>1</v>
      </c>
      <c r="Z22" s="194">
        <v>1</v>
      </c>
      <c r="AA22" s="194">
        <v>1</v>
      </c>
      <c r="AB22" s="194">
        <v>1</v>
      </c>
      <c r="AC22" s="194">
        <v>1</v>
      </c>
      <c r="AD22" s="194">
        <v>1</v>
      </c>
      <c r="AE22" s="194">
        <v>1</v>
      </c>
      <c r="AF22" s="194">
        <v>1</v>
      </c>
      <c r="AG22" s="194">
        <v>1</v>
      </c>
      <c r="AH22" s="194">
        <v>1</v>
      </c>
      <c r="AI22" s="110">
        <v>1</v>
      </c>
      <c r="AJ22" s="110">
        <v>1</v>
      </c>
      <c r="AK22" s="110">
        <v>1</v>
      </c>
      <c r="AL22" s="110">
        <v>1</v>
      </c>
      <c r="AM22" s="110">
        <v>1</v>
      </c>
      <c r="AN22" s="110">
        <v>1</v>
      </c>
      <c r="AO22" s="110">
        <v>1</v>
      </c>
      <c r="AP22" s="110">
        <v>1</v>
      </c>
      <c r="AQ22" s="110">
        <v>1</v>
      </c>
      <c r="AR22" s="110">
        <v>1</v>
      </c>
      <c r="AS22" s="110">
        <v>1</v>
      </c>
      <c r="AT22" s="110">
        <v>1</v>
      </c>
      <c r="AU22" s="131">
        <f t="shared" si="0"/>
        <v>12</v>
      </c>
      <c r="AV22" s="203">
        <f t="shared" si="1"/>
        <v>1</v>
      </c>
      <c r="AW22" s="266" t="s">
        <v>535</v>
      </c>
      <c r="AX22" s="211" t="s">
        <v>172</v>
      </c>
      <c r="AY22" s="110" t="s">
        <v>172</v>
      </c>
    </row>
    <row r="23" spans="1:52" x14ac:dyDescent="0.25">
      <c r="B23" s="648"/>
      <c r="C23" s="649"/>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649"/>
      <c r="AK23" s="649"/>
      <c r="AL23" s="649"/>
      <c r="AM23" s="649"/>
      <c r="AN23" s="649"/>
      <c r="AO23" s="649"/>
      <c r="AP23" s="649"/>
      <c r="AQ23" s="649"/>
      <c r="AR23" s="649"/>
      <c r="AS23" s="649"/>
      <c r="AT23" s="649"/>
      <c r="AU23" s="649"/>
      <c r="AV23" s="649"/>
      <c r="AW23" s="649"/>
      <c r="AX23" s="649"/>
      <c r="AY23" s="650"/>
    </row>
    <row r="24" spans="1:52" ht="27" customHeight="1" x14ac:dyDescent="0.25">
      <c r="B24" s="651" t="s">
        <v>216</v>
      </c>
      <c r="C24" s="652"/>
      <c r="D24" s="653"/>
      <c r="E24" s="633" t="s">
        <v>217</v>
      </c>
      <c r="F24" s="634"/>
      <c r="G24" s="634"/>
      <c r="H24" s="634"/>
      <c r="I24" s="634"/>
      <c r="J24" s="635"/>
      <c r="K24" s="636" t="s">
        <v>218</v>
      </c>
      <c r="L24" s="637"/>
      <c r="M24" s="637"/>
      <c r="N24" s="637"/>
      <c r="O24" s="637"/>
      <c r="P24" s="638"/>
      <c r="Q24" s="633" t="s">
        <v>217</v>
      </c>
      <c r="R24" s="634"/>
      <c r="S24" s="634"/>
      <c r="T24" s="634"/>
      <c r="U24" s="634"/>
      <c r="V24" s="635"/>
      <c r="W24" s="633" t="s">
        <v>217</v>
      </c>
      <c r="X24" s="634"/>
      <c r="Y24" s="634"/>
      <c r="Z24" s="634"/>
      <c r="AA24" s="634"/>
      <c r="AB24" s="634"/>
      <c r="AC24" s="634"/>
      <c r="AD24" s="635"/>
      <c r="AE24" s="633" t="s">
        <v>217</v>
      </c>
      <c r="AF24" s="634"/>
      <c r="AG24" s="634"/>
      <c r="AH24" s="634"/>
      <c r="AI24" s="634"/>
      <c r="AJ24" s="634"/>
      <c r="AK24" s="634"/>
      <c r="AL24" s="634"/>
      <c r="AM24" s="634"/>
      <c r="AN24" s="634"/>
      <c r="AO24" s="634"/>
      <c r="AP24" s="635"/>
      <c r="AQ24" s="636" t="s">
        <v>219</v>
      </c>
      <c r="AR24" s="637"/>
      <c r="AS24" s="637"/>
      <c r="AT24" s="638"/>
      <c r="AU24" s="633" t="s">
        <v>220</v>
      </c>
      <c r="AV24" s="634"/>
      <c r="AW24" s="634"/>
      <c r="AX24" s="634"/>
      <c r="AY24" s="635"/>
    </row>
    <row r="25" spans="1:52" x14ac:dyDescent="0.25">
      <c r="B25" s="654"/>
      <c r="C25" s="655"/>
      <c r="D25" s="656"/>
      <c r="E25" s="633" t="s">
        <v>221</v>
      </c>
      <c r="F25" s="634"/>
      <c r="G25" s="634"/>
      <c r="H25" s="634"/>
      <c r="I25" s="634"/>
      <c r="J25" s="635"/>
      <c r="K25" s="639"/>
      <c r="L25" s="640"/>
      <c r="M25" s="640"/>
      <c r="N25" s="640"/>
      <c r="O25" s="640"/>
      <c r="P25" s="641"/>
      <c r="Q25" s="633" t="s">
        <v>222</v>
      </c>
      <c r="R25" s="634"/>
      <c r="S25" s="634"/>
      <c r="T25" s="634"/>
      <c r="U25" s="634"/>
      <c r="V25" s="635"/>
      <c r="W25" s="633" t="s">
        <v>223</v>
      </c>
      <c r="X25" s="634"/>
      <c r="Y25" s="634"/>
      <c r="Z25" s="634"/>
      <c r="AA25" s="634"/>
      <c r="AB25" s="634"/>
      <c r="AC25" s="634"/>
      <c r="AD25" s="635"/>
      <c r="AE25" s="633" t="s">
        <v>224</v>
      </c>
      <c r="AF25" s="634"/>
      <c r="AG25" s="634"/>
      <c r="AH25" s="634"/>
      <c r="AI25" s="634"/>
      <c r="AJ25" s="634"/>
      <c r="AK25" s="634"/>
      <c r="AL25" s="634"/>
      <c r="AM25" s="634"/>
      <c r="AN25" s="634"/>
      <c r="AO25" s="634"/>
      <c r="AP25" s="635"/>
      <c r="AQ25" s="639"/>
      <c r="AR25" s="640"/>
      <c r="AS25" s="640"/>
      <c r="AT25" s="641"/>
      <c r="AU25" s="633" t="s">
        <v>225</v>
      </c>
      <c r="AV25" s="634"/>
      <c r="AW25" s="634"/>
      <c r="AX25" s="634"/>
      <c r="AY25" s="635"/>
    </row>
    <row r="26" spans="1:52" ht="30" customHeight="1" x14ac:dyDescent="0.25">
      <c r="B26" s="657"/>
      <c r="C26" s="658"/>
      <c r="D26" s="659"/>
      <c r="E26" s="633" t="s">
        <v>226</v>
      </c>
      <c r="F26" s="634"/>
      <c r="G26" s="634"/>
      <c r="H26" s="634"/>
      <c r="I26" s="634"/>
      <c r="J26" s="635"/>
      <c r="K26" s="642"/>
      <c r="L26" s="643"/>
      <c r="M26" s="643"/>
      <c r="N26" s="643"/>
      <c r="O26" s="643"/>
      <c r="P26" s="644"/>
      <c r="Q26" s="633" t="s">
        <v>227</v>
      </c>
      <c r="R26" s="634"/>
      <c r="S26" s="634"/>
      <c r="T26" s="634"/>
      <c r="U26" s="634"/>
      <c r="V26" s="635"/>
      <c r="W26" s="633" t="s">
        <v>228</v>
      </c>
      <c r="X26" s="634"/>
      <c r="Y26" s="634"/>
      <c r="Z26" s="634"/>
      <c r="AA26" s="634"/>
      <c r="AB26" s="634"/>
      <c r="AC26" s="634"/>
      <c r="AD26" s="635"/>
      <c r="AE26" s="633" t="s">
        <v>229</v>
      </c>
      <c r="AF26" s="634"/>
      <c r="AG26" s="634"/>
      <c r="AH26" s="634"/>
      <c r="AI26" s="634"/>
      <c r="AJ26" s="634"/>
      <c r="AK26" s="634"/>
      <c r="AL26" s="634"/>
      <c r="AM26" s="634"/>
      <c r="AN26" s="634"/>
      <c r="AO26" s="634"/>
      <c r="AP26" s="635"/>
      <c r="AQ26" s="642"/>
      <c r="AR26" s="643"/>
      <c r="AS26" s="643"/>
      <c r="AT26" s="644"/>
      <c r="AU26" s="633" t="s">
        <v>230</v>
      </c>
      <c r="AV26" s="634"/>
      <c r="AW26" s="634"/>
      <c r="AX26" s="634"/>
      <c r="AY26" s="635"/>
    </row>
  </sheetData>
  <mergeCells count="56">
    <mergeCell ref="AX1:AY1"/>
    <mergeCell ref="B2:AW2"/>
    <mergeCell ref="AX2:AY2"/>
    <mergeCell ref="B3:AW4"/>
    <mergeCell ref="AX3:AY3"/>
    <mergeCell ref="AX4:AY4"/>
    <mergeCell ref="B1:AW1"/>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AU24:AY24"/>
    <mergeCell ref="M11:M12"/>
    <mergeCell ref="W11:AH11"/>
    <mergeCell ref="H11:I11"/>
    <mergeCell ref="J11:J12"/>
    <mergeCell ref="K11:K12"/>
    <mergeCell ref="L11:L12"/>
    <mergeCell ref="N11:N12"/>
    <mergeCell ref="O11:O12"/>
    <mergeCell ref="P11:T11"/>
    <mergeCell ref="U11:U12"/>
    <mergeCell ref="V11:V12"/>
    <mergeCell ref="AU25:AY25"/>
    <mergeCell ref="AQ24:AT26"/>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B11:G11"/>
    <mergeCell ref="E25:J25"/>
    <mergeCell ref="Q25:V25"/>
    <mergeCell ref="W25:AD25"/>
    <mergeCell ref="AE25:AP25"/>
  </mergeCells>
  <pageMargins left="0.7" right="0.7" top="0.75" bottom="0.75" header="0.3" footer="0.3"/>
  <pageSetup paperSize="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0"/>
  <sheetViews>
    <sheetView topLeftCell="A4" zoomScale="51" zoomScaleNormal="51" workbookViewId="0">
      <selection activeCell="V46" sqref="V46"/>
    </sheetView>
  </sheetViews>
  <sheetFormatPr baseColWidth="10" defaultColWidth="19.5703125" defaultRowHeight="15" x14ac:dyDescent="0.25"/>
  <cols>
    <col min="1" max="1" width="19.5703125" style="108" customWidth="1"/>
    <col min="2" max="25" width="11" style="108" customWidth="1"/>
    <col min="26" max="27" width="12.28515625" style="108" customWidth="1"/>
    <col min="28" max="31" width="8.140625" style="108" customWidth="1"/>
    <col min="32" max="32" width="9.42578125" style="108" customWidth="1"/>
    <col min="33" max="33" width="8.140625" style="108" customWidth="1"/>
    <col min="34" max="38" width="7.7109375" style="108" customWidth="1"/>
    <col min="39" max="39" width="11.28515625" style="108" customWidth="1"/>
    <col min="40" max="40" width="2.28515625" style="108" customWidth="1"/>
    <col min="41" max="41" width="19.5703125" style="108" customWidth="1"/>
    <col min="42" max="67" width="11.28515625" style="108" customWidth="1"/>
    <col min="68" max="79" width="8.7109375" style="108" customWidth="1"/>
    <col min="80" max="16384" width="19.5703125" style="108"/>
  </cols>
  <sheetData>
    <row r="1" spans="1:79" ht="16.5" customHeight="1" x14ac:dyDescent="0.25">
      <c r="A1" s="700" t="s">
        <v>0</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700"/>
      <c r="AO1" s="700"/>
      <c r="AP1" s="700"/>
      <c r="AQ1" s="700"/>
      <c r="AR1" s="700"/>
      <c r="AS1" s="700"/>
      <c r="AT1" s="700"/>
      <c r="AU1" s="700"/>
      <c r="AV1" s="700"/>
      <c r="AW1" s="700"/>
      <c r="AX1" s="700"/>
      <c r="AY1" s="700"/>
      <c r="AZ1" s="700"/>
      <c r="BA1" s="700"/>
      <c r="BB1" s="700"/>
      <c r="BC1" s="700"/>
      <c r="BD1" s="700"/>
      <c r="BE1" s="700"/>
      <c r="BF1" s="700"/>
      <c r="BG1" s="700"/>
      <c r="BH1" s="700"/>
      <c r="BI1" s="700"/>
      <c r="BJ1" s="700"/>
      <c r="BK1" s="700"/>
      <c r="BL1" s="700"/>
      <c r="BM1" s="700"/>
      <c r="BN1" s="700"/>
      <c r="BO1" s="700"/>
      <c r="BP1" s="700"/>
      <c r="BQ1" s="700"/>
      <c r="BR1" s="700"/>
      <c r="BS1" s="700"/>
      <c r="BT1" s="700"/>
      <c r="BU1" s="700"/>
      <c r="BV1" s="700"/>
      <c r="BW1" s="700"/>
      <c r="BX1" s="700"/>
      <c r="BY1" s="701" t="s">
        <v>1</v>
      </c>
      <c r="BZ1" s="701"/>
      <c r="CA1" s="701"/>
    </row>
    <row r="2" spans="1:79" ht="16.5" customHeight="1" x14ac:dyDescent="0.25">
      <c r="A2" s="700" t="s">
        <v>2</v>
      </c>
      <c r="B2" s="700"/>
      <c r="C2" s="700"/>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700"/>
      <c r="AF2" s="700"/>
      <c r="AG2" s="700"/>
      <c r="AH2" s="700"/>
      <c r="AI2" s="700"/>
      <c r="AJ2" s="700"/>
      <c r="AK2" s="700"/>
      <c r="AL2" s="700"/>
      <c r="AM2" s="700"/>
      <c r="AN2" s="700"/>
      <c r="AO2" s="700"/>
      <c r="AP2" s="700"/>
      <c r="AQ2" s="700"/>
      <c r="AR2" s="700"/>
      <c r="AS2" s="700"/>
      <c r="AT2" s="700"/>
      <c r="AU2" s="700"/>
      <c r="AV2" s="700"/>
      <c r="AW2" s="700"/>
      <c r="AX2" s="700"/>
      <c r="AY2" s="700"/>
      <c r="AZ2" s="700"/>
      <c r="BA2" s="700"/>
      <c r="BB2" s="700"/>
      <c r="BC2" s="700"/>
      <c r="BD2" s="700"/>
      <c r="BE2" s="700"/>
      <c r="BF2" s="700"/>
      <c r="BG2" s="700"/>
      <c r="BH2" s="700"/>
      <c r="BI2" s="700"/>
      <c r="BJ2" s="700"/>
      <c r="BK2" s="700"/>
      <c r="BL2" s="700"/>
      <c r="BM2" s="700"/>
      <c r="BN2" s="700"/>
      <c r="BO2" s="700"/>
      <c r="BP2" s="700"/>
      <c r="BQ2" s="700"/>
      <c r="BR2" s="700"/>
      <c r="BS2" s="700"/>
      <c r="BT2" s="700"/>
      <c r="BU2" s="700"/>
      <c r="BV2" s="700"/>
      <c r="BW2" s="700"/>
      <c r="BX2" s="700"/>
      <c r="BY2" s="701" t="s">
        <v>3</v>
      </c>
      <c r="BZ2" s="701"/>
      <c r="CA2" s="701"/>
    </row>
    <row r="3" spans="1:79" ht="26.25" customHeight="1" x14ac:dyDescent="0.25">
      <c r="A3" s="700" t="s">
        <v>231</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c r="AJ3" s="700"/>
      <c r="AK3" s="700"/>
      <c r="AL3" s="700"/>
      <c r="AM3" s="700"/>
      <c r="AN3" s="700"/>
      <c r="AO3" s="700"/>
      <c r="AP3" s="700"/>
      <c r="AQ3" s="700"/>
      <c r="AR3" s="700"/>
      <c r="AS3" s="700"/>
      <c r="AT3" s="700"/>
      <c r="AU3" s="700"/>
      <c r="AV3" s="700"/>
      <c r="AW3" s="700"/>
      <c r="AX3" s="700"/>
      <c r="AY3" s="700"/>
      <c r="AZ3" s="700"/>
      <c r="BA3" s="700"/>
      <c r="BB3" s="700"/>
      <c r="BC3" s="700"/>
      <c r="BD3" s="700"/>
      <c r="BE3" s="700"/>
      <c r="BF3" s="700"/>
      <c r="BG3" s="700"/>
      <c r="BH3" s="700"/>
      <c r="BI3" s="700"/>
      <c r="BJ3" s="700"/>
      <c r="BK3" s="700"/>
      <c r="BL3" s="700"/>
      <c r="BM3" s="700"/>
      <c r="BN3" s="700"/>
      <c r="BO3" s="700"/>
      <c r="BP3" s="700"/>
      <c r="BQ3" s="700"/>
      <c r="BR3" s="700"/>
      <c r="BS3" s="700"/>
      <c r="BT3" s="700"/>
      <c r="BU3" s="700"/>
      <c r="BV3" s="700"/>
      <c r="BW3" s="700"/>
      <c r="BX3" s="700"/>
      <c r="BY3" s="701" t="s">
        <v>5</v>
      </c>
      <c r="BZ3" s="701"/>
      <c r="CA3" s="701"/>
    </row>
    <row r="4" spans="1:79" ht="16.5" customHeight="1" x14ac:dyDescent="0.25">
      <c r="A4" s="700" t="s">
        <v>232</v>
      </c>
      <c r="B4" s="700"/>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700"/>
      <c r="AO4" s="700"/>
      <c r="AP4" s="700"/>
      <c r="AQ4" s="700"/>
      <c r="AR4" s="700"/>
      <c r="AS4" s="700"/>
      <c r="AT4" s="700"/>
      <c r="AU4" s="700"/>
      <c r="AV4" s="700"/>
      <c r="AW4" s="700"/>
      <c r="AX4" s="700"/>
      <c r="AY4" s="700"/>
      <c r="AZ4" s="700"/>
      <c r="BA4" s="700"/>
      <c r="BB4" s="700"/>
      <c r="BC4" s="700"/>
      <c r="BD4" s="700"/>
      <c r="BE4" s="700"/>
      <c r="BF4" s="700"/>
      <c r="BG4" s="700"/>
      <c r="BH4" s="700"/>
      <c r="BI4" s="700"/>
      <c r="BJ4" s="700"/>
      <c r="BK4" s="700"/>
      <c r="BL4" s="700"/>
      <c r="BM4" s="700"/>
      <c r="BN4" s="700"/>
      <c r="BO4" s="700"/>
      <c r="BP4" s="700"/>
      <c r="BQ4" s="700"/>
      <c r="BR4" s="700"/>
      <c r="BS4" s="700"/>
      <c r="BT4" s="700"/>
      <c r="BU4" s="700"/>
      <c r="BV4" s="700"/>
      <c r="BW4" s="700"/>
      <c r="BX4" s="700"/>
      <c r="BY4" s="697" t="s">
        <v>233</v>
      </c>
      <c r="BZ4" s="698"/>
      <c r="CA4" s="699"/>
    </row>
    <row r="5" spans="1:79" ht="26.25" customHeight="1" x14ac:dyDescent="0.25">
      <c r="A5" s="708" t="s">
        <v>234</v>
      </c>
      <c r="B5" s="708"/>
      <c r="C5" s="708"/>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c r="AD5" s="708"/>
      <c r="AE5" s="708"/>
      <c r="AF5" s="708"/>
      <c r="AG5" s="708"/>
      <c r="AH5" s="708"/>
      <c r="AI5" s="708"/>
      <c r="AJ5" s="708"/>
      <c r="AK5" s="708"/>
      <c r="AL5" s="708"/>
      <c r="AM5" s="708"/>
      <c r="AO5" s="708" t="s">
        <v>235</v>
      </c>
      <c r="AP5" s="708"/>
      <c r="AQ5" s="708"/>
      <c r="AR5" s="708"/>
      <c r="AS5" s="708"/>
      <c r="AT5" s="708"/>
      <c r="AU5" s="708"/>
      <c r="AV5" s="708"/>
      <c r="AW5" s="708"/>
      <c r="AX5" s="708"/>
      <c r="AY5" s="708"/>
      <c r="AZ5" s="708"/>
      <c r="BA5" s="708"/>
      <c r="BB5" s="708"/>
      <c r="BC5" s="708"/>
      <c r="BD5" s="708"/>
      <c r="BE5" s="708"/>
      <c r="BF5" s="708"/>
      <c r="BG5" s="708"/>
      <c r="BH5" s="708"/>
      <c r="BI5" s="708"/>
      <c r="BJ5" s="708"/>
      <c r="BK5" s="708"/>
      <c r="BL5" s="708"/>
      <c r="BM5" s="708"/>
      <c r="BN5" s="708"/>
      <c r="BO5" s="708"/>
      <c r="BP5" s="708"/>
      <c r="BQ5" s="708"/>
      <c r="BR5" s="708"/>
      <c r="BS5" s="708"/>
      <c r="BT5" s="708"/>
      <c r="BU5" s="708"/>
      <c r="BV5" s="708"/>
      <c r="BW5" s="708"/>
      <c r="BX5" s="708"/>
      <c r="BY5" s="709"/>
      <c r="BZ5" s="709"/>
      <c r="CA5" s="709"/>
    </row>
    <row r="6" spans="1:79" ht="28.5" x14ac:dyDescent="0.25">
      <c r="A6" s="149" t="s">
        <v>236</v>
      </c>
      <c r="B6" s="704"/>
      <c r="C6" s="704"/>
      <c r="D6" s="704"/>
      <c r="E6" s="704"/>
      <c r="F6" s="704"/>
      <c r="G6" s="704"/>
      <c r="H6" s="704"/>
      <c r="I6" s="704"/>
      <c r="J6" s="704"/>
      <c r="K6" s="704"/>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c r="AK6" s="704"/>
      <c r="AL6" s="704"/>
      <c r="AM6" s="704"/>
      <c r="AN6" s="704"/>
      <c r="AO6" s="704"/>
      <c r="AP6" s="704"/>
      <c r="AQ6" s="704"/>
      <c r="AR6" s="704"/>
      <c r="AS6" s="704"/>
      <c r="AT6" s="704"/>
      <c r="AU6" s="704"/>
      <c r="AV6" s="704"/>
      <c r="AW6" s="704"/>
      <c r="AX6" s="704"/>
      <c r="AY6" s="704"/>
      <c r="AZ6" s="704"/>
      <c r="BA6" s="704"/>
      <c r="BB6" s="704"/>
      <c r="BC6" s="704"/>
      <c r="BD6" s="704"/>
      <c r="BE6" s="704"/>
      <c r="BF6" s="704"/>
      <c r="BG6" s="704"/>
      <c r="BH6" s="704"/>
      <c r="BI6" s="704"/>
      <c r="BJ6" s="704"/>
      <c r="BK6" s="704"/>
      <c r="BL6" s="704"/>
      <c r="BM6" s="704"/>
      <c r="BN6" s="704"/>
      <c r="BO6" s="704"/>
      <c r="BP6" s="704"/>
      <c r="BQ6" s="704"/>
      <c r="BR6" s="704"/>
      <c r="BS6" s="704"/>
      <c r="BT6" s="704"/>
      <c r="BU6" s="704"/>
      <c r="BV6" s="704"/>
      <c r="BW6" s="704"/>
      <c r="BX6" s="704"/>
      <c r="BY6" s="704"/>
      <c r="BZ6" s="704"/>
      <c r="CA6" s="704"/>
    </row>
    <row r="7" spans="1:79" ht="29.25" customHeight="1" x14ac:dyDescent="0.25">
      <c r="A7" s="150" t="s">
        <v>237</v>
      </c>
      <c r="B7" s="702"/>
      <c r="C7" s="705"/>
      <c r="D7" s="705"/>
      <c r="E7" s="705"/>
      <c r="F7" s="705"/>
      <c r="G7" s="705"/>
      <c r="H7" s="705"/>
      <c r="I7" s="705"/>
      <c r="J7" s="705"/>
      <c r="K7" s="705"/>
      <c r="L7" s="705"/>
      <c r="M7" s="705"/>
      <c r="N7" s="705"/>
      <c r="O7" s="705"/>
      <c r="P7" s="705"/>
      <c r="Q7" s="705"/>
      <c r="R7" s="705"/>
      <c r="S7" s="705"/>
      <c r="T7" s="705"/>
      <c r="U7" s="705"/>
      <c r="V7" s="705"/>
      <c r="W7" s="705"/>
      <c r="X7" s="705"/>
      <c r="Y7" s="705"/>
      <c r="Z7" s="705"/>
      <c r="AA7" s="705"/>
      <c r="AB7" s="705"/>
      <c r="AC7" s="705"/>
      <c r="AD7" s="705"/>
      <c r="AE7" s="705"/>
      <c r="AF7" s="705"/>
      <c r="AG7" s="705"/>
      <c r="AH7" s="705"/>
      <c r="AI7" s="705"/>
      <c r="AJ7" s="705"/>
      <c r="AK7" s="705"/>
      <c r="AL7" s="705"/>
      <c r="AM7" s="705"/>
      <c r="AN7" s="705"/>
      <c r="AO7" s="705"/>
      <c r="AP7" s="705"/>
      <c r="AQ7" s="705"/>
      <c r="AR7" s="705"/>
      <c r="AS7" s="705"/>
      <c r="AT7" s="705"/>
      <c r="AU7" s="705"/>
      <c r="AV7" s="705"/>
      <c r="AW7" s="705"/>
      <c r="AX7" s="705"/>
      <c r="AY7" s="705"/>
      <c r="AZ7" s="705"/>
      <c r="BA7" s="705"/>
      <c r="BB7" s="705"/>
      <c r="BC7" s="705"/>
      <c r="BD7" s="705"/>
      <c r="BE7" s="705"/>
      <c r="BF7" s="705"/>
      <c r="BG7" s="705"/>
      <c r="BH7" s="705"/>
      <c r="BI7" s="705"/>
      <c r="BJ7" s="705"/>
      <c r="BK7" s="705"/>
      <c r="BL7" s="705"/>
      <c r="BM7" s="705"/>
      <c r="BN7" s="705"/>
      <c r="BO7" s="705"/>
      <c r="BP7" s="705"/>
      <c r="BQ7" s="705"/>
      <c r="BR7" s="705"/>
      <c r="BS7" s="705"/>
      <c r="BT7" s="705"/>
      <c r="BU7" s="705"/>
      <c r="BV7" s="705"/>
      <c r="BW7" s="705"/>
      <c r="BX7" s="705"/>
      <c r="BY7" s="705"/>
      <c r="BZ7" s="705"/>
      <c r="CA7" s="703"/>
    </row>
    <row r="8" spans="1:79" ht="6" customHeight="1" x14ac:dyDescent="0.25">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25">
      <c r="A9" s="706" t="s">
        <v>238</v>
      </c>
      <c r="B9" s="702" t="s">
        <v>30</v>
      </c>
      <c r="C9" s="703"/>
      <c r="D9" s="702" t="s">
        <v>31</v>
      </c>
      <c r="E9" s="703"/>
      <c r="F9" s="702" t="s">
        <v>32</v>
      </c>
      <c r="G9" s="703"/>
      <c r="H9" s="702" t="s">
        <v>33</v>
      </c>
      <c r="I9" s="703"/>
      <c r="J9" s="702" t="s">
        <v>34</v>
      </c>
      <c r="K9" s="703"/>
      <c r="L9" s="702" t="s">
        <v>35</v>
      </c>
      <c r="M9" s="703"/>
      <c r="N9" s="702" t="s">
        <v>36</v>
      </c>
      <c r="O9" s="703"/>
      <c r="P9" s="702" t="s">
        <v>37</v>
      </c>
      <c r="Q9" s="703"/>
      <c r="R9" s="702" t="s">
        <v>38</v>
      </c>
      <c r="S9" s="703"/>
      <c r="T9" s="702" t="s">
        <v>39</v>
      </c>
      <c r="U9" s="703"/>
      <c r="V9" s="702" t="s">
        <v>40</v>
      </c>
      <c r="W9" s="703"/>
      <c r="X9" s="702" t="s">
        <v>8</v>
      </c>
      <c r="Y9" s="703"/>
      <c r="Z9" s="702" t="s">
        <v>239</v>
      </c>
      <c r="AA9" s="703"/>
      <c r="AB9" s="702" t="s">
        <v>240</v>
      </c>
      <c r="AC9" s="705"/>
      <c r="AD9" s="705"/>
      <c r="AE9" s="705"/>
      <c r="AF9" s="705"/>
      <c r="AG9" s="703"/>
      <c r="AH9" s="702" t="s">
        <v>241</v>
      </c>
      <c r="AI9" s="705"/>
      <c r="AJ9" s="705"/>
      <c r="AK9" s="705"/>
      <c r="AL9" s="705"/>
      <c r="AM9" s="703"/>
      <c r="AO9" s="706" t="s">
        <v>238</v>
      </c>
      <c r="AP9" s="702" t="s">
        <v>30</v>
      </c>
      <c r="AQ9" s="703"/>
      <c r="AR9" s="702" t="s">
        <v>31</v>
      </c>
      <c r="AS9" s="703"/>
      <c r="AT9" s="702" t="s">
        <v>32</v>
      </c>
      <c r="AU9" s="703"/>
      <c r="AV9" s="702" t="s">
        <v>33</v>
      </c>
      <c r="AW9" s="703"/>
      <c r="AX9" s="702" t="s">
        <v>34</v>
      </c>
      <c r="AY9" s="703"/>
      <c r="AZ9" s="702" t="s">
        <v>35</v>
      </c>
      <c r="BA9" s="703"/>
      <c r="BB9" s="702" t="s">
        <v>36</v>
      </c>
      <c r="BC9" s="703"/>
      <c r="BD9" s="702" t="s">
        <v>37</v>
      </c>
      <c r="BE9" s="703"/>
      <c r="BF9" s="702" t="s">
        <v>38</v>
      </c>
      <c r="BG9" s="703"/>
      <c r="BH9" s="702" t="s">
        <v>39</v>
      </c>
      <c r="BI9" s="703"/>
      <c r="BJ9" s="702" t="s">
        <v>40</v>
      </c>
      <c r="BK9" s="703"/>
      <c r="BL9" s="702" t="s">
        <v>8</v>
      </c>
      <c r="BM9" s="703"/>
      <c r="BN9" s="702" t="s">
        <v>239</v>
      </c>
      <c r="BO9" s="703"/>
      <c r="BP9" s="702" t="s">
        <v>240</v>
      </c>
      <c r="BQ9" s="705"/>
      <c r="BR9" s="705"/>
      <c r="BS9" s="705"/>
      <c r="BT9" s="705"/>
      <c r="BU9" s="703"/>
      <c r="BV9" s="702" t="s">
        <v>241</v>
      </c>
      <c r="BW9" s="705"/>
      <c r="BX9" s="705"/>
      <c r="BY9" s="705"/>
      <c r="BZ9" s="705"/>
      <c r="CA9" s="703"/>
    </row>
    <row r="10" spans="1:79" ht="36" customHeight="1" x14ac:dyDescent="0.25">
      <c r="A10" s="707"/>
      <c r="B10" s="111" t="s">
        <v>242</v>
      </c>
      <c r="C10" s="111" t="s">
        <v>243</v>
      </c>
      <c r="D10" s="111" t="s">
        <v>242</v>
      </c>
      <c r="E10" s="111" t="s">
        <v>243</v>
      </c>
      <c r="F10" s="111" t="s">
        <v>242</v>
      </c>
      <c r="G10" s="111" t="s">
        <v>243</v>
      </c>
      <c r="H10" s="111" t="s">
        <v>242</v>
      </c>
      <c r="I10" s="111" t="s">
        <v>243</v>
      </c>
      <c r="J10" s="111" t="s">
        <v>242</v>
      </c>
      <c r="K10" s="111" t="s">
        <v>243</v>
      </c>
      <c r="L10" s="111" t="s">
        <v>242</v>
      </c>
      <c r="M10" s="111" t="s">
        <v>243</v>
      </c>
      <c r="N10" s="111" t="s">
        <v>242</v>
      </c>
      <c r="O10" s="111" t="s">
        <v>243</v>
      </c>
      <c r="P10" s="111" t="s">
        <v>242</v>
      </c>
      <c r="Q10" s="111" t="s">
        <v>243</v>
      </c>
      <c r="R10" s="111" t="s">
        <v>242</v>
      </c>
      <c r="S10" s="111" t="s">
        <v>243</v>
      </c>
      <c r="T10" s="111" t="s">
        <v>242</v>
      </c>
      <c r="U10" s="111" t="s">
        <v>243</v>
      </c>
      <c r="V10" s="111" t="s">
        <v>242</v>
      </c>
      <c r="W10" s="111" t="s">
        <v>243</v>
      </c>
      <c r="X10" s="111" t="s">
        <v>242</v>
      </c>
      <c r="Y10" s="111" t="s">
        <v>243</v>
      </c>
      <c r="Z10" s="111" t="s">
        <v>242</v>
      </c>
      <c r="AA10" s="111" t="s">
        <v>243</v>
      </c>
      <c r="AB10" s="183" t="s">
        <v>244</v>
      </c>
      <c r="AC10" s="183" t="s">
        <v>245</v>
      </c>
      <c r="AD10" s="183" t="s">
        <v>246</v>
      </c>
      <c r="AE10" s="183" t="s">
        <v>247</v>
      </c>
      <c r="AF10" s="184" t="s">
        <v>248</v>
      </c>
      <c r="AG10" s="183" t="s">
        <v>249</v>
      </c>
      <c r="AH10" s="111" t="s">
        <v>250</v>
      </c>
      <c r="AI10" s="142" t="s">
        <v>251</v>
      </c>
      <c r="AJ10" s="111" t="s">
        <v>252</v>
      </c>
      <c r="AK10" s="111" t="s">
        <v>253</v>
      </c>
      <c r="AL10" s="111" t="s">
        <v>254</v>
      </c>
      <c r="AM10" s="111" t="s">
        <v>255</v>
      </c>
      <c r="AO10" s="707"/>
      <c r="AP10" s="111" t="s">
        <v>242</v>
      </c>
      <c r="AQ10" s="111" t="s">
        <v>243</v>
      </c>
      <c r="AR10" s="111" t="s">
        <v>242</v>
      </c>
      <c r="AS10" s="111" t="s">
        <v>243</v>
      </c>
      <c r="AT10" s="111" t="s">
        <v>242</v>
      </c>
      <c r="AU10" s="111" t="s">
        <v>243</v>
      </c>
      <c r="AV10" s="111" t="s">
        <v>242</v>
      </c>
      <c r="AW10" s="111" t="s">
        <v>243</v>
      </c>
      <c r="AX10" s="111" t="s">
        <v>242</v>
      </c>
      <c r="AY10" s="111" t="s">
        <v>243</v>
      </c>
      <c r="AZ10" s="111" t="s">
        <v>242</v>
      </c>
      <c r="BA10" s="111" t="s">
        <v>243</v>
      </c>
      <c r="BB10" s="111" t="s">
        <v>242</v>
      </c>
      <c r="BC10" s="111" t="s">
        <v>243</v>
      </c>
      <c r="BD10" s="111" t="s">
        <v>242</v>
      </c>
      <c r="BE10" s="111" t="s">
        <v>243</v>
      </c>
      <c r="BF10" s="111" t="s">
        <v>242</v>
      </c>
      <c r="BG10" s="111" t="s">
        <v>243</v>
      </c>
      <c r="BH10" s="111" t="s">
        <v>242</v>
      </c>
      <c r="BI10" s="111" t="s">
        <v>243</v>
      </c>
      <c r="BJ10" s="111" t="s">
        <v>242</v>
      </c>
      <c r="BK10" s="111" t="s">
        <v>243</v>
      </c>
      <c r="BL10" s="111" t="s">
        <v>242</v>
      </c>
      <c r="BM10" s="111" t="s">
        <v>243</v>
      </c>
      <c r="BN10" s="111" t="s">
        <v>242</v>
      </c>
      <c r="BO10" s="111" t="s">
        <v>243</v>
      </c>
      <c r="BP10" s="183" t="s">
        <v>244</v>
      </c>
      <c r="BQ10" s="183" t="s">
        <v>245</v>
      </c>
      <c r="BR10" s="183" t="s">
        <v>246</v>
      </c>
      <c r="BS10" s="183" t="s">
        <v>247</v>
      </c>
      <c r="BT10" s="184" t="s">
        <v>248</v>
      </c>
      <c r="BU10" s="183" t="s">
        <v>249</v>
      </c>
      <c r="BV10" s="181" t="s">
        <v>250</v>
      </c>
      <c r="BW10" s="182" t="s">
        <v>251</v>
      </c>
      <c r="BX10" s="181" t="s">
        <v>252</v>
      </c>
      <c r="BY10" s="181" t="s">
        <v>253</v>
      </c>
      <c r="BZ10" s="181" t="s">
        <v>254</v>
      </c>
      <c r="CA10" s="181" t="s">
        <v>255</v>
      </c>
    </row>
    <row r="11" spans="1:79" x14ac:dyDescent="0.25">
      <c r="A11" s="143" t="s">
        <v>256</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256</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25">
      <c r="A12" s="143" t="s">
        <v>257</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257</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25">
      <c r="A13" s="143" t="s">
        <v>258</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258</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25">
      <c r="A14" s="143" t="s">
        <v>259</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259</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25">
      <c r="A15" s="143" t="s">
        <v>260</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260</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25">
      <c r="A16" s="143" t="s">
        <v>261</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261</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25">
      <c r="A17" s="143" t="s">
        <v>262</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262</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25">
      <c r="A18" s="143" t="s">
        <v>263</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263</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25">
      <c r="A19" s="143" t="s">
        <v>264</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264</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25">
      <c r="A20" s="143" t="s">
        <v>265</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265</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25">
      <c r="A21" s="143" t="s">
        <v>266</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266</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25">
      <c r="A22" s="143" t="s">
        <v>267</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267</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25">
      <c r="A23" s="143" t="s">
        <v>268</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268</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25">
      <c r="A24" s="143" t="s">
        <v>269</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269</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25">
      <c r="A25" s="143" t="s">
        <v>270</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270</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25">
      <c r="A26" s="143" t="s">
        <v>271</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271</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25">
      <c r="A27" s="143" t="s">
        <v>272</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272</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25">
      <c r="A28" s="143" t="s">
        <v>273</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273</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25">
      <c r="A29" s="143" t="s">
        <v>274</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274</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25">
      <c r="A30" s="143" t="s">
        <v>275</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275</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25">
      <c r="A31" s="143" t="s">
        <v>276</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276</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25">
      <c r="A32" s="148" t="s">
        <v>277</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277</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8.5" x14ac:dyDescent="0.25">
      <c r="A34" s="149" t="s">
        <v>236</v>
      </c>
      <c r="B34" s="704"/>
      <c r="C34" s="704"/>
      <c r="D34" s="704"/>
      <c r="E34" s="704"/>
      <c r="F34" s="704"/>
      <c r="G34" s="704"/>
      <c r="H34" s="704"/>
      <c r="I34" s="704"/>
      <c r="J34" s="704"/>
      <c r="K34" s="704"/>
      <c r="L34" s="704"/>
      <c r="M34" s="704"/>
      <c r="N34" s="704"/>
      <c r="O34" s="704"/>
      <c r="P34" s="704"/>
      <c r="Q34" s="704"/>
      <c r="R34" s="704"/>
      <c r="S34" s="704"/>
      <c r="T34" s="704"/>
      <c r="U34" s="704"/>
      <c r="V34" s="704"/>
      <c r="W34" s="704"/>
      <c r="X34" s="704"/>
      <c r="Y34" s="704"/>
      <c r="Z34" s="704"/>
      <c r="AA34" s="704"/>
      <c r="AB34" s="704"/>
      <c r="AC34" s="704"/>
      <c r="AD34" s="704"/>
      <c r="AE34" s="704"/>
      <c r="AF34" s="704"/>
      <c r="AG34" s="704"/>
      <c r="AH34" s="704"/>
      <c r="AI34" s="704"/>
      <c r="AJ34" s="704"/>
      <c r="AK34" s="704"/>
      <c r="AL34" s="704"/>
      <c r="AM34" s="704"/>
      <c r="AN34" s="704"/>
      <c r="AO34" s="704"/>
      <c r="AP34" s="704"/>
      <c r="AQ34" s="704"/>
      <c r="AR34" s="704"/>
      <c r="AS34" s="704"/>
      <c r="AT34" s="704"/>
      <c r="AU34" s="704"/>
      <c r="AV34" s="704"/>
      <c r="AW34" s="704"/>
      <c r="AX34" s="704"/>
      <c r="AY34" s="704"/>
      <c r="AZ34" s="704"/>
      <c r="BA34" s="704"/>
      <c r="BB34" s="704"/>
      <c r="BC34" s="704"/>
      <c r="BD34" s="704"/>
      <c r="BE34" s="704"/>
      <c r="BF34" s="704"/>
      <c r="BG34" s="704"/>
      <c r="BH34" s="704"/>
      <c r="BI34" s="704"/>
      <c r="BJ34" s="704"/>
      <c r="BK34" s="704"/>
      <c r="BL34" s="704"/>
      <c r="BM34" s="704"/>
      <c r="BN34" s="704"/>
      <c r="BO34" s="704"/>
      <c r="BP34" s="704"/>
      <c r="BQ34" s="704"/>
      <c r="BR34" s="704"/>
      <c r="BS34" s="704"/>
      <c r="BT34" s="704"/>
      <c r="BU34" s="704"/>
      <c r="BV34" s="704"/>
      <c r="BW34" s="704"/>
      <c r="BX34" s="704"/>
      <c r="BY34" s="704"/>
      <c r="BZ34" s="704"/>
      <c r="CA34" s="704"/>
    </row>
    <row r="35" spans="1:79" ht="29.25" customHeight="1" x14ac:dyDescent="0.25">
      <c r="A35" s="150" t="s">
        <v>237</v>
      </c>
      <c r="B35" s="702"/>
      <c r="C35" s="705"/>
      <c r="D35" s="705"/>
      <c r="E35" s="705"/>
      <c r="F35" s="705"/>
      <c r="G35" s="705"/>
      <c r="H35" s="705"/>
      <c r="I35" s="705"/>
      <c r="J35" s="705"/>
      <c r="K35" s="705"/>
      <c r="L35" s="705"/>
      <c r="M35" s="705"/>
      <c r="N35" s="705"/>
      <c r="O35" s="705"/>
      <c r="P35" s="705"/>
      <c r="Q35" s="705"/>
      <c r="R35" s="705"/>
      <c r="S35" s="705"/>
      <c r="T35" s="705"/>
      <c r="U35" s="705"/>
      <c r="V35" s="705"/>
      <c r="W35" s="705"/>
      <c r="X35" s="705"/>
      <c r="Y35" s="705"/>
      <c r="Z35" s="705"/>
      <c r="AA35" s="705"/>
      <c r="AB35" s="705"/>
      <c r="AC35" s="705"/>
      <c r="AD35" s="705"/>
      <c r="AE35" s="705"/>
      <c r="AF35" s="705"/>
      <c r="AG35" s="705"/>
      <c r="AH35" s="705"/>
      <c r="AI35" s="705"/>
      <c r="AJ35" s="705"/>
      <c r="AK35" s="705"/>
      <c r="AL35" s="705"/>
      <c r="AM35" s="705"/>
      <c r="AN35" s="705"/>
      <c r="AO35" s="705"/>
      <c r="AP35" s="705"/>
      <c r="AQ35" s="705"/>
      <c r="AR35" s="705"/>
      <c r="AS35" s="705"/>
      <c r="AT35" s="705"/>
      <c r="AU35" s="705"/>
      <c r="AV35" s="705"/>
      <c r="AW35" s="705"/>
      <c r="AX35" s="705"/>
      <c r="AY35" s="705"/>
      <c r="AZ35" s="705"/>
      <c r="BA35" s="705"/>
      <c r="BB35" s="705"/>
      <c r="BC35" s="705"/>
      <c r="BD35" s="705"/>
      <c r="BE35" s="705"/>
      <c r="BF35" s="705"/>
      <c r="BG35" s="705"/>
      <c r="BH35" s="705"/>
      <c r="BI35" s="705"/>
      <c r="BJ35" s="705"/>
      <c r="BK35" s="705"/>
      <c r="BL35" s="705"/>
      <c r="BM35" s="705"/>
      <c r="BN35" s="705"/>
      <c r="BO35" s="705"/>
      <c r="BP35" s="705"/>
      <c r="BQ35" s="705"/>
      <c r="BR35" s="705"/>
      <c r="BS35" s="705"/>
      <c r="BT35" s="705"/>
      <c r="BU35" s="705"/>
      <c r="BV35" s="705"/>
      <c r="BW35" s="705"/>
      <c r="BX35" s="705"/>
      <c r="BY35" s="705"/>
      <c r="BZ35" s="705"/>
      <c r="CA35" s="703"/>
    </row>
    <row r="36" spans="1:79" ht="6" customHeight="1" x14ac:dyDescent="0.25">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25">
      <c r="A37" s="706" t="s">
        <v>238</v>
      </c>
      <c r="B37" s="702" t="s">
        <v>30</v>
      </c>
      <c r="C37" s="703"/>
      <c r="D37" s="702" t="s">
        <v>31</v>
      </c>
      <c r="E37" s="703"/>
      <c r="F37" s="702" t="s">
        <v>32</v>
      </c>
      <c r="G37" s="703"/>
      <c r="H37" s="702" t="s">
        <v>33</v>
      </c>
      <c r="I37" s="703"/>
      <c r="J37" s="702" t="s">
        <v>34</v>
      </c>
      <c r="K37" s="703"/>
      <c r="L37" s="702" t="s">
        <v>35</v>
      </c>
      <c r="M37" s="703"/>
      <c r="N37" s="702" t="s">
        <v>36</v>
      </c>
      <c r="O37" s="703"/>
      <c r="P37" s="702" t="s">
        <v>37</v>
      </c>
      <c r="Q37" s="703"/>
      <c r="R37" s="702" t="s">
        <v>38</v>
      </c>
      <c r="S37" s="703"/>
      <c r="T37" s="702" t="s">
        <v>39</v>
      </c>
      <c r="U37" s="703"/>
      <c r="V37" s="702" t="s">
        <v>40</v>
      </c>
      <c r="W37" s="703"/>
      <c r="X37" s="702" t="s">
        <v>8</v>
      </c>
      <c r="Y37" s="703"/>
      <c r="Z37" s="702" t="s">
        <v>239</v>
      </c>
      <c r="AA37" s="703"/>
      <c r="AB37" s="702" t="s">
        <v>240</v>
      </c>
      <c r="AC37" s="705"/>
      <c r="AD37" s="705"/>
      <c r="AE37" s="705"/>
      <c r="AF37" s="705"/>
      <c r="AG37" s="703"/>
      <c r="AH37" s="702" t="s">
        <v>241</v>
      </c>
      <c r="AI37" s="705"/>
      <c r="AJ37" s="705"/>
      <c r="AK37" s="705"/>
      <c r="AL37" s="705"/>
      <c r="AM37" s="703"/>
      <c r="AO37" s="706" t="s">
        <v>238</v>
      </c>
      <c r="AP37" s="702" t="s">
        <v>30</v>
      </c>
      <c r="AQ37" s="703"/>
      <c r="AR37" s="702" t="s">
        <v>31</v>
      </c>
      <c r="AS37" s="703"/>
      <c r="AT37" s="702" t="s">
        <v>32</v>
      </c>
      <c r="AU37" s="703"/>
      <c r="AV37" s="702" t="s">
        <v>33</v>
      </c>
      <c r="AW37" s="703"/>
      <c r="AX37" s="702" t="s">
        <v>34</v>
      </c>
      <c r="AY37" s="703"/>
      <c r="AZ37" s="702" t="s">
        <v>35</v>
      </c>
      <c r="BA37" s="703"/>
      <c r="BB37" s="702" t="s">
        <v>36</v>
      </c>
      <c r="BC37" s="703"/>
      <c r="BD37" s="702" t="s">
        <v>37</v>
      </c>
      <c r="BE37" s="703"/>
      <c r="BF37" s="702" t="s">
        <v>38</v>
      </c>
      <c r="BG37" s="703"/>
      <c r="BH37" s="702" t="s">
        <v>39</v>
      </c>
      <c r="BI37" s="703"/>
      <c r="BJ37" s="702" t="s">
        <v>40</v>
      </c>
      <c r="BK37" s="703"/>
      <c r="BL37" s="702" t="s">
        <v>8</v>
      </c>
      <c r="BM37" s="703"/>
      <c r="BN37" s="702" t="s">
        <v>239</v>
      </c>
      <c r="BO37" s="703"/>
      <c r="BP37" s="702" t="s">
        <v>240</v>
      </c>
      <c r="BQ37" s="705"/>
      <c r="BR37" s="705"/>
      <c r="BS37" s="705"/>
      <c r="BT37" s="705"/>
      <c r="BU37" s="703"/>
      <c r="BV37" s="702" t="s">
        <v>241</v>
      </c>
      <c r="BW37" s="705"/>
      <c r="BX37" s="705"/>
      <c r="BY37" s="705"/>
      <c r="BZ37" s="705"/>
      <c r="CA37" s="703"/>
    </row>
    <row r="38" spans="1:79" ht="52.5" customHeight="1" x14ac:dyDescent="0.25">
      <c r="A38" s="707"/>
      <c r="B38" s="111" t="s">
        <v>242</v>
      </c>
      <c r="C38" s="111" t="s">
        <v>243</v>
      </c>
      <c r="D38" s="111" t="s">
        <v>242</v>
      </c>
      <c r="E38" s="111" t="s">
        <v>243</v>
      </c>
      <c r="F38" s="111" t="s">
        <v>242</v>
      </c>
      <c r="G38" s="111" t="s">
        <v>243</v>
      </c>
      <c r="H38" s="111" t="s">
        <v>242</v>
      </c>
      <c r="I38" s="111" t="s">
        <v>243</v>
      </c>
      <c r="J38" s="111" t="s">
        <v>242</v>
      </c>
      <c r="K38" s="111" t="s">
        <v>243</v>
      </c>
      <c r="L38" s="111" t="s">
        <v>242</v>
      </c>
      <c r="M38" s="111" t="s">
        <v>243</v>
      </c>
      <c r="N38" s="111" t="s">
        <v>242</v>
      </c>
      <c r="O38" s="111" t="s">
        <v>243</v>
      </c>
      <c r="P38" s="111" t="s">
        <v>242</v>
      </c>
      <c r="Q38" s="111" t="s">
        <v>243</v>
      </c>
      <c r="R38" s="111" t="s">
        <v>242</v>
      </c>
      <c r="S38" s="111" t="s">
        <v>243</v>
      </c>
      <c r="T38" s="111" t="s">
        <v>242</v>
      </c>
      <c r="U38" s="111" t="s">
        <v>243</v>
      </c>
      <c r="V38" s="111" t="s">
        <v>242</v>
      </c>
      <c r="W38" s="111" t="s">
        <v>243</v>
      </c>
      <c r="X38" s="111" t="s">
        <v>242</v>
      </c>
      <c r="Y38" s="111" t="s">
        <v>243</v>
      </c>
      <c r="Z38" s="111" t="s">
        <v>242</v>
      </c>
      <c r="AA38" s="111" t="s">
        <v>243</v>
      </c>
      <c r="AB38" s="183" t="s">
        <v>244</v>
      </c>
      <c r="AC38" s="183" t="s">
        <v>245</v>
      </c>
      <c r="AD38" s="183" t="s">
        <v>246</v>
      </c>
      <c r="AE38" s="183" t="s">
        <v>247</v>
      </c>
      <c r="AF38" s="184" t="s">
        <v>248</v>
      </c>
      <c r="AG38" s="183" t="s">
        <v>249</v>
      </c>
      <c r="AH38" s="111" t="s">
        <v>250</v>
      </c>
      <c r="AI38" s="142" t="s">
        <v>251</v>
      </c>
      <c r="AJ38" s="111" t="s">
        <v>252</v>
      </c>
      <c r="AK38" s="111" t="s">
        <v>253</v>
      </c>
      <c r="AL38" s="111" t="s">
        <v>254</v>
      </c>
      <c r="AM38" s="111" t="s">
        <v>255</v>
      </c>
      <c r="AO38" s="707"/>
      <c r="AP38" s="111" t="s">
        <v>242</v>
      </c>
      <c r="AQ38" s="111" t="s">
        <v>243</v>
      </c>
      <c r="AR38" s="111" t="s">
        <v>242</v>
      </c>
      <c r="AS38" s="111" t="s">
        <v>243</v>
      </c>
      <c r="AT38" s="111" t="s">
        <v>242</v>
      </c>
      <c r="AU38" s="111" t="s">
        <v>243</v>
      </c>
      <c r="AV38" s="111" t="s">
        <v>242</v>
      </c>
      <c r="AW38" s="111" t="s">
        <v>243</v>
      </c>
      <c r="AX38" s="111" t="s">
        <v>242</v>
      </c>
      <c r="AY38" s="111" t="s">
        <v>243</v>
      </c>
      <c r="AZ38" s="111" t="s">
        <v>242</v>
      </c>
      <c r="BA38" s="111" t="s">
        <v>243</v>
      </c>
      <c r="BB38" s="111" t="s">
        <v>242</v>
      </c>
      <c r="BC38" s="111" t="s">
        <v>243</v>
      </c>
      <c r="BD38" s="111" t="s">
        <v>242</v>
      </c>
      <c r="BE38" s="111" t="s">
        <v>243</v>
      </c>
      <c r="BF38" s="111" t="s">
        <v>242</v>
      </c>
      <c r="BG38" s="111" t="s">
        <v>243</v>
      </c>
      <c r="BH38" s="111" t="s">
        <v>242</v>
      </c>
      <c r="BI38" s="111" t="s">
        <v>243</v>
      </c>
      <c r="BJ38" s="111" t="s">
        <v>242</v>
      </c>
      <c r="BK38" s="111" t="s">
        <v>243</v>
      </c>
      <c r="BL38" s="111" t="s">
        <v>242</v>
      </c>
      <c r="BM38" s="111" t="s">
        <v>243</v>
      </c>
      <c r="BN38" s="111" t="s">
        <v>242</v>
      </c>
      <c r="BO38" s="111" t="s">
        <v>243</v>
      </c>
      <c r="BP38" s="183" t="s">
        <v>244</v>
      </c>
      <c r="BQ38" s="183" t="s">
        <v>245</v>
      </c>
      <c r="BR38" s="183" t="s">
        <v>246</v>
      </c>
      <c r="BS38" s="183" t="s">
        <v>247</v>
      </c>
      <c r="BT38" s="184" t="s">
        <v>248</v>
      </c>
      <c r="BU38" s="183" t="s">
        <v>249</v>
      </c>
      <c r="BV38" s="111" t="s">
        <v>250</v>
      </c>
      <c r="BW38" s="142" t="s">
        <v>251</v>
      </c>
      <c r="BX38" s="111" t="s">
        <v>252</v>
      </c>
      <c r="BY38" s="111" t="s">
        <v>253</v>
      </c>
      <c r="BZ38" s="111" t="s">
        <v>254</v>
      </c>
      <c r="CA38" s="111" t="s">
        <v>255</v>
      </c>
    </row>
    <row r="39" spans="1:79" x14ac:dyDescent="0.25">
      <c r="A39" s="143" t="s">
        <v>256</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256</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25">
      <c r="A40" s="143" t="s">
        <v>257</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257</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25">
      <c r="A41" s="143" t="s">
        <v>258</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258</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25">
      <c r="A42" s="143" t="s">
        <v>259</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259</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25">
      <c r="A43" s="143" t="s">
        <v>260</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260</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25">
      <c r="A44" s="143" t="s">
        <v>261</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261</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25">
      <c r="A45" s="143" t="s">
        <v>262</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262</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25">
      <c r="A46" s="143" t="s">
        <v>263</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263</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25">
      <c r="A47" s="143" t="s">
        <v>264</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264</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25">
      <c r="A48" s="143" t="s">
        <v>265</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265</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25">
      <c r="A49" s="143" t="s">
        <v>266</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266</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25">
      <c r="A50" s="143" t="s">
        <v>267</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267</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25">
      <c r="A51" s="143" t="s">
        <v>268</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268</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25">
      <c r="A52" s="143" t="s">
        <v>269</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269</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25">
      <c r="A53" s="143" t="s">
        <v>270</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270</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25">
      <c r="A54" s="143" t="s">
        <v>271</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271</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25">
      <c r="A55" s="143" t="s">
        <v>272</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272</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25">
      <c r="A56" s="143" t="s">
        <v>273</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273</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25">
      <c r="A57" s="143" t="s">
        <v>274</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274</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25">
      <c r="A58" s="143" t="s">
        <v>275</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275</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25">
      <c r="A59" s="143" t="s">
        <v>276</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276</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25">
      <c r="A60" s="148" t="s">
        <v>277</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277</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AH37:AM37"/>
    <mergeCell ref="A37:A38"/>
    <mergeCell ref="B37:C37"/>
    <mergeCell ref="D37:E37"/>
    <mergeCell ref="F37:G37"/>
    <mergeCell ref="H37:I37"/>
    <mergeCell ref="AB37:AG37"/>
    <mergeCell ref="R37:S37"/>
    <mergeCell ref="T37:U37"/>
    <mergeCell ref="V37:W37"/>
    <mergeCell ref="X37:Y37"/>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9:A10"/>
    <mergeCell ref="B9:C9"/>
    <mergeCell ref="D9:E9"/>
    <mergeCell ref="F9:G9"/>
    <mergeCell ref="H9:I9"/>
    <mergeCell ref="J9:K9"/>
    <mergeCell ref="L9:M9"/>
    <mergeCell ref="B6:CA6"/>
    <mergeCell ref="Z9:AA9"/>
    <mergeCell ref="B34:CA34"/>
    <mergeCell ref="R9:S9"/>
    <mergeCell ref="T9:U9"/>
    <mergeCell ref="V9:W9"/>
    <mergeCell ref="X9:Y9"/>
    <mergeCell ref="N9:O9"/>
    <mergeCell ref="P9:Q9"/>
    <mergeCell ref="B7:CA7"/>
    <mergeCell ref="BY4:CA4"/>
    <mergeCell ref="A4:BX4"/>
    <mergeCell ref="BY1:CA1"/>
    <mergeCell ref="BY2:CA2"/>
    <mergeCell ref="BY3:CA3"/>
    <mergeCell ref="A1:BX1"/>
    <mergeCell ref="A2:BX2"/>
    <mergeCell ref="A3:B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E15" zoomScale="90" zoomScaleNormal="90" workbookViewId="0">
      <selection activeCell="E15" sqref="E15"/>
    </sheetView>
  </sheetViews>
  <sheetFormatPr baseColWidth="10" defaultColWidth="10.7109375" defaultRowHeight="15" x14ac:dyDescent="0.25"/>
  <cols>
    <col min="1" max="1" width="48.28515625" style="125" customWidth="1"/>
    <col min="2" max="2" width="73.42578125" style="125" customWidth="1"/>
    <col min="3" max="3" width="10.7109375" style="125"/>
    <col min="4" max="4" width="31.140625" style="125" customWidth="1"/>
    <col min="5" max="5" width="70.28515625" style="125" customWidth="1"/>
    <col min="6" max="6" width="17.28515625" style="125" customWidth="1"/>
    <col min="7" max="8" width="21.85546875" style="125" customWidth="1"/>
    <col min="9" max="9" width="19.28515625" style="125" customWidth="1"/>
    <col min="10" max="10" width="42" style="125" customWidth="1"/>
    <col min="11" max="16384" width="10.7109375" style="125"/>
  </cols>
  <sheetData>
    <row r="1" spans="1:2" ht="25.5" customHeight="1" x14ac:dyDescent="0.25">
      <c r="A1" s="712" t="s">
        <v>132</v>
      </c>
      <c r="B1" s="713"/>
    </row>
    <row r="2" spans="1:2" ht="25.5" customHeight="1" x14ac:dyDescent="0.25">
      <c r="A2" s="714" t="s">
        <v>278</v>
      </c>
      <c r="B2" s="715"/>
    </row>
    <row r="3" spans="1:2" x14ac:dyDescent="0.25">
      <c r="A3" s="126" t="s">
        <v>279</v>
      </c>
      <c r="B3" s="126" t="s">
        <v>280</v>
      </c>
    </row>
    <row r="4" spans="1:2" x14ac:dyDescent="0.25">
      <c r="A4" s="127" t="s">
        <v>9</v>
      </c>
      <c r="B4" s="135" t="s">
        <v>281</v>
      </c>
    </row>
    <row r="5" spans="1:2" ht="105" x14ac:dyDescent="0.25">
      <c r="A5" s="127" t="s">
        <v>10</v>
      </c>
      <c r="B5" s="134" t="s">
        <v>282</v>
      </c>
    </row>
    <row r="6" spans="1:2" x14ac:dyDescent="0.25">
      <c r="A6" s="127" t="s">
        <v>15</v>
      </c>
      <c r="B6" s="716" t="s">
        <v>283</v>
      </c>
    </row>
    <row r="7" spans="1:2" x14ac:dyDescent="0.25">
      <c r="A7" s="127" t="s">
        <v>17</v>
      </c>
      <c r="B7" s="717"/>
    </row>
    <row r="8" spans="1:2" x14ac:dyDescent="0.25">
      <c r="A8" s="127" t="s">
        <v>19</v>
      </c>
      <c r="B8" s="717"/>
    </row>
    <row r="9" spans="1:2" x14ac:dyDescent="0.25">
      <c r="A9" s="127" t="s">
        <v>284</v>
      </c>
      <c r="B9" s="718"/>
    </row>
    <row r="10" spans="1:2" ht="30" x14ac:dyDescent="0.25">
      <c r="A10" s="127" t="s">
        <v>7</v>
      </c>
      <c r="B10" s="128" t="s">
        <v>285</v>
      </c>
    </row>
    <row r="11" spans="1:2" ht="45" x14ac:dyDescent="0.25">
      <c r="A11" s="127" t="s">
        <v>27</v>
      </c>
      <c r="B11" s="128" t="s">
        <v>286</v>
      </c>
    </row>
    <row r="12" spans="1:2" ht="60" x14ac:dyDescent="0.25">
      <c r="A12" s="127" t="s">
        <v>26</v>
      </c>
      <c r="B12" s="129" t="s">
        <v>287</v>
      </c>
    </row>
    <row r="13" spans="1:2" ht="30" x14ac:dyDescent="0.25">
      <c r="A13" s="127" t="s">
        <v>288</v>
      </c>
      <c r="B13" s="129" t="s">
        <v>289</v>
      </c>
    </row>
    <row r="14" spans="1:2" ht="45" x14ac:dyDescent="0.25">
      <c r="A14" s="127" t="s">
        <v>290</v>
      </c>
      <c r="B14" s="129" t="s">
        <v>291</v>
      </c>
    </row>
    <row r="15" spans="1:2" ht="72" customHeight="1" x14ac:dyDescent="0.25">
      <c r="A15" s="130" t="s">
        <v>292</v>
      </c>
      <c r="B15" s="131" t="s">
        <v>293</v>
      </c>
    </row>
    <row r="16" spans="1:2" ht="194.25" x14ac:dyDescent="0.25">
      <c r="A16" s="130" t="s">
        <v>294</v>
      </c>
      <c r="B16" s="132" t="s">
        <v>295</v>
      </c>
    </row>
    <row r="17" spans="1:2" ht="25.5" customHeight="1" x14ac:dyDescent="0.25">
      <c r="A17" s="714" t="s">
        <v>296</v>
      </c>
      <c r="B17" s="715"/>
    </row>
    <row r="18" spans="1:2" x14ac:dyDescent="0.25">
      <c r="A18" s="126" t="s">
        <v>279</v>
      </c>
      <c r="B18" s="126" t="s">
        <v>280</v>
      </c>
    </row>
    <row r="19" spans="1:2" x14ac:dyDescent="0.25">
      <c r="A19" s="127" t="s">
        <v>9</v>
      </c>
      <c r="B19" s="135" t="s">
        <v>281</v>
      </c>
    </row>
    <row r="20" spans="1:2" ht="105" x14ac:dyDescent="0.25">
      <c r="A20" s="127" t="s">
        <v>10</v>
      </c>
      <c r="B20" s="134" t="s">
        <v>282</v>
      </c>
    </row>
    <row r="21" spans="1:2" ht="30" x14ac:dyDescent="0.25">
      <c r="A21" s="127" t="s">
        <v>297</v>
      </c>
      <c r="B21" s="129" t="s">
        <v>298</v>
      </c>
    </row>
    <row r="22" spans="1:2" ht="45" x14ac:dyDescent="0.25">
      <c r="A22" s="127" t="s">
        <v>299</v>
      </c>
      <c r="B22" s="129" t="s">
        <v>300</v>
      </c>
    </row>
    <row r="23" spans="1:2" ht="75" x14ac:dyDescent="0.25">
      <c r="A23" s="127" t="s">
        <v>301</v>
      </c>
      <c r="B23" s="129" t="s">
        <v>302</v>
      </c>
    </row>
    <row r="24" spans="1:2" ht="30" x14ac:dyDescent="0.25">
      <c r="A24" s="127" t="s">
        <v>303</v>
      </c>
      <c r="B24" s="129" t="s">
        <v>304</v>
      </c>
    </row>
    <row r="25" spans="1:2" ht="30" x14ac:dyDescent="0.25">
      <c r="A25" s="127" t="s">
        <v>305</v>
      </c>
      <c r="B25" s="129" t="s">
        <v>306</v>
      </c>
    </row>
    <row r="26" spans="1:2" ht="46.5" customHeight="1" x14ac:dyDescent="0.25">
      <c r="A26" s="127" t="s">
        <v>307</v>
      </c>
      <c r="B26" s="133" t="s">
        <v>308</v>
      </c>
    </row>
    <row r="27" spans="1:2" ht="75" x14ac:dyDescent="0.25">
      <c r="A27" s="127" t="s">
        <v>145</v>
      </c>
      <c r="B27" s="133" t="s">
        <v>309</v>
      </c>
    </row>
    <row r="28" spans="1:2" ht="45" x14ac:dyDescent="0.25">
      <c r="A28" s="127" t="s">
        <v>310</v>
      </c>
      <c r="B28" s="133" t="s">
        <v>311</v>
      </c>
    </row>
    <row r="29" spans="1:2" ht="45" x14ac:dyDescent="0.25">
      <c r="A29" s="127" t="s">
        <v>312</v>
      </c>
      <c r="B29" s="133" t="s">
        <v>313</v>
      </c>
    </row>
    <row r="30" spans="1:2" ht="45" x14ac:dyDescent="0.25">
      <c r="A30" s="127" t="s">
        <v>314</v>
      </c>
      <c r="B30" s="133" t="s">
        <v>315</v>
      </c>
    </row>
    <row r="31" spans="1:2" ht="144" customHeight="1" x14ac:dyDescent="0.25">
      <c r="A31" s="127" t="s">
        <v>316</v>
      </c>
      <c r="B31" s="133" t="s">
        <v>317</v>
      </c>
    </row>
    <row r="32" spans="1:2" ht="30" x14ac:dyDescent="0.25">
      <c r="A32" s="127" t="s">
        <v>318</v>
      </c>
      <c r="B32" s="133" t="s">
        <v>319</v>
      </c>
    </row>
    <row r="33" spans="1:2" ht="30" x14ac:dyDescent="0.25">
      <c r="A33" s="127" t="s">
        <v>320</v>
      </c>
      <c r="B33" s="133" t="s">
        <v>321</v>
      </c>
    </row>
    <row r="34" spans="1:2" ht="30" x14ac:dyDescent="0.25">
      <c r="A34" s="127" t="s">
        <v>322</v>
      </c>
      <c r="B34" s="133" t="s">
        <v>323</v>
      </c>
    </row>
    <row r="35" spans="1:2" ht="30" x14ac:dyDescent="0.25">
      <c r="A35" s="127" t="s">
        <v>324</v>
      </c>
      <c r="B35" s="133" t="s">
        <v>325</v>
      </c>
    </row>
    <row r="36" spans="1:2" ht="90" x14ac:dyDescent="0.25">
      <c r="A36" s="127" t="s">
        <v>135</v>
      </c>
      <c r="B36" s="133" t="s">
        <v>326</v>
      </c>
    </row>
    <row r="37" spans="1:2" ht="45" x14ac:dyDescent="0.25">
      <c r="A37" s="127" t="s">
        <v>327</v>
      </c>
      <c r="B37" s="133" t="s">
        <v>328</v>
      </c>
    </row>
    <row r="38" spans="1:2" ht="42.75" x14ac:dyDescent="0.25">
      <c r="A38" s="130" t="s">
        <v>137</v>
      </c>
      <c r="B38" s="133" t="s">
        <v>329</v>
      </c>
    </row>
    <row r="39" spans="1:2" ht="25.5" customHeight="1" x14ac:dyDescent="0.25">
      <c r="A39" s="714" t="s">
        <v>330</v>
      </c>
      <c r="B39" s="715"/>
    </row>
    <row r="40" spans="1:2" x14ac:dyDescent="0.25">
      <c r="A40" s="712" t="s">
        <v>331</v>
      </c>
      <c r="B40" s="713"/>
    </row>
    <row r="41" spans="1:2" ht="72" customHeight="1" x14ac:dyDescent="0.25">
      <c r="A41" s="710" t="s">
        <v>332</v>
      </c>
      <c r="B41" s="711"/>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91" workbookViewId="0">
      <selection activeCell="G9" sqref="G9"/>
    </sheetView>
  </sheetViews>
  <sheetFormatPr baseColWidth="10" defaultColWidth="11.42578125" defaultRowHeight="15" x14ac:dyDescent="0.25"/>
  <cols>
    <col min="1" max="1" width="44.140625" style="108" customWidth="1"/>
    <col min="2" max="2" width="61.7109375" style="108" customWidth="1"/>
    <col min="3" max="3" width="61" style="108" customWidth="1"/>
    <col min="4" max="4" width="81" style="108" customWidth="1"/>
    <col min="5" max="5" width="32.7109375" style="12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3" customFormat="1" x14ac:dyDescent="0.25">
      <c r="A1" s="112" t="s">
        <v>333</v>
      </c>
      <c r="B1" s="112" t="s">
        <v>334</v>
      </c>
      <c r="C1" s="112" t="s">
        <v>335</v>
      </c>
      <c r="D1" s="112" t="s">
        <v>336</v>
      </c>
      <c r="E1" s="112" t="s">
        <v>314</v>
      </c>
      <c r="F1" s="112" t="s">
        <v>337</v>
      </c>
      <c r="G1" s="112" t="s">
        <v>338</v>
      </c>
      <c r="H1" s="112" t="s">
        <v>240</v>
      </c>
      <c r="I1" s="112" t="s">
        <v>305</v>
      </c>
    </row>
    <row r="2" spans="1:9" s="113" customFormat="1" x14ac:dyDescent="0.25">
      <c r="A2" s="114" t="s">
        <v>339</v>
      </c>
      <c r="B2" s="109" t="s">
        <v>340</v>
      </c>
      <c r="C2" s="114" t="s">
        <v>341</v>
      </c>
      <c r="D2" s="115" t="s">
        <v>342</v>
      </c>
      <c r="E2" s="110" t="s">
        <v>343</v>
      </c>
      <c r="F2" s="116" t="s">
        <v>344</v>
      </c>
      <c r="G2" s="117" t="s">
        <v>345</v>
      </c>
      <c r="H2" s="117" t="s">
        <v>346</v>
      </c>
      <c r="I2" s="116" t="s">
        <v>347</v>
      </c>
    </row>
    <row r="3" spans="1:9" x14ac:dyDescent="0.25">
      <c r="A3" s="114" t="s">
        <v>348</v>
      </c>
      <c r="B3" s="109" t="s">
        <v>349</v>
      </c>
      <c r="C3" s="114" t="s">
        <v>350</v>
      </c>
      <c r="D3" s="118" t="s">
        <v>351</v>
      </c>
      <c r="E3" s="110" t="s">
        <v>352</v>
      </c>
      <c r="F3" s="116" t="s">
        <v>353</v>
      </c>
      <c r="G3" s="117" t="s">
        <v>354</v>
      </c>
      <c r="H3" s="117" t="s">
        <v>249</v>
      </c>
      <c r="I3" s="116" t="s">
        <v>355</v>
      </c>
    </row>
    <row r="4" spans="1:9" x14ac:dyDescent="0.25">
      <c r="A4" s="114" t="s">
        <v>356</v>
      </c>
      <c r="B4" s="109" t="s">
        <v>357</v>
      </c>
      <c r="C4" s="114" t="s">
        <v>358</v>
      </c>
      <c r="D4" s="118" t="s">
        <v>359</v>
      </c>
      <c r="E4" s="110" t="s">
        <v>360</v>
      </c>
      <c r="F4" s="116" t="s">
        <v>361</v>
      </c>
      <c r="G4" s="117" t="s">
        <v>362</v>
      </c>
      <c r="H4" s="117" t="s">
        <v>244</v>
      </c>
      <c r="I4" s="116" t="s">
        <v>363</v>
      </c>
    </row>
    <row r="5" spans="1:9" x14ac:dyDescent="0.25">
      <c r="A5" s="114" t="s">
        <v>364</v>
      </c>
      <c r="B5" s="109" t="s">
        <v>365</v>
      </c>
      <c r="C5" s="114" t="s">
        <v>366</v>
      </c>
      <c r="D5" s="118" t="s">
        <v>367</v>
      </c>
      <c r="E5" s="110" t="s">
        <v>368</v>
      </c>
      <c r="F5" s="116" t="s">
        <v>369</v>
      </c>
      <c r="G5" s="117" t="s">
        <v>370</v>
      </c>
      <c r="H5" s="117" t="s">
        <v>245</v>
      </c>
      <c r="I5" s="116" t="s">
        <v>371</v>
      </c>
    </row>
    <row r="6" spans="1:9" ht="30" x14ac:dyDescent="0.25">
      <c r="A6" s="114" t="s">
        <v>372</v>
      </c>
      <c r="B6" s="109" t="s">
        <v>373</v>
      </c>
      <c r="C6" s="114" t="s">
        <v>374</v>
      </c>
      <c r="D6" s="118" t="s">
        <v>375</v>
      </c>
      <c r="E6" s="110" t="s">
        <v>376</v>
      </c>
      <c r="G6" s="117" t="s">
        <v>377</v>
      </c>
      <c r="H6" s="117" t="s">
        <v>246</v>
      </c>
      <c r="I6" s="116" t="s">
        <v>378</v>
      </c>
    </row>
    <row r="7" spans="1:9" ht="30" x14ac:dyDescent="0.25">
      <c r="B7" s="109" t="s">
        <v>379</v>
      </c>
      <c r="C7" s="114" t="s">
        <v>380</v>
      </c>
      <c r="D7" s="118" t="s">
        <v>381</v>
      </c>
      <c r="E7" s="116" t="s">
        <v>382</v>
      </c>
      <c r="G7" s="110" t="s">
        <v>255</v>
      </c>
      <c r="H7" s="117" t="s">
        <v>247</v>
      </c>
      <c r="I7" s="116" t="s">
        <v>383</v>
      </c>
    </row>
    <row r="8" spans="1:9" ht="30" x14ac:dyDescent="0.25">
      <c r="A8" s="119"/>
      <c r="B8" s="109" t="s">
        <v>384</v>
      </c>
      <c r="C8" s="114" t="s">
        <v>385</v>
      </c>
      <c r="D8" s="118" t="s">
        <v>386</v>
      </c>
      <c r="E8" s="116" t="s">
        <v>387</v>
      </c>
      <c r="I8" s="116" t="s">
        <v>388</v>
      </c>
    </row>
    <row r="9" spans="1:9" ht="32.25" customHeight="1" x14ac:dyDescent="0.25">
      <c r="A9" s="119"/>
      <c r="B9" s="109" t="s">
        <v>389</v>
      </c>
      <c r="C9" s="114" t="s">
        <v>390</v>
      </c>
      <c r="D9" s="118" t="s">
        <v>391</v>
      </c>
      <c r="E9" s="116" t="s">
        <v>392</v>
      </c>
      <c r="I9" s="116" t="s">
        <v>393</v>
      </c>
    </row>
    <row r="10" spans="1:9" x14ac:dyDescent="0.25">
      <c r="A10" s="119"/>
      <c r="B10" s="109" t="s">
        <v>394</v>
      </c>
      <c r="C10" s="114" t="s">
        <v>395</v>
      </c>
      <c r="D10" s="118" t="s">
        <v>396</v>
      </c>
      <c r="E10" s="116" t="s">
        <v>397</v>
      </c>
      <c r="I10" s="116" t="s">
        <v>398</v>
      </c>
    </row>
    <row r="11" spans="1:9" x14ac:dyDescent="0.25">
      <c r="A11" s="119"/>
      <c r="B11" s="109" t="s">
        <v>399</v>
      </c>
      <c r="C11" s="114" t="s">
        <v>400</v>
      </c>
      <c r="D11" s="118" t="s">
        <v>401</v>
      </c>
      <c r="E11" s="116" t="s">
        <v>402</v>
      </c>
      <c r="I11" s="116" t="s">
        <v>403</v>
      </c>
    </row>
    <row r="12" spans="1:9" ht="30" x14ac:dyDescent="0.25">
      <c r="A12" s="119"/>
      <c r="B12" s="109" t="s">
        <v>404</v>
      </c>
      <c r="C12" s="114" t="s">
        <v>405</v>
      </c>
      <c r="D12" s="118" t="s">
        <v>406</v>
      </c>
      <c r="E12" s="116" t="s">
        <v>407</v>
      </c>
      <c r="I12" s="116" t="s">
        <v>408</v>
      </c>
    </row>
    <row r="13" spans="1:9" x14ac:dyDescent="0.25">
      <c r="A13" s="119"/>
      <c r="B13" s="227" t="s">
        <v>409</v>
      </c>
      <c r="D13" s="118" t="s">
        <v>410</v>
      </c>
      <c r="E13" s="116" t="s">
        <v>411</v>
      </c>
      <c r="I13" s="116" t="s">
        <v>412</v>
      </c>
    </row>
    <row r="14" spans="1:9" x14ac:dyDescent="0.25">
      <c r="A14" s="119"/>
      <c r="B14" s="109" t="s">
        <v>413</v>
      </c>
      <c r="C14" s="119"/>
      <c r="D14" s="118" t="s">
        <v>414</v>
      </c>
      <c r="E14" s="116" t="s">
        <v>415</v>
      </c>
    </row>
    <row r="15" spans="1:9" x14ac:dyDescent="0.25">
      <c r="A15" s="119"/>
      <c r="B15" s="109" t="s">
        <v>416</v>
      </c>
      <c r="C15" s="119"/>
      <c r="D15" s="118" t="s">
        <v>417</v>
      </c>
      <c r="E15" s="116" t="s">
        <v>418</v>
      </c>
    </row>
    <row r="16" spans="1:9" x14ac:dyDescent="0.25">
      <c r="A16" s="119"/>
      <c r="B16" s="109" t="s">
        <v>419</v>
      </c>
      <c r="C16" s="119"/>
      <c r="D16" s="118" t="s">
        <v>420</v>
      </c>
      <c r="E16" s="120"/>
    </row>
    <row r="17" spans="1:5" x14ac:dyDescent="0.25">
      <c r="A17" s="119"/>
      <c r="B17" s="109" t="s">
        <v>421</v>
      </c>
      <c r="C17" s="119"/>
      <c r="D17" s="118" t="s">
        <v>422</v>
      </c>
      <c r="E17" s="120"/>
    </row>
    <row r="18" spans="1:5" x14ac:dyDescent="0.25">
      <c r="A18" s="119"/>
      <c r="B18" s="109" t="s">
        <v>423</v>
      </c>
      <c r="C18" s="119"/>
      <c r="D18" s="118" t="s">
        <v>424</v>
      </c>
      <c r="E18" s="120"/>
    </row>
    <row r="19" spans="1:5" x14ac:dyDescent="0.25">
      <c r="A19" s="119"/>
      <c r="B19" s="109" t="s">
        <v>425</v>
      </c>
      <c r="C19" s="119"/>
      <c r="D19" s="118" t="s">
        <v>426</v>
      </c>
      <c r="E19" s="120"/>
    </row>
    <row r="20" spans="1:5" x14ac:dyDescent="0.25">
      <c r="A20" s="119"/>
      <c r="B20" s="109" t="s">
        <v>427</v>
      </c>
      <c r="C20" s="119"/>
      <c r="D20" s="118" t="s">
        <v>428</v>
      </c>
      <c r="E20" s="120"/>
    </row>
    <row r="21" spans="1:5" x14ac:dyDescent="0.25">
      <c r="B21" s="109" t="s">
        <v>429</v>
      </c>
      <c r="D21" s="118" t="s">
        <v>430</v>
      </c>
      <c r="E21" s="120"/>
    </row>
    <row r="22" spans="1:5" x14ac:dyDescent="0.25">
      <c r="B22" s="109" t="s">
        <v>431</v>
      </c>
      <c r="D22" s="118" t="s">
        <v>432</v>
      </c>
      <c r="E22" s="120"/>
    </row>
    <row r="23" spans="1:5" x14ac:dyDescent="0.25">
      <c r="B23" s="109" t="s">
        <v>433</v>
      </c>
      <c r="D23" s="118" t="s">
        <v>434</v>
      </c>
      <c r="E23" s="120"/>
    </row>
    <row r="24" spans="1:5" x14ac:dyDescent="0.25">
      <c r="D24" s="121" t="s">
        <v>435</v>
      </c>
      <c r="E24" s="121" t="s">
        <v>436</v>
      </c>
    </row>
    <row r="25" spans="1:5" x14ac:dyDescent="0.25">
      <c r="D25" s="122" t="s">
        <v>437</v>
      </c>
      <c r="E25" s="116" t="s">
        <v>438</v>
      </c>
    </row>
    <row r="26" spans="1:5" x14ac:dyDescent="0.25">
      <c r="D26" s="122" t="s">
        <v>439</v>
      </c>
      <c r="E26" s="116" t="s">
        <v>440</v>
      </c>
    </row>
    <row r="27" spans="1:5" x14ac:dyDescent="0.25">
      <c r="D27" s="719" t="s">
        <v>441</v>
      </c>
      <c r="E27" s="116" t="s">
        <v>442</v>
      </c>
    </row>
    <row r="28" spans="1:5" x14ac:dyDescent="0.25">
      <c r="D28" s="720"/>
      <c r="E28" s="116" t="s">
        <v>443</v>
      </c>
    </row>
    <row r="29" spans="1:5" x14ac:dyDescent="0.25">
      <c r="D29" s="720"/>
      <c r="E29" s="116" t="s">
        <v>444</v>
      </c>
    </row>
    <row r="30" spans="1:5" x14ac:dyDescent="0.25">
      <c r="D30" s="721"/>
      <c r="E30" s="116" t="s">
        <v>445</v>
      </c>
    </row>
    <row r="31" spans="1:5" x14ac:dyDescent="0.25">
      <c r="D31" s="122" t="s">
        <v>446</v>
      </c>
      <c r="E31" s="116" t="s">
        <v>447</v>
      </c>
    </row>
    <row r="32" spans="1:5" x14ac:dyDescent="0.25">
      <c r="D32" s="122" t="s">
        <v>448</v>
      </c>
      <c r="E32" s="116" t="s">
        <v>449</v>
      </c>
    </row>
    <row r="33" spans="4:5" x14ac:dyDescent="0.25">
      <c r="D33" s="122" t="s">
        <v>450</v>
      </c>
      <c r="E33" s="116" t="s">
        <v>451</v>
      </c>
    </row>
    <row r="34" spans="4:5" x14ac:dyDescent="0.25">
      <c r="D34" s="122" t="s">
        <v>452</v>
      </c>
      <c r="E34" s="116" t="s">
        <v>453</v>
      </c>
    </row>
    <row r="35" spans="4:5" x14ac:dyDescent="0.25">
      <c r="D35" s="122" t="s">
        <v>454</v>
      </c>
      <c r="E35" s="116" t="s">
        <v>455</v>
      </c>
    </row>
    <row r="36" spans="4:5" x14ac:dyDescent="0.25">
      <c r="D36" s="122" t="s">
        <v>456</v>
      </c>
      <c r="E36" s="116" t="s">
        <v>457</v>
      </c>
    </row>
    <row r="37" spans="4:5" x14ac:dyDescent="0.25">
      <c r="D37" s="122" t="s">
        <v>458</v>
      </c>
      <c r="E37" s="116" t="s">
        <v>459</v>
      </c>
    </row>
    <row r="38" spans="4:5" x14ac:dyDescent="0.25">
      <c r="D38" s="122" t="s">
        <v>460</v>
      </c>
      <c r="E38" s="116" t="s">
        <v>461</v>
      </c>
    </row>
    <row r="39" spans="4:5" x14ac:dyDescent="0.25">
      <c r="D39" s="123" t="s">
        <v>462</v>
      </c>
      <c r="E39" s="116" t="s">
        <v>463</v>
      </c>
    </row>
    <row r="40" spans="4:5" x14ac:dyDescent="0.25">
      <c r="D40" s="123" t="s">
        <v>464</v>
      </c>
      <c r="E40" s="116" t="s">
        <v>465</v>
      </c>
    </row>
    <row r="41" spans="4:5" x14ac:dyDescent="0.25">
      <c r="D41" s="122" t="s">
        <v>466</v>
      </c>
      <c r="E41" s="116" t="s">
        <v>467</v>
      </c>
    </row>
    <row r="42" spans="4:5" x14ac:dyDescent="0.25">
      <c r="D42" s="122" t="s">
        <v>468</v>
      </c>
      <c r="E42" s="116" t="s">
        <v>469</v>
      </c>
    </row>
    <row r="43" spans="4:5" x14ac:dyDescent="0.25">
      <c r="D43" s="123" t="s">
        <v>470</v>
      </c>
      <c r="E43" s="116" t="s">
        <v>471</v>
      </c>
    </row>
    <row r="44" spans="4:5" x14ac:dyDescent="0.25">
      <c r="D44" s="124" t="s">
        <v>472</v>
      </c>
      <c r="E44" s="116" t="s">
        <v>473</v>
      </c>
    </row>
    <row r="45" spans="4:5" x14ac:dyDescent="0.25">
      <c r="D45" s="118" t="s">
        <v>474</v>
      </c>
      <c r="E45" s="116" t="s">
        <v>475</v>
      </c>
    </row>
    <row r="46" spans="4:5" x14ac:dyDescent="0.25">
      <c r="D46" s="118" t="s">
        <v>476</v>
      </c>
      <c r="E46" s="116" t="s">
        <v>477</v>
      </c>
    </row>
    <row r="47" spans="4:5" x14ac:dyDescent="0.25">
      <c r="D47" s="118" t="s">
        <v>478</v>
      </c>
      <c r="E47" s="116" t="s">
        <v>479</v>
      </c>
    </row>
    <row r="48" spans="4:5" x14ac:dyDescent="0.25">
      <c r="D48" s="118" t="s">
        <v>480</v>
      </c>
      <c r="E48" s="116" t="s">
        <v>481</v>
      </c>
    </row>
    <row r="49" spans="4:4" x14ac:dyDescent="0.25">
      <c r="D49" s="121" t="s">
        <v>482</v>
      </c>
    </row>
    <row r="50" spans="4:4" x14ac:dyDescent="0.25">
      <c r="D50" s="118" t="s">
        <v>483</v>
      </c>
    </row>
    <row r="51" spans="4:4" x14ac:dyDescent="0.25">
      <c r="D51" s="118" t="s">
        <v>484</v>
      </c>
    </row>
    <row r="52" spans="4:4" x14ac:dyDescent="0.25">
      <c r="D52" s="121" t="s">
        <v>485</v>
      </c>
    </row>
    <row r="53" spans="4:4" x14ac:dyDescent="0.25">
      <c r="D53" s="124" t="s">
        <v>486</v>
      </c>
    </row>
    <row r="54" spans="4:4" x14ac:dyDescent="0.25">
      <c r="D54" s="124" t="s">
        <v>487</v>
      </c>
    </row>
    <row r="55" spans="4:4" x14ac:dyDescent="0.25">
      <c r="D55" s="124" t="s">
        <v>488</v>
      </c>
    </row>
    <row r="56" spans="4:4" x14ac:dyDescent="0.25">
      <c r="D56" s="124" t="s">
        <v>489</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6" ma:contentTypeDescription="Crear nuevo documento." ma:contentTypeScope="" ma:versionID="2abbd7eb7c0e670454099f1303265ad6">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ab68408e7c75d6d4c53a740fc5d86d09"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5044BF-4D3A-4D22-B036-C9DC827411EF}">
  <ds:schemaRefs>
    <ds:schemaRef ds:uri="9b670b00-9898-4d7e-9205-54e7652583fe"/>
    <ds:schemaRef ds:uri="d4cf3830-bd69-4281-b1b0-0ddb0f216781"/>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3.xml><?xml version="1.0" encoding="utf-8"?>
<ds:datastoreItem xmlns:ds="http://schemas.openxmlformats.org/officeDocument/2006/customXml" ds:itemID="{8E21D763-AA64-44EA-8E54-3EF67A26A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pc</cp:lastModifiedBy>
  <cp:revision/>
  <dcterms:created xsi:type="dcterms:W3CDTF">2011-04-26T22:16:52Z</dcterms:created>
  <dcterms:modified xsi:type="dcterms:W3CDTF">2023-01-23T17:14:41Z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