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ASUS\Downloads\Riesgo\"/>
    </mc:Choice>
  </mc:AlternateContent>
  <xr:revisionPtr revIDLastSave="0" documentId="13_ncr:1_{2D085412-FBDD-4503-AB7D-62FBCB7C1E28}" xr6:coauthVersionLast="47" xr6:coauthVersionMax="47" xr10:uidLastSave="{00000000-0000-0000-0000-000000000000}"/>
  <workbookProtection workbookAlgorithmName="SHA-512" workbookHashValue="b3xByYBwve/WYIr257K95KZt7b0IefUZQtIuiyMbDVfZm6rgy41NmOUsfrCYr/1hqLA2ZUhkwNylvrjpcZIhTw==" workbookSaltValue="5gAoomJn5yFX2LXHdyoa4w==" workbookSpinCount="100000" lockStructure="1"/>
  <bookViews>
    <workbookView xWindow="-98" yWindow="-98" windowWidth="21795" windowHeight="13096" activeTab="2" xr2:uid="{6D825E27-DA0E-4317-BC29-2CC937F31303}"/>
  </bookViews>
  <sheets>
    <sheet name="Análisis_Inicial" sheetId="2" r:id="rId1"/>
    <sheet name="Def_tipo_riesgos" sheetId="11" state="hidden" r:id="rId2"/>
    <sheet name="Asoc_Corrup" sheetId="3" r:id="rId3"/>
    <sheet name="Eval_Controles" sheetId="18" r:id="rId4"/>
    <sheet name="Desplegables" sheetId="4" state="hidden" r:id="rId5"/>
  </sheets>
  <externalReferences>
    <externalReference r:id="rId6"/>
    <externalReference r:id="rId7"/>
  </externalReferences>
  <definedNames>
    <definedName name="_xlnm._FilterDatabase" localSheetId="0" hidden="1">Análisis_Inicial!$A$6:$AU$58</definedName>
    <definedName name="_xlnm._FilterDatabase" localSheetId="2" hidden="1">Asoc_Corrup!$A$7:$AZ$7</definedName>
    <definedName name="_xlnm._FilterDatabase" localSheetId="3" hidden="1">Eval_Controles!$A$5:$AX$93</definedName>
    <definedName name="EJE">[1]Lista_Desplegable!$E$2:$E$4</definedName>
    <definedName name="EJECUCION">[2]Lista_Desplegable!$F$2:$F$4</definedName>
    <definedName name="FORMALIZADO">[2]Lista_Desplegable!$B$19:$B$20</definedName>
    <definedName name="RES">[1]Lista_Desplegable!$A$2:$A$3</definedName>
    <definedName name="RESPONSABLE">[2]Lista_Desplegable!$B$5:$B$6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G53" i="18" l="1"/>
  <c r="AE53" i="18"/>
  <c r="AC53" i="18"/>
  <c r="AA53" i="18"/>
  <c r="Y53" i="18"/>
  <c r="W53" i="18"/>
  <c r="U53" i="18"/>
  <c r="S53" i="18"/>
  <c r="Q53" i="18"/>
  <c r="AH53" i="18" l="1"/>
  <c r="AI53" i="18" s="1"/>
  <c r="AG93" i="18" l="1"/>
  <c r="AL93" i="18"/>
  <c r="AN93" i="18" s="1"/>
  <c r="AR93" i="18" s="1"/>
  <c r="AS93" i="18" s="1"/>
  <c r="AE93" i="18"/>
  <c r="AC93" i="18"/>
  <c r="AA93" i="18"/>
  <c r="Y93" i="18"/>
  <c r="W93" i="18"/>
  <c r="U93" i="18"/>
  <c r="S93" i="18"/>
  <c r="Q93" i="18"/>
  <c r="AL92" i="18"/>
  <c r="AN92" i="18" s="1"/>
  <c r="AR92" i="18" s="1"/>
  <c r="AS92" i="18" s="1"/>
  <c r="AG92" i="18"/>
  <c r="AE92" i="18"/>
  <c r="AC92" i="18"/>
  <c r="AA92" i="18"/>
  <c r="Y92" i="18"/>
  <c r="W92" i="18"/>
  <c r="U92" i="18"/>
  <c r="S92" i="18"/>
  <c r="Q92" i="18"/>
  <c r="AL91" i="18"/>
  <c r="AN91" i="18" s="1"/>
  <c r="AR91" i="18" s="1"/>
  <c r="AS91" i="18" s="1"/>
  <c r="AG91" i="18"/>
  <c r="AE91" i="18"/>
  <c r="AC91" i="18"/>
  <c r="AA91" i="18"/>
  <c r="Y91" i="18"/>
  <c r="W91" i="18"/>
  <c r="U91" i="18"/>
  <c r="S91" i="18"/>
  <c r="Q91" i="18"/>
  <c r="AL90" i="18"/>
  <c r="AN90" i="18" s="1"/>
  <c r="AR90" i="18" s="1"/>
  <c r="AS90" i="18" s="1"/>
  <c r="AG90" i="18"/>
  <c r="AE90" i="18"/>
  <c r="AC90" i="18"/>
  <c r="AA90" i="18"/>
  <c r="Y90" i="18"/>
  <c r="W90" i="18"/>
  <c r="U90" i="18"/>
  <c r="S90" i="18"/>
  <c r="Q90" i="18"/>
  <c r="AL89" i="18"/>
  <c r="AN89" i="18" s="1"/>
  <c r="AR89" i="18" s="1"/>
  <c r="AS89" i="18" s="1"/>
  <c r="AG89" i="18"/>
  <c r="AE89" i="18"/>
  <c r="AC89" i="18"/>
  <c r="AA89" i="18"/>
  <c r="Y89" i="18"/>
  <c r="W89" i="18"/>
  <c r="U89" i="18"/>
  <c r="S89" i="18"/>
  <c r="Q89" i="18"/>
  <c r="AL88" i="18"/>
  <c r="AN88" i="18" s="1"/>
  <c r="AR88" i="18" s="1"/>
  <c r="AS88" i="18" s="1"/>
  <c r="AG88" i="18"/>
  <c r="AE88" i="18"/>
  <c r="AC88" i="18"/>
  <c r="AA88" i="18"/>
  <c r="Y88" i="18"/>
  <c r="W88" i="18"/>
  <c r="U88" i="18"/>
  <c r="S88" i="18"/>
  <c r="Q88" i="18"/>
  <c r="AL87" i="18"/>
  <c r="AN87" i="18" s="1"/>
  <c r="AR87" i="18" s="1"/>
  <c r="AS87" i="18" s="1"/>
  <c r="AG87" i="18"/>
  <c r="AE87" i="18"/>
  <c r="AC87" i="18"/>
  <c r="AA87" i="18"/>
  <c r="Y87" i="18"/>
  <c r="W87" i="18"/>
  <c r="U87" i="18"/>
  <c r="S87" i="18"/>
  <c r="Q87" i="18"/>
  <c r="AL86" i="18"/>
  <c r="AN86" i="18" s="1"/>
  <c r="AR86" i="18" s="1"/>
  <c r="AS86" i="18" s="1"/>
  <c r="AG86" i="18"/>
  <c r="AE86" i="18"/>
  <c r="AC86" i="18"/>
  <c r="AA86" i="18"/>
  <c r="Y86" i="18"/>
  <c r="W86" i="18"/>
  <c r="U86" i="18"/>
  <c r="S86" i="18"/>
  <c r="Q86" i="18"/>
  <c r="AL85" i="18"/>
  <c r="AN85" i="18" s="1"/>
  <c r="AR85" i="18" s="1"/>
  <c r="AS85" i="18" s="1"/>
  <c r="AG85" i="18"/>
  <c r="AE85" i="18"/>
  <c r="AC85" i="18"/>
  <c r="AA85" i="18"/>
  <c r="Y85" i="18"/>
  <c r="W85" i="18"/>
  <c r="U85" i="18"/>
  <c r="S85" i="18"/>
  <c r="Q85" i="18"/>
  <c r="AL84" i="18"/>
  <c r="AN84" i="18" s="1"/>
  <c r="AR84" i="18" s="1"/>
  <c r="AS84" i="18" s="1"/>
  <c r="AG84" i="18"/>
  <c r="AE84" i="18"/>
  <c r="AC84" i="18"/>
  <c r="AA84" i="18"/>
  <c r="Y84" i="18"/>
  <c r="W84" i="18"/>
  <c r="U84" i="18"/>
  <c r="S84" i="18"/>
  <c r="Q84" i="18"/>
  <c r="AL83" i="18"/>
  <c r="AN83" i="18" s="1"/>
  <c r="AR83" i="18" s="1"/>
  <c r="AS83" i="18" s="1"/>
  <c r="AG83" i="18"/>
  <c r="AE83" i="18"/>
  <c r="AC83" i="18"/>
  <c r="AA83" i="18"/>
  <c r="Y83" i="18"/>
  <c r="W83" i="18"/>
  <c r="U83" i="18"/>
  <c r="S83" i="18"/>
  <c r="Q83" i="18"/>
  <c r="AL82" i="18"/>
  <c r="AN82" i="18" s="1"/>
  <c r="AR82" i="18" s="1"/>
  <c r="AS82" i="18" s="1"/>
  <c r="AG82" i="18"/>
  <c r="AE82" i="18"/>
  <c r="AC82" i="18"/>
  <c r="AA82" i="18"/>
  <c r="Y82" i="18"/>
  <c r="W82" i="18"/>
  <c r="U82" i="18"/>
  <c r="S82" i="18"/>
  <c r="Q82" i="18"/>
  <c r="AL81" i="18"/>
  <c r="AN81" i="18" s="1"/>
  <c r="AR81" i="18" s="1"/>
  <c r="AS81" i="18" s="1"/>
  <c r="AG81" i="18"/>
  <c r="AE81" i="18"/>
  <c r="AC81" i="18"/>
  <c r="AA81" i="18"/>
  <c r="Y81" i="18"/>
  <c r="W81" i="18"/>
  <c r="U81" i="18"/>
  <c r="S81" i="18"/>
  <c r="Q81" i="18"/>
  <c r="AL80" i="18"/>
  <c r="AN80" i="18" s="1"/>
  <c r="AR80" i="18" s="1"/>
  <c r="AS80" i="18" s="1"/>
  <c r="AG80" i="18"/>
  <c r="AE80" i="18"/>
  <c r="AC80" i="18"/>
  <c r="AA80" i="18"/>
  <c r="Y80" i="18"/>
  <c r="W80" i="18"/>
  <c r="U80" i="18"/>
  <c r="S80" i="18"/>
  <c r="Q80" i="18"/>
  <c r="AL79" i="18"/>
  <c r="AN79" i="18" s="1"/>
  <c r="AR79" i="18" s="1"/>
  <c r="AS79" i="18" s="1"/>
  <c r="AG79" i="18"/>
  <c r="AE79" i="18"/>
  <c r="AC79" i="18"/>
  <c r="AA79" i="18"/>
  <c r="Y79" i="18"/>
  <c r="W79" i="18"/>
  <c r="U79" i="18"/>
  <c r="S79" i="18"/>
  <c r="Q79" i="18"/>
  <c r="AL78" i="18"/>
  <c r="AN78" i="18" s="1"/>
  <c r="AR78" i="18" s="1"/>
  <c r="AS78" i="18" s="1"/>
  <c r="AG78" i="18"/>
  <c r="AE78" i="18"/>
  <c r="AC78" i="18"/>
  <c r="AA78" i="18"/>
  <c r="Y78" i="18"/>
  <c r="W78" i="18"/>
  <c r="U78" i="18"/>
  <c r="S78" i="18"/>
  <c r="Q78" i="18"/>
  <c r="AL77" i="18"/>
  <c r="AN77" i="18" s="1"/>
  <c r="AR77" i="18" s="1"/>
  <c r="AS77" i="18" s="1"/>
  <c r="AG77" i="18"/>
  <c r="AE77" i="18"/>
  <c r="AC77" i="18"/>
  <c r="AA77" i="18"/>
  <c r="Y77" i="18"/>
  <c r="W77" i="18"/>
  <c r="U77" i="18"/>
  <c r="S77" i="18"/>
  <c r="Q77" i="18"/>
  <c r="AL76" i="18"/>
  <c r="AN76" i="18" s="1"/>
  <c r="AR76" i="18" s="1"/>
  <c r="AS76" i="18" s="1"/>
  <c r="AG76" i="18"/>
  <c r="AE76" i="18"/>
  <c r="AC76" i="18"/>
  <c r="AA76" i="18"/>
  <c r="Y76" i="18"/>
  <c r="W76" i="18"/>
  <c r="U76" i="18"/>
  <c r="S76" i="18"/>
  <c r="Q76" i="18"/>
  <c r="AL75" i="18"/>
  <c r="AN75" i="18" s="1"/>
  <c r="AR75" i="18" s="1"/>
  <c r="AS75" i="18" s="1"/>
  <c r="AG75" i="18"/>
  <c r="AE75" i="18"/>
  <c r="AC75" i="18"/>
  <c r="AA75" i="18"/>
  <c r="Y75" i="18"/>
  <c r="W75" i="18"/>
  <c r="U75" i="18"/>
  <c r="S75" i="18"/>
  <c r="Q75" i="18"/>
  <c r="AL74" i="18"/>
  <c r="AN74" i="18" s="1"/>
  <c r="AR74" i="18" s="1"/>
  <c r="AS74" i="18" s="1"/>
  <c r="AG74" i="18"/>
  <c r="AE74" i="18"/>
  <c r="AC74" i="18"/>
  <c r="AA74" i="18"/>
  <c r="Y74" i="18"/>
  <c r="W74" i="18"/>
  <c r="U74" i="18"/>
  <c r="S74" i="18"/>
  <c r="Q74" i="18"/>
  <c r="AL73" i="18"/>
  <c r="AN73" i="18" s="1"/>
  <c r="AR73" i="18" s="1"/>
  <c r="AS73" i="18" s="1"/>
  <c r="AG73" i="18"/>
  <c r="AE73" i="18"/>
  <c r="AC73" i="18"/>
  <c r="AA73" i="18"/>
  <c r="Y73" i="18"/>
  <c r="W73" i="18"/>
  <c r="U73" i="18"/>
  <c r="S73" i="18"/>
  <c r="Q73" i="18"/>
  <c r="AL72" i="18"/>
  <c r="AN72" i="18" s="1"/>
  <c r="AR72" i="18" s="1"/>
  <c r="AS72" i="18" s="1"/>
  <c r="AG72" i="18"/>
  <c r="AE72" i="18"/>
  <c r="AC72" i="18"/>
  <c r="AA72" i="18"/>
  <c r="Y72" i="18"/>
  <c r="W72" i="18"/>
  <c r="U72" i="18"/>
  <c r="S72" i="18"/>
  <c r="Q72" i="18"/>
  <c r="AL71" i="18"/>
  <c r="AN71" i="18" s="1"/>
  <c r="AR71" i="18" s="1"/>
  <c r="AS71" i="18" s="1"/>
  <c r="AG71" i="18"/>
  <c r="AE71" i="18"/>
  <c r="AC71" i="18"/>
  <c r="AA71" i="18"/>
  <c r="Y71" i="18"/>
  <c r="W71" i="18"/>
  <c r="U71" i="18"/>
  <c r="S71" i="18"/>
  <c r="Q71" i="18"/>
  <c r="AL70" i="18"/>
  <c r="AN70" i="18" s="1"/>
  <c r="AR70" i="18" s="1"/>
  <c r="AS70" i="18" s="1"/>
  <c r="AG70" i="18"/>
  <c r="AE70" i="18"/>
  <c r="AC70" i="18"/>
  <c r="AA70" i="18"/>
  <c r="Y70" i="18"/>
  <c r="W70" i="18"/>
  <c r="U70" i="18"/>
  <c r="S70" i="18"/>
  <c r="Q70" i="18"/>
  <c r="AL69" i="18"/>
  <c r="AN69" i="18" s="1"/>
  <c r="AR69" i="18" s="1"/>
  <c r="AS69" i="18" s="1"/>
  <c r="AG69" i="18"/>
  <c r="AE69" i="18"/>
  <c r="AC69" i="18"/>
  <c r="AA69" i="18"/>
  <c r="Y69" i="18"/>
  <c r="W69" i="18"/>
  <c r="U69" i="18"/>
  <c r="S69" i="18"/>
  <c r="Q69" i="18"/>
  <c r="AL68" i="18"/>
  <c r="AN68" i="18" s="1"/>
  <c r="AR68" i="18" s="1"/>
  <c r="AS68" i="18" s="1"/>
  <c r="AG68" i="18"/>
  <c r="AE68" i="18"/>
  <c r="AC68" i="18"/>
  <c r="AA68" i="18"/>
  <c r="Y68" i="18"/>
  <c r="W68" i="18"/>
  <c r="U68" i="18"/>
  <c r="S68" i="18"/>
  <c r="Q68" i="18"/>
  <c r="AL67" i="18"/>
  <c r="AN67" i="18" s="1"/>
  <c r="AR67" i="18" s="1"/>
  <c r="AS67" i="18" s="1"/>
  <c r="AG67" i="18"/>
  <c r="AE67" i="18"/>
  <c r="AC67" i="18"/>
  <c r="AA67" i="18"/>
  <c r="Y67" i="18"/>
  <c r="W67" i="18"/>
  <c r="U67" i="18"/>
  <c r="S67" i="18"/>
  <c r="Q67" i="18"/>
  <c r="AL66" i="18"/>
  <c r="AN66" i="18" s="1"/>
  <c r="AR66" i="18" s="1"/>
  <c r="AS66" i="18" s="1"/>
  <c r="AG66" i="18"/>
  <c r="AE66" i="18"/>
  <c r="AC66" i="18"/>
  <c r="AA66" i="18"/>
  <c r="Y66" i="18"/>
  <c r="W66" i="18"/>
  <c r="U66" i="18"/>
  <c r="S66" i="18"/>
  <c r="Q66" i="18"/>
  <c r="AL65" i="18"/>
  <c r="AN65" i="18" s="1"/>
  <c r="AR65" i="18" s="1"/>
  <c r="AS65" i="18" s="1"/>
  <c r="AG65" i="18"/>
  <c r="AE65" i="18"/>
  <c r="AC65" i="18"/>
  <c r="AA65" i="18"/>
  <c r="Y65" i="18"/>
  <c r="W65" i="18"/>
  <c r="U65" i="18"/>
  <c r="S65" i="18"/>
  <c r="Q65" i="18"/>
  <c r="AL64" i="18"/>
  <c r="AN64" i="18" s="1"/>
  <c r="AR64" i="18" s="1"/>
  <c r="AS64" i="18" s="1"/>
  <c r="AG64" i="18"/>
  <c r="AE64" i="18"/>
  <c r="AC64" i="18"/>
  <c r="AA64" i="18"/>
  <c r="Y64" i="18"/>
  <c r="W64" i="18"/>
  <c r="U64" i="18"/>
  <c r="S64" i="18"/>
  <c r="Q64" i="18"/>
  <c r="AL63" i="18"/>
  <c r="AN63" i="18" s="1"/>
  <c r="AR63" i="18" s="1"/>
  <c r="AS63" i="18" s="1"/>
  <c r="AG63" i="18"/>
  <c r="AE63" i="18"/>
  <c r="AC63" i="18"/>
  <c r="AA63" i="18"/>
  <c r="Y63" i="18"/>
  <c r="W63" i="18"/>
  <c r="U63" i="18"/>
  <c r="S63" i="18"/>
  <c r="Q63" i="18"/>
  <c r="AL62" i="18"/>
  <c r="AN62" i="18" s="1"/>
  <c r="AR62" i="18" s="1"/>
  <c r="AS62" i="18" s="1"/>
  <c r="AG62" i="18"/>
  <c r="AE62" i="18"/>
  <c r="AC62" i="18"/>
  <c r="AA62" i="18"/>
  <c r="Y62" i="18"/>
  <c r="W62" i="18"/>
  <c r="U62" i="18"/>
  <c r="S62" i="18"/>
  <c r="Q62" i="18"/>
  <c r="AL61" i="18"/>
  <c r="AN61" i="18" s="1"/>
  <c r="AR61" i="18" s="1"/>
  <c r="AS61" i="18" s="1"/>
  <c r="AG61" i="18"/>
  <c r="AE61" i="18"/>
  <c r="AC61" i="18"/>
  <c r="AA61" i="18"/>
  <c r="Y61" i="18"/>
  <c r="W61" i="18"/>
  <c r="U61" i="18"/>
  <c r="S61" i="18"/>
  <c r="Q61" i="18"/>
  <c r="AL60" i="18"/>
  <c r="AN60" i="18" s="1"/>
  <c r="AR60" i="18" s="1"/>
  <c r="AS60" i="18" s="1"/>
  <c r="AG60" i="18"/>
  <c r="AE60" i="18"/>
  <c r="AC60" i="18"/>
  <c r="AA60" i="18"/>
  <c r="Y60" i="18"/>
  <c r="W60" i="18"/>
  <c r="U60" i="18"/>
  <c r="S60" i="18"/>
  <c r="Q60" i="18"/>
  <c r="AL59" i="18"/>
  <c r="AN59" i="18" s="1"/>
  <c r="AR59" i="18" s="1"/>
  <c r="AS59" i="18" s="1"/>
  <c r="AG59" i="18"/>
  <c r="AE59" i="18"/>
  <c r="AC59" i="18"/>
  <c r="AA59" i="18"/>
  <c r="Y59" i="18"/>
  <c r="W59" i="18"/>
  <c r="U59" i="18"/>
  <c r="S59" i="18"/>
  <c r="Q59" i="18"/>
  <c r="AL58" i="18"/>
  <c r="AN58" i="18" s="1"/>
  <c r="AR58" i="18" s="1"/>
  <c r="AS58" i="18" s="1"/>
  <c r="AG58" i="18"/>
  <c r="AE58" i="18"/>
  <c r="AC58" i="18"/>
  <c r="AA58" i="18"/>
  <c r="Y58" i="18"/>
  <c r="W58" i="18"/>
  <c r="U58" i="18"/>
  <c r="S58" i="18"/>
  <c r="Q58" i="18"/>
  <c r="AL57" i="18"/>
  <c r="AN57" i="18" s="1"/>
  <c r="AR57" i="18" s="1"/>
  <c r="AS57" i="18" s="1"/>
  <c r="AG57" i="18"/>
  <c r="AE57" i="18"/>
  <c r="AC57" i="18"/>
  <c r="AA57" i="18"/>
  <c r="Y57" i="18"/>
  <c r="W57" i="18"/>
  <c r="U57" i="18"/>
  <c r="S57" i="18"/>
  <c r="Q57" i="18"/>
  <c r="AL56" i="18"/>
  <c r="AN56" i="18" s="1"/>
  <c r="AR56" i="18" s="1"/>
  <c r="AS56" i="18" s="1"/>
  <c r="AG56" i="18"/>
  <c r="AE56" i="18"/>
  <c r="AC56" i="18"/>
  <c r="AA56" i="18"/>
  <c r="Y56" i="18"/>
  <c r="W56" i="18"/>
  <c r="U56" i="18"/>
  <c r="S56" i="18"/>
  <c r="Q56" i="18"/>
  <c r="AL55" i="18"/>
  <c r="AN55" i="18" s="1"/>
  <c r="AR55" i="18" s="1"/>
  <c r="AS55" i="18" s="1"/>
  <c r="AG55" i="18"/>
  <c r="AE55" i="18"/>
  <c r="AC55" i="18"/>
  <c r="AA55" i="18"/>
  <c r="Y55" i="18"/>
  <c r="W55" i="18"/>
  <c r="U55" i="18"/>
  <c r="S55" i="18"/>
  <c r="Q55" i="18"/>
  <c r="AL54" i="18"/>
  <c r="AN54" i="18" s="1"/>
  <c r="AR54" i="18" s="1"/>
  <c r="AS54" i="18" s="1"/>
  <c r="AG54" i="18"/>
  <c r="AE54" i="18"/>
  <c r="AC54" i="18"/>
  <c r="AA54" i="18"/>
  <c r="Y54" i="18"/>
  <c r="W54" i="18"/>
  <c r="U54" i="18"/>
  <c r="S54" i="18"/>
  <c r="Q54" i="18"/>
  <c r="AL53" i="18"/>
  <c r="AN53" i="18" s="1"/>
  <c r="AR53" i="18" s="1"/>
  <c r="AS53" i="18" s="1"/>
  <c r="AL52" i="18"/>
  <c r="AN52" i="18" s="1"/>
  <c r="AR52" i="18" s="1"/>
  <c r="AS52" i="18" s="1"/>
  <c r="AG52" i="18"/>
  <c r="AE52" i="18"/>
  <c r="AC52" i="18"/>
  <c r="AA52" i="18"/>
  <c r="Y52" i="18"/>
  <c r="W52" i="18"/>
  <c r="U52" i="18"/>
  <c r="S52" i="18"/>
  <c r="Q52" i="18"/>
  <c r="AL51" i="18"/>
  <c r="AN51" i="18" s="1"/>
  <c r="AR51" i="18" s="1"/>
  <c r="AS51" i="18" s="1"/>
  <c r="AG51" i="18"/>
  <c r="AE51" i="18"/>
  <c r="AC51" i="18"/>
  <c r="AA51" i="18"/>
  <c r="Y51" i="18"/>
  <c r="W51" i="18"/>
  <c r="U51" i="18"/>
  <c r="S51" i="18"/>
  <c r="Q51" i="18"/>
  <c r="AL50" i="18"/>
  <c r="AN50" i="18" s="1"/>
  <c r="AR50" i="18" s="1"/>
  <c r="AS50" i="18" s="1"/>
  <c r="AG50" i="18"/>
  <c r="AE50" i="18"/>
  <c r="AC50" i="18"/>
  <c r="AA50" i="18"/>
  <c r="Y50" i="18"/>
  <c r="W50" i="18"/>
  <c r="U50" i="18"/>
  <c r="S50" i="18"/>
  <c r="Q50" i="18"/>
  <c r="AL49" i="18"/>
  <c r="AN49" i="18" s="1"/>
  <c r="AR49" i="18" s="1"/>
  <c r="AS49" i="18" s="1"/>
  <c r="AG49" i="18"/>
  <c r="AE49" i="18"/>
  <c r="AC49" i="18"/>
  <c r="AA49" i="18"/>
  <c r="Y49" i="18"/>
  <c r="W49" i="18"/>
  <c r="U49" i="18"/>
  <c r="S49" i="18"/>
  <c r="Q49" i="18"/>
  <c r="AL48" i="18"/>
  <c r="AN48" i="18" s="1"/>
  <c r="AR48" i="18" s="1"/>
  <c r="AS48" i="18" s="1"/>
  <c r="AG48" i="18"/>
  <c r="AE48" i="18"/>
  <c r="AC48" i="18"/>
  <c r="AA48" i="18"/>
  <c r="Y48" i="18"/>
  <c r="W48" i="18"/>
  <c r="U48" i="18"/>
  <c r="S48" i="18"/>
  <c r="Q48" i="18"/>
  <c r="AL47" i="18"/>
  <c r="AN47" i="18" s="1"/>
  <c r="AR47" i="18" s="1"/>
  <c r="AS47" i="18" s="1"/>
  <c r="AG47" i="18"/>
  <c r="AE47" i="18"/>
  <c r="AC47" i="18"/>
  <c r="AA47" i="18"/>
  <c r="Y47" i="18"/>
  <c r="W47" i="18"/>
  <c r="U47" i="18"/>
  <c r="S47" i="18"/>
  <c r="Q47" i="18"/>
  <c r="AL46" i="18"/>
  <c r="AN46" i="18" s="1"/>
  <c r="AR46" i="18" s="1"/>
  <c r="AS46" i="18" s="1"/>
  <c r="AG46" i="18"/>
  <c r="AE46" i="18"/>
  <c r="AC46" i="18"/>
  <c r="AA46" i="18"/>
  <c r="Y46" i="18"/>
  <c r="W46" i="18"/>
  <c r="U46" i="18"/>
  <c r="S46" i="18"/>
  <c r="Q46" i="18"/>
  <c r="AL45" i="18"/>
  <c r="AN45" i="18" s="1"/>
  <c r="AR45" i="18" s="1"/>
  <c r="AS45" i="18" s="1"/>
  <c r="AG45" i="18"/>
  <c r="AE45" i="18"/>
  <c r="AC45" i="18"/>
  <c r="AA45" i="18"/>
  <c r="Y45" i="18"/>
  <c r="W45" i="18"/>
  <c r="U45" i="18"/>
  <c r="S45" i="18"/>
  <c r="Q45" i="18"/>
  <c r="AL44" i="18"/>
  <c r="AN44" i="18" s="1"/>
  <c r="AR44" i="18" s="1"/>
  <c r="AS44" i="18" s="1"/>
  <c r="AG44" i="18"/>
  <c r="AE44" i="18"/>
  <c r="AC44" i="18"/>
  <c r="AA44" i="18"/>
  <c r="Y44" i="18"/>
  <c r="W44" i="18"/>
  <c r="U44" i="18"/>
  <c r="S44" i="18"/>
  <c r="Q44" i="18"/>
  <c r="AL43" i="18"/>
  <c r="AN43" i="18" s="1"/>
  <c r="AR43" i="18" s="1"/>
  <c r="AS43" i="18" s="1"/>
  <c r="AG43" i="18"/>
  <c r="AE43" i="18"/>
  <c r="AC43" i="18"/>
  <c r="AA43" i="18"/>
  <c r="Y43" i="18"/>
  <c r="W43" i="18"/>
  <c r="U43" i="18"/>
  <c r="S43" i="18"/>
  <c r="Q43" i="18"/>
  <c r="AL42" i="18"/>
  <c r="AN42" i="18" s="1"/>
  <c r="AR42" i="18" s="1"/>
  <c r="AS42" i="18" s="1"/>
  <c r="AG42" i="18"/>
  <c r="AE42" i="18"/>
  <c r="AC42" i="18"/>
  <c r="AA42" i="18"/>
  <c r="Y42" i="18"/>
  <c r="W42" i="18"/>
  <c r="U42" i="18"/>
  <c r="S42" i="18"/>
  <c r="Q42" i="18"/>
  <c r="AL41" i="18"/>
  <c r="AN41" i="18" s="1"/>
  <c r="AR41" i="18" s="1"/>
  <c r="AS41" i="18" s="1"/>
  <c r="AG41" i="18"/>
  <c r="AE41" i="18"/>
  <c r="AC41" i="18"/>
  <c r="AA41" i="18"/>
  <c r="Y41" i="18"/>
  <c r="W41" i="18"/>
  <c r="U41" i="18"/>
  <c r="S41" i="18"/>
  <c r="Q41" i="18"/>
  <c r="AL40" i="18"/>
  <c r="AN40" i="18" s="1"/>
  <c r="AR40" i="18" s="1"/>
  <c r="AS40" i="18" s="1"/>
  <c r="AG40" i="18"/>
  <c r="AE40" i="18"/>
  <c r="AC40" i="18"/>
  <c r="AA40" i="18"/>
  <c r="Y40" i="18"/>
  <c r="W40" i="18"/>
  <c r="U40" i="18"/>
  <c r="S40" i="18"/>
  <c r="Q40" i="18"/>
  <c r="AL39" i="18"/>
  <c r="AN39" i="18" s="1"/>
  <c r="AR39" i="18" s="1"/>
  <c r="AS39" i="18" s="1"/>
  <c r="AG39" i="18"/>
  <c r="AE39" i="18"/>
  <c r="AC39" i="18"/>
  <c r="AA39" i="18"/>
  <c r="Y39" i="18"/>
  <c r="W39" i="18"/>
  <c r="U39" i="18"/>
  <c r="S39" i="18"/>
  <c r="Q39" i="18"/>
  <c r="AL38" i="18"/>
  <c r="AN38" i="18" s="1"/>
  <c r="AR38" i="18" s="1"/>
  <c r="AS38" i="18" s="1"/>
  <c r="AG38" i="18"/>
  <c r="AE38" i="18"/>
  <c r="AC38" i="18"/>
  <c r="AA38" i="18"/>
  <c r="Y38" i="18"/>
  <c r="W38" i="18"/>
  <c r="U38" i="18"/>
  <c r="S38" i="18"/>
  <c r="Q38" i="18"/>
  <c r="AL37" i="18"/>
  <c r="AN37" i="18" s="1"/>
  <c r="AR37" i="18" s="1"/>
  <c r="AS37" i="18" s="1"/>
  <c r="AG37" i="18"/>
  <c r="AE37" i="18"/>
  <c r="AC37" i="18"/>
  <c r="AA37" i="18"/>
  <c r="Y37" i="18"/>
  <c r="W37" i="18"/>
  <c r="U37" i="18"/>
  <c r="S37" i="18"/>
  <c r="Q37" i="18"/>
  <c r="AL36" i="18"/>
  <c r="AN36" i="18" s="1"/>
  <c r="AR36" i="18" s="1"/>
  <c r="AS36" i="18" s="1"/>
  <c r="AG36" i="18"/>
  <c r="AE36" i="18"/>
  <c r="AC36" i="18"/>
  <c r="AA36" i="18"/>
  <c r="Y36" i="18"/>
  <c r="W36" i="18"/>
  <c r="U36" i="18"/>
  <c r="S36" i="18"/>
  <c r="Q36" i="18"/>
  <c r="AL35" i="18"/>
  <c r="AN35" i="18" s="1"/>
  <c r="AR35" i="18" s="1"/>
  <c r="AS35" i="18" s="1"/>
  <c r="AG35" i="18"/>
  <c r="AE35" i="18"/>
  <c r="AC35" i="18"/>
  <c r="AA35" i="18"/>
  <c r="Y35" i="18"/>
  <c r="W35" i="18"/>
  <c r="U35" i="18"/>
  <c r="S35" i="18"/>
  <c r="Q35" i="18"/>
  <c r="AL34" i="18"/>
  <c r="AN34" i="18" s="1"/>
  <c r="AR34" i="18" s="1"/>
  <c r="AS34" i="18" s="1"/>
  <c r="AG34" i="18"/>
  <c r="AE34" i="18"/>
  <c r="AC34" i="18"/>
  <c r="AA34" i="18"/>
  <c r="Y34" i="18"/>
  <c r="W34" i="18"/>
  <c r="U34" i="18"/>
  <c r="S34" i="18"/>
  <c r="Q34" i="18"/>
  <c r="AL33" i="18"/>
  <c r="AN33" i="18" s="1"/>
  <c r="AR33" i="18" s="1"/>
  <c r="AS33" i="18" s="1"/>
  <c r="AG33" i="18"/>
  <c r="AE33" i="18"/>
  <c r="AC33" i="18"/>
  <c r="AA33" i="18"/>
  <c r="Y33" i="18"/>
  <c r="W33" i="18"/>
  <c r="U33" i="18"/>
  <c r="S33" i="18"/>
  <c r="Q33" i="18"/>
  <c r="AL32" i="18"/>
  <c r="AN32" i="18" s="1"/>
  <c r="AR32" i="18" s="1"/>
  <c r="AS32" i="18" s="1"/>
  <c r="AG32" i="18"/>
  <c r="AE32" i="18"/>
  <c r="AC32" i="18"/>
  <c r="AA32" i="18"/>
  <c r="Y32" i="18"/>
  <c r="W32" i="18"/>
  <c r="U32" i="18"/>
  <c r="S32" i="18"/>
  <c r="Q32" i="18"/>
  <c r="AL31" i="18"/>
  <c r="AN31" i="18" s="1"/>
  <c r="AR31" i="18" s="1"/>
  <c r="AS31" i="18" s="1"/>
  <c r="AG31" i="18"/>
  <c r="AE31" i="18"/>
  <c r="AC31" i="18"/>
  <c r="AA31" i="18"/>
  <c r="Y31" i="18"/>
  <c r="W31" i="18"/>
  <c r="U31" i="18"/>
  <c r="S31" i="18"/>
  <c r="Q31" i="18"/>
  <c r="AL30" i="18"/>
  <c r="AN30" i="18" s="1"/>
  <c r="AR30" i="18" s="1"/>
  <c r="AS30" i="18" s="1"/>
  <c r="AG30" i="18"/>
  <c r="AE30" i="18"/>
  <c r="AC30" i="18"/>
  <c r="AA30" i="18"/>
  <c r="Y30" i="18"/>
  <c r="W30" i="18"/>
  <c r="U30" i="18"/>
  <c r="S30" i="18"/>
  <c r="Q30" i="18"/>
  <c r="AL29" i="18"/>
  <c r="AN29" i="18" s="1"/>
  <c r="AR29" i="18" s="1"/>
  <c r="AS29" i="18" s="1"/>
  <c r="AG29" i="18"/>
  <c r="AE29" i="18"/>
  <c r="AC29" i="18"/>
  <c r="AA29" i="18"/>
  <c r="Y29" i="18"/>
  <c r="W29" i="18"/>
  <c r="U29" i="18"/>
  <c r="S29" i="18"/>
  <c r="Q29" i="18"/>
  <c r="AL28" i="18"/>
  <c r="AN28" i="18" s="1"/>
  <c r="AR28" i="18" s="1"/>
  <c r="AS28" i="18" s="1"/>
  <c r="AG28" i="18"/>
  <c r="AE28" i="18"/>
  <c r="AC28" i="18"/>
  <c r="AA28" i="18"/>
  <c r="Y28" i="18"/>
  <c r="W28" i="18"/>
  <c r="U28" i="18"/>
  <c r="S28" i="18"/>
  <c r="Q28" i="18"/>
  <c r="AL27" i="18"/>
  <c r="AN27" i="18" s="1"/>
  <c r="AR27" i="18" s="1"/>
  <c r="AS27" i="18" s="1"/>
  <c r="AG27" i="18"/>
  <c r="AE27" i="18"/>
  <c r="AC27" i="18"/>
  <c r="AA27" i="18"/>
  <c r="Y27" i="18"/>
  <c r="W27" i="18"/>
  <c r="U27" i="18"/>
  <c r="S27" i="18"/>
  <c r="Q27" i="18"/>
  <c r="AL26" i="18"/>
  <c r="AN26" i="18" s="1"/>
  <c r="AR26" i="18" s="1"/>
  <c r="AS26" i="18" s="1"/>
  <c r="AG26" i="18"/>
  <c r="AE26" i="18"/>
  <c r="AC26" i="18"/>
  <c r="AA26" i="18"/>
  <c r="Y26" i="18"/>
  <c r="W26" i="18"/>
  <c r="U26" i="18"/>
  <c r="S26" i="18"/>
  <c r="Q26" i="18"/>
  <c r="AL25" i="18"/>
  <c r="AN25" i="18" s="1"/>
  <c r="AR25" i="18" s="1"/>
  <c r="AS25" i="18" s="1"/>
  <c r="AG25" i="18"/>
  <c r="AE25" i="18"/>
  <c r="AC25" i="18"/>
  <c r="AA25" i="18"/>
  <c r="Y25" i="18"/>
  <c r="W25" i="18"/>
  <c r="U25" i="18"/>
  <c r="S25" i="18"/>
  <c r="Q25" i="18"/>
  <c r="AL24" i="18"/>
  <c r="AN24" i="18" s="1"/>
  <c r="AR24" i="18" s="1"/>
  <c r="AS24" i="18" s="1"/>
  <c r="AG24" i="18"/>
  <c r="AE24" i="18"/>
  <c r="AC24" i="18"/>
  <c r="AA24" i="18"/>
  <c r="Y24" i="18"/>
  <c r="W24" i="18"/>
  <c r="U24" i="18"/>
  <c r="S24" i="18"/>
  <c r="Q24" i="18"/>
  <c r="AL23" i="18"/>
  <c r="AN23" i="18" s="1"/>
  <c r="AR23" i="18" s="1"/>
  <c r="AS23" i="18" s="1"/>
  <c r="AG23" i="18"/>
  <c r="AE23" i="18"/>
  <c r="AC23" i="18"/>
  <c r="AA23" i="18"/>
  <c r="Y23" i="18"/>
  <c r="W23" i="18"/>
  <c r="U23" i="18"/>
  <c r="S23" i="18"/>
  <c r="Q23" i="18"/>
  <c r="AL22" i="18"/>
  <c r="AN22" i="18" s="1"/>
  <c r="AR22" i="18" s="1"/>
  <c r="AS22" i="18" s="1"/>
  <c r="AG22" i="18"/>
  <c r="AE22" i="18"/>
  <c r="AC22" i="18"/>
  <c r="AA22" i="18"/>
  <c r="Y22" i="18"/>
  <c r="W22" i="18"/>
  <c r="U22" i="18"/>
  <c r="S22" i="18"/>
  <c r="Q22" i="18"/>
  <c r="AL21" i="18"/>
  <c r="AN21" i="18" s="1"/>
  <c r="AR21" i="18" s="1"/>
  <c r="AS21" i="18" s="1"/>
  <c r="AG21" i="18"/>
  <c r="AE21" i="18"/>
  <c r="AC21" i="18"/>
  <c r="AA21" i="18"/>
  <c r="Y21" i="18"/>
  <c r="W21" i="18"/>
  <c r="U21" i="18"/>
  <c r="S21" i="18"/>
  <c r="Q21" i="18"/>
  <c r="AL20" i="18"/>
  <c r="AN20" i="18" s="1"/>
  <c r="AR20" i="18" s="1"/>
  <c r="AS20" i="18" s="1"/>
  <c r="AG20" i="18"/>
  <c r="AE20" i="18"/>
  <c r="AC20" i="18"/>
  <c r="AA20" i="18"/>
  <c r="Y20" i="18"/>
  <c r="W20" i="18"/>
  <c r="U20" i="18"/>
  <c r="S20" i="18"/>
  <c r="Q20" i="18"/>
  <c r="AL19" i="18"/>
  <c r="AN19" i="18" s="1"/>
  <c r="AR19" i="18" s="1"/>
  <c r="AS19" i="18" s="1"/>
  <c r="AG19" i="18"/>
  <c r="AE19" i="18"/>
  <c r="AC19" i="18"/>
  <c r="AA19" i="18"/>
  <c r="Y19" i="18"/>
  <c r="W19" i="18"/>
  <c r="U19" i="18"/>
  <c r="S19" i="18"/>
  <c r="Q19" i="18"/>
  <c r="AL18" i="18"/>
  <c r="AN18" i="18" s="1"/>
  <c r="AR18" i="18" s="1"/>
  <c r="AS18" i="18" s="1"/>
  <c r="AG18" i="18"/>
  <c r="AE18" i="18"/>
  <c r="AC18" i="18"/>
  <c r="AA18" i="18"/>
  <c r="Y18" i="18"/>
  <c r="W18" i="18"/>
  <c r="U18" i="18"/>
  <c r="S18" i="18"/>
  <c r="Q18" i="18"/>
  <c r="AL17" i="18"/>
  <c r="AN17" i="18" s="1"/>
  <c r="AR17" i="18" s="1"/>
  <c r="AS17" i="18" s="1"/>
  <c r="AG17" i="18"/>
  <c r="AE17" i="18"/>
  <c r="AC17" i="18"/>
  <c r="AA17" i="18"/>
  <c r="Y17" i="18"/>
  <c r="W17" i="18"/>
  <c r="U17" i="18"/>
  <c r="S17" i="18"/>
  <c r="Q17" i="18"/>
  <c r="AL16" i="18"/>
  <c r="AN16" i="18" s="1"/>
  <c r="AR16" i="18" s="1"/>
  <c r="AS16" i="18" s="1"/>
  <c r="AG16" i="18"/>
  <c r="AE16" i="18"/>
  <c r="AC16" i="18"/>
  <c r="AA16" i="18"/>
  <c r="Y16" i="18"/>
  <c r="W16" i="18"/>
  <c r="U16" i="18"/>
  <c r="S16" i="18"/>
  <c r="Q16" i="18"/>
  <c r="AL15" i="18"/>
  <c r="AN15" i="18" s="1"/>
  <c r="AR15" i="18" s="1"/>
  <c r="AS15" i="18" s="1"/>
  <c r="AG15" i="18"/>
  <c r="AE15" i="18"/>
  <c r="AC15" i="18"/>
  <c r="AA15" i="18"/>
  <c r="Y15" i="18"/>
  <c r="W15" i="18"/>
  <c r="U15" i="18"/>
  <c r="S15" i="18"/>
  <c r="Q15" i="18"/>
  <c r="AL14" i="18"/>
  <c r="AN14" i="18" s="1"/>
  <c r="AR14" i="18" s="1"/>
  <c r="AS14" i="18" s="1"/>
  <c r="AG14" i="18"/>
  <c r="AE14" i="18"/>
  <c r="AC14" i="18"/>
  <c r="AA14" i="18"/>
  <c r="Y14" i="18"/>
  <c r="W14" i="18"/>
  <c r="U14" i="18"/>
  <c r="S14" i="18"/>
  <c r="Q14" i="18"/>
  <c r="AL13" i="18"/>
  <c r="AN13" i="18" s="1"/>
  <c r="AR13" i="18" s="1"/>
  <c r="AS13" i="18" s="1"/>
  <c r="AG13" i="18"/>
  <c r="AE13" i="18"/>
  <c r="AC13" i="18"/>
  <c r="AA13" i="18"/>
  <c r="Y13" i="18"/>
  <c r="W13" i="18"/>
  <c r="U13" i="18"/>
  <c r="S13" i="18"/>
  <c r="Q13" i="18"/>
  <c r="AL12" i="18"/>
  <c r="AN12" i="18" s="1"/>
  <c r="AR12" i="18" s="1"/>
  <c r="AS12" i="18" s="1"/>
  <c r="AG12" i="18"/>
  <c r="AE12" i="18"/>
  <c r="AC12" i="18"/>
  <c r="AA12" i="18"/>
  <c r="Y12" i="18"/>
  <c r="W12" i="18"/>
  <c r="U12" i="18"/>
  <c r="S12" i="18"/>
  <c r="Q12" i="18"/>
  <c r="AL11" i="18"/>
  <c r="AN11" i="18" s="1"/>
  <c r="AR11" i="18" s="1"/>
  <c r="AS11" i="18" s="1"/>
  <c r="AG11" i="18"/>
  <c r="AE11" i="18"/>
  <c r="AC11" i="18"/>
  <c r="AA11" i="18"/>
  <c r="Y11" i="18"/>
  <c r="W11" i="18"/>
  <c r="U11" i="18"/>
  <c r="S11" i="18"/>
  <c r="Q11" i="18"/>
  <c r="AL10" i="18"/>
  <c r="AN10" i="18" s="1"/>
  <c r="AR10" i="18" s="1"/>
  <c r="AS10" i="18" s="1"/>
  <c r="AG10" i="18"/>
  <c r="AE10" i="18"/>
  <c r="AC10" i="18"/>
  <c r="AA10" i="18"/>
  <c r="Y10" i="18"/>
  <c r="W10" i="18"/>
  <c r="U10" i="18"/>
  <c r="S10" i="18"/>
  <c r="Q10" i="18"/>
  <c r="AL9" i="18"/>
  <c r="AN9" i="18" s="1"/>
  <c r="AR9" i="18" s="1"/>
  <c r="AS9" i="18" s="1"/>
  <c r="AG9" i="18"/>
  <c r="AE9" i="18"/>
  <c r="AC9" i="18"/>
  <c r="AA9" i="18"/>
  <c r="Y9" i="18"/>
  <c r="W9" i="18"/>
  <c r="U9" i="18"/>
  <c r="S9" i="18"/>
  <c r="Q9" i="18"/>
  <c r="AL8" i="18"/>
  <c r="AN8" i="18" s="1"/>
  <c r="AR8" i="18" s="1"/>
  <c r="AS8" i="18" s="1"/>
  <c r="AG8" i="18"/>
  <c r="AE8" i="18"/>
  <c r="AC8" i="18"/>
  <c r="AA8" i="18"/>
  <c r="Y8" i="18"/>
  <c r="W8" i="18"/>
  <c r="U8" i="18"/>
  <c r="S8" i="18"/>
  <c r="Q8" i="18"/>
  <c r="AL7" i="18"/>
  <c r="AN7" i="18" s="1"/>
  <c r="AR7" i="18" s="1"/>
  <c r="AS7" i="18" s="1"/>
  <c r="AG7" i="18"/>
  <c r="AE7" i="18"/>
  <c r="AC7" i="18"/>
  <c r="AA7" i="18"/>
  <c r="Y7" i="18"/>
  <c r="W7" i="18"/>
  <c r="U7" i="18"/>
  <c r="S7" i="18"/>
  <c r="Q7" i="18"/>
  <c r="AL6" i="18"/>
  <c r="AN6" i="18" s="1"/>
  <c r="AR6" i="18" s="1"/>
  <c r="AS6" i="18" s="1"/>
  <c r="AG6" i="18"/>
  <c r="AE6" i="18"/>
  <c r="AC6" i="18"/>
  <c r="AA6" i="18"/>
  <c r="Y6" i="18"/>
  <c r="W6" i="18"/>
  <c r="U6" i="18"/>
  <c r="S6" i="18"/>
  <c r="Q6" i="18"/>
  <c r="AH44" i="18" l="1"/>
  <c r="AI44" i="18" s="1"/>
  <c r="AP44" i="18" s="1"/>
  <c r="AQ44" i="18" s="1"/>
  <c r="AT44" i="18" s="1"/>
  <c r="AU44" i="18" s="1"/>
  <c r="AV44" i="18" s="1"/>
  <c r="AH52" i="18"/>
  <c r="AI52" i="18" s="1"/>
  <c r="AP52" i="18" s="1"/>
  <c r="AQ52" i="18" s="1"/>
  <c r="AT52" i="18" s="1"/>
  <c r="AU52" i="18" s="1"/>
  <c r="AV52" i="18" s="1"/>
  <c r="AH26" i="18"/>
  <c r="AI26" i="18" s="1"/>
  <c r="AP26" i="18" s="1"/>
  <c r="AQ26" i="18" s="1"/>
  <c r="AT26" i="18" s="1"/>
  <c r="AU26" i="18" s="1"/>
  <c r="AV26" i="18" s="1"/>
  <c r="AH6" i="18"/>
  <c r="AI6" i="18" s="1"/>
  <c r="AP6" i="18" s="1"/>
  <c r="AQ6" i="18" s="1"/>
  <c r="AT6" i="18" s="1"/>
  <c r="AU6" i="18" s="1"/>
  <c r="AV6" i="18" s="1"/>
  <c r="AH38" i="18"/>
  <c r="AI38" i="18" s="1"/>
  <c r="AP38" i="18" s="1"/>
  <c r="AQ38" i="18" s="1"/>
  <c r="AT38" i="18" s="1"/>
  <c r="AU38" i="18" s="1"/>
  <c r="AV38" i="18" s="1"/>
  <c r="AW38" i="18" s="1"/>
  <c r="AX38" i="18" s="1"/>
  <c r="AH50" i="18"/>
  <c r="AI50" i="18" s="1"/>
  <c r="AP50" i="18" s="1"/>
  <c r="AQ50" i="18" s="1"/>
  <c r="AT50" i="18" s="1"/>
  <c r="AU50" i="18" s="1"/>
  <c r="AV50" i="18" s="1"/>
  <c r="AW50" i="18" s="1"/>
  <c r="AX50" i="18" s="1"/>
  <c r="AH88" i="18"/>
  <c r="AI88" i="18" s="1"/>
  <c r="AP88" i="18" s="1"/>
  <c r="AQ88" i="18" s="1"/>
  <c r="AT88" i="18" s="1"/>
  <c r="AU88" i="18" s="1"/>
  <c r="AV88" i="18" s="1"/>
  <c r="AW88" i="18" s="1"/>
  <c r="AX88" i="18" s="1"/>
  <c r="AH19" i="18"/>
  <c r="AI19" i="18" s="1"/>
  <c r="AP19" i="18" s="1"/>
  <c r="AQ19" i="18" s="1"/>
  <c r="AT19" i="18" s="1"/>
  <c r="AU19" i="18" s="1"/>
  <c r="AV19" i="18" s="1"/>
  <c r="AH16" i="18"/>
  <c r="AI16" i="18" s="1"/>
  <c r="AP16" i="18" s="1"/>
  <c r="AQ16" i="18" s="1"/>
  <c r="AT16" i="18" s="1"/>
  <c r="AU16" i="18" s="1"/>
  <c r="AV16" i="18" s="1"/>
  <c r="AW16" i="18" s="1"/>
  <c r="AX16" i="18" s="1"/>
  <c r="AH14" i="18"/>
  <c r="AI14" i="18" s="1"/>
  <c r="AP14" i="18" s="1"/>
  <c r="AQ14" i="18" s="1"/>
  <c r="AT14" i="18" s="1"/>
  <c r="AU14" i="18" s="1"/>
  <c r="AV14" i="18" s="1"/>
  <c r="AH27" i="18"/>
  <c r="AI27" i="18" s="1"/>
  <c r="AP27" i="18" s="1"/>
  <c r="AQ27" i="18" s="1"/>
  <c r="AT27" i="18" s="1"/>
  <c r="AU27" i="18" s="1"/>
  <c r="AV27" i="18" s="1"/>
  <c r="AW27" i="18" s="1"/>
  <c r="AX27" i="18" s="1"/>
  <c r="AH36" i="18"/>
  <c r="AI36" i="18" s="1"/>
  <c r="AP36" i="18" s="1"/>
  <c r="AQ36" i="18" s="1"/>
  <c r="AT36" i="18" s="1"/>
  <c r="AU36" i="18" s="1"/>
  <c r="AV36" i="18" s="1"/>
  <c r="AH39" i="18"/>
  <c r="AI39" i="18" s="1"/>
  <c r="AP39" i="18" s="1"/>
  <c r="AQ39" i="18" s="1"/>
  <c r="AT39" i="18" s="1"/>
  <c r="AU39" i="18" s="1"/>
  <c r="AV39" i="18" s="1"/>
  <c r="AW39" i="18" s="1"/>
  <c r="AX39" i="18" s="1"/>
  <c r="AH43" i="18"/>
  <c r="AI43" i="18" s="1"/>
  <c r="AP43" i="18" s="1"/>
  <c r="AQ43" i="18" s="1"/>
  <c r="AT43" i="18" s="1"/>
  <c r="AU43" i="18" s="1"/>
  <c r="AV43" i="18" s="1"/>
  <c r="AW43" i="18" s="1"/>
  <c r="AX43" i="18" s="1"/>
  <c r="AH48" i="18"/>
  <c r="AI48" i="18" s="1"/>
  <c r="AP48" i="18" s="1"/>
  <c r="AQ48" i="18" s="1"/>
  <c r="AT48" i="18" s="1"/>
  <c r="AU48" i="18" s="1"/>
  <c r="AV48" i="18" s="1"/>
  <c r="AW48" i="18" s="1"/>
  <c r="AX48" i="18" s="1"/>
  <c r="AH63" i="18"/>
  <c r="AI63" i="18" s="1"/>
  <c r="AP63" i="18" s="1"/>
  <c r="AQ63" i="18" s="1"/>
  <c r="AT63" i="18" s="1"/>
  <c r="AU63" i="18" s="1"/>
  <c r="AV63" i="18" s="1"/>
  <c r="AH68" i="18"/>
  <c r="AI68" i="18" s="1"/>
  <c r="AP68" i="18" s="1"/>
  <c r="AQ68" i="18" s="1"/>
  <c r="AT68" i="18" s="1"/>
  <c r="AU68" i="18" s="1"/>
  <c r="AV68" i="18" s="1"/>
  <c r="AW68" i="18" s="1"/>
  <c r="AX68" i="18" s="1"/>
  <c r="AH11" i="18"/>
  <c r="AI11" i="18" s="1"/>
  <c r="AP11" i="18" s="1"/>
  <c r="AQ11" i="18" s="1"/>
  <c r="AT11" i="18" s="1"/>
  <c r="AU11" i="18" s="1"/>
  <c r="AV11" i="18" s="1"/>
  <c r="AH24" i="18"/>
  <c r="AI24" i="18" s="1"/>
  <c r="AP24" i="18" s="1"/>
  <c r="AQ24" i="18" s="1"/>
  <c r="AT24" i="18" s="1"/>
  <c r="AU24" i="18" s="1"/>
  <c r="AV24" i="18" s="1"/>
  <c r="AH31" i="18"/>
  <c r="AI31" i="18" s="1"/>
  <c r="AP31" i="18" s="1"/>
  <c r="AQ31" i="18" s="1"/>
  <c r="AT31" i="18" s="1"/>
  <c r="AU31" i="18" s="1"/>
  <c r="AV31" i="18" s="1"/>
  <c r="AH34" i="18"/>
  <c r="AI34" i="18" s="1"/>
  <c r="AP34" i="18" s="1"/>
  <c r="AQ34" i="18" s="1"/>
  <c r="AT34" i="18" s="1"/>
  <c r="AU34" i="18" s="1"/>
  <c r="AV34" i="18" s="1"/>
  <c r="AW34" i="18" s="1"/>
  <c r="AX34" i="18" s="1"/>
  <c r="AH40" i="18"/>
  <c r="AI40" i="18" s="1"/>
  <c r="AP40" i="18" s="1"/>
  <c r="AQ40" i="18" s="1"/>
  <c r="AT40" i="18" s="1"/>
  <c r="AU40" i="18" s="1"/>
  <c r="AV40" i="18" s="1"/>
  <c r="AH46" i="18"/>
  <c r="AI46" i="18" s="1"/>
  <c r="AP46" i="18" s="1"/>
  <c r="AQ46" i="18" s="1"/>
  <c r="AT46" i="18" s="1"/>
  <c r="AU46" i="18" s="1"/>
  <c r="AV46" i="18" s="1"/>
  <c r="AW46" i="18" s="1"/>
  <c r="AX46" i="18" s="1"/>
  <c r="AH54" i="18"/>
  <c r="AI54" i="18" s="1"/>
  <c r="AP54" i="18" s="1"/>
  <c r="AQ54" i="18" s="1"/>
  <c r="AT54" i="18" s="1"/>
  <c r="AU54" i="18" s="1"/>
  <c r="AV54" i="18" s="1"/>
  <c r="AH66" i="18"/>
  <c r="AI66" i="18" s="1"/>
  <c r="AP66" i="18" s="1"/>
  <c r="AQ66" i="18" s="1"/>
  <c r="AT66" i="18" s="1"/>
  <c r="AU66" i="18" s="1"/>
  <c r="AV66" i="18" s="1"/>
  <c r="AH86" i="18"/>
  <c r="AI86" i="18" s="1"/>
  <c r="AP86" i="18" s="1"/>
  <c r="AQ86" i="18" s="1"/>
  <c r="AT86" i="18" s="1"/>
  <c r="AU86" i="18" s="1"/>
  <c r="AV86" i="18" s="1"/>
  <c r="AH92" i="18"/>
  <c r="AI92" i="18" s="1"/>
  <c r="AP92" i="18" s="1"/>
  <c r="AQ92" i="18" s="1"/>
  <c r="AT92" i="18" s="1"/>
  <c r="AU92" i="18" s="1"/>
  <c r="AV92" i="18" s="1"/>
  <c r="AH8" i="18"/>
  <c r="AI8" i="18" s="1"/>
  <c r="AP8" i="18" s="1"/>
  <c r="AQ8" i="18" s="1"/>
  <c r="AT8" i="18" s="1"/>
  <c r="AU8" i="18" s="1"/>
  <c r="AV8" i="18" s="1"/>
  <c r="AH18" i="18"/>
  <c r="AI18" i="18" s="1"/>
  <c r="AP18" i="18" s="1"/>
  <c r="AQ18" i="18" s="1"/>
  <c r="AT18" i="18" s="1"/>
  <c r="AU18" i="18" s="1"/>
  <c r="AV18" i="18" s="1"/>
  <c r="AH21" i="18"/>
  <c r="AI21" i="18" s="1"/>
  <c r="AP21" i="18" s="1"/>
  <c r="AQ21" i="18" s="1"/>
  <c r="AT21" i="18" s="1"/>
  <c r="AU21" i="18" s="1"/>
  <c r="AV21" i="18" s="1"/>
  <c r="AH28" i="18"/>
  <c r="AI28" i="18" s="1"/>
  <c r="AP28" i="18" s="1"/>
  <c r="AQ28" i="18" s="1"/>
  <c r="AT28" i="18" s="1"/>
  <c r="AU28" i="18" s="1"/>
  <c r="AV28" i="18" s="1"/>
  <c r="AW28" i="18" s="1"/>
  <c r="AX28" i="18" s="1"/>
  <c r="AH51" i="18"/>
  <c r="AI51" i="18" s="1"/>
  <c r="AP51" i="18" s="1"/>
  <c r="AQ51" i="18" s="1"/>
  <c r="AT51" i="18" s="1"/>
  <c r="AU51" i="18" s="1"/>
  <c r="AV51" i="18" s="1"/>
  <c r="AW51" i="18" s="1"/>
  <c r="AX51" i="18" s="1"/>
  <c r="AH12" i="18"/>
  <c r="AI12" i="18" s="1"/>
  <c r="AP12" i="18" s="1"/>
  <c r="AQ12" i="18" s="1"/>
  <c r="AT12" i="18" s="1"/>
  <c r="AU12" i="18" s="1"/>
  <c r="AV12" i="18" s="1"/>
  <c r="AH15" i="18"/>
  <c r="AI15" i="18" s="1"/>
  <c r="AP15" i="18" s="1"/>
  <c r="AQ15" i="18" s="1"/>
  <c r="AT15" i="18" s="1"/>
  <c r="AU15" i="18" s="1"/>
  <c r="AV15" i="18" s="1"/>
  <c r="AH25" i="18"/>
  <c r="AI25" i="18" s="1"/>
  <c r="AP25" i="18" s="1"/>
  <c r="AQ25" i="18" s="1"/>
  <c r="AT25" i="18" s="1"/>
  <c r="AU25" i="18" s="1"/>
  <c r="AV25" i="18" s="1"/>
  <c r="AH32" i="18"/>
  <c r="AI32" i="18" s="1"/>
  <c r="AP32" i="18" s="1"/>
  <c r="AQ32" i="18" s="1"/>
  <c r="AT32" i="18" s="1"/>
  <c r="AU32" i="18" s="1"/>
  <c r="AV32" i="18" s="1"/>
  <c r="AH55" i="18"/>
  <c r="AI55" i="18" s="1"/>
  <c r="AP55" i="18" s="1"/>
  <c r="AQ55" i="18" s="1"/>
  <c r="AT55" i="18" s="1"/>
  <c r="AU55" i="18" s="1"/>
  <c r="AV55" i="18" s="1"/>
  <c r="AW55" i="18" s="1"/>
  <c r="AX55" i="18" s="1"/>
  <c r="AH57" i="18"/>
  <c r="AI57" i="18" s="1"/>
  <c r="AP57" i="18" s="1"/>
  <c r="AQ57" i="18" s="1"/>
  <c r="AT57" i="18" s="1"/>
  <c r="AU57" i="18" s="1"/>
  <c r="AV57" i="18" s="1"/>
  <c r="AW57" i="18" s="1"/>
  <c r="AX57" i="18" s="1"/>
  <c r="AH60" i="18"/>
  <c r="AI60" i="18" s="1"/>
  <c r="AP60" i="18" s="1"/>
  <c r="AQ60" i="18" s="1"/>
  <c r="AT60" i="18" s="1"/>
  <c r="AU60" i="18" s="1"/>
  <c r="AV60" i="18" s="1"/>
  <c r="AH84" i="18"/>
  <c r="AI84" i="18" s="1"/>
  <c r="AP84" i="18" s="1"/>
  <c r="AQ84" i="18" s="1"/>
  <c r="AT84" i="18" s="1"/>
  <c r="AU84" i="18" s="1"/>
  <c r="AV84" i="18" s="1"/>
  <c r="AH9" i="18"/>
  <c r="AI9" i="18" s="1"/>
  <c r="AP9" i="18" s="1"/>
  <c r="AQ9" i="18" s="1"/>
  <c r="AT9" i="18" s="1"/>
  <c r="AU9" i="18" s="1"/>
  <c r="AV9" i="18" s="1"/>
  <c r="AH22" i="18"/>
  <c r="AI22" i="18" s="1"/>
  <c r="AP22" i="18" s="1"/>
  <c r="AQ22" i="18" s="1"/>
  <c r="AT22" i="18" s="1"/>
  <c r="AU22" i="18" s="1"/>
  <c r="AV22" i="18" s="1"/>
  <c r="AW22" i="18" s="1"/>
  <c r="AX22" i="18" s="1"/>
  <c r="AH29" i="18"/>
  <c r="AI29" i="18" s="1"/>
  <c r="AP29" i="18" s="1"/>
  <c r="AQ29" i="18" s="1"/>
  <c r="AT29" i="18" s="1"/>
  <c r="AU29" i="18" s="1"/>
  <c r="AV29" i="18" s="1"/>
  <c r="AH37" i="18"/>
  <c r="AI37" i="18" s="1"/>
  <c r="AP37" i="18" s="1"/>
  <c r="AQ37" i="18" s="1"/>
  <c r="AT37" i="18" s="1"/>
  <c r="AU37" i="18" s="1"/>
  <c r="AV37" i="18" s="1"/>
  <c r="AH41" i="18"/>
  <c r="AI41" i="18" s="1"/>
  <c r="AP41" i="18" s="1"/>
  <c r="AQ41" i="18" s="1"/>
  <c r="AT41" i="18" s="1"/>
  <c r="AU41" i="18" s="1"/>
  <c r="AV41" i="18" s="1"/>
  <c r="AH78" i="18"/>
  <c r="AI78" i="18" s="1"/>
  <c r="AP78" i="18" s="1"/>
  <c r="AQ78" i="18" s="1"/>
  <c r="AT78" i="18" s="1"/>
  <c r="AU78" i="18" s="1"/>
  <c r="AV78" i="18" s="1"/>
  <c r="AH80" i="18"/>
  <c r="AI80" i="18" s="1"/>
  <c r="AP80" i="18" s="1"/>
  <c r="AQ80" i="18" s="1"/>
  <c r="AT80" i="18" s="1"/>
  <c r="AU80" i="18" s="1"/>
  <c r="AV80" i="18" s="1"/>
  <c r="AH82" i="18"/>
  <c r="AI82" i="18" s="1"/>
  <c r="AP82" i="18" s="1"/>
  <c r="AQ82" i="18" s="1"/>
  <c r="AT82" i="18" s="1"/>
  <c r="AU82" i="18" s="1"/>
  <c r="AV82" i="18" s="1"/>
  <c r="AH90" i="18"/>
  <c r="AI90" i="18" s="1"/>
  <c r="AP90" i="18" s="1"/>
  <c r="AQ90" i="18" s="1"/>
  <c r="AT90" i="18" s="1"/>
  <c r="AU90" i="18" s="1"/>
  <c r="AV90" i="18" s="1"/>
  <c r="AW90" i="18" s="1"/>
  <c r="AX90" i="18" s="1"/>
  <c r="AH10" i="18"/>
  <c r="AI10" i="18" s="1"/>
  <c r="AP10" i="18" s="1"/>
  <c r="AQ10" i="18" s="1"/>
  <c r="AT10" i="18" s="1"/>
  <c r="AU10" i="18" s="1"/>
  <c r="AV10" i="18" s="1"/>
  <c r="AH13" i="18"/>
  <c r="AI13" i="18" s="1"/>
  <c r="AP13" i="18" s="1"/>
  <c r="AQ13" i="18" s="1"/>
  <c r="AT13" i="18" s="1"/>
  <c r="AU13" i="18" s="1"/>
  <c r="AV13" i="18" s="1"/>
  <c r="AH23" i="18"/>
  <c r="AI23" i="18" s="1"/>
  <c r="AP23" i="18" s="1"/>
  <c r="AQ23" i="18" s="1"/>
  <c r="AT23" i="18" s="1"/>
  <c r="AU23" i="18" s="1"/>
  <c r="AV23" i="18" s="1"/>
  <c r="AH33" i="18"/>
  <c r="AI33" i="18" s="1"/>
  <c r="AP33" i="18" s="1"/>
  <c r="AQ33" i="18" s="1"/>
  <c r="AT33" i="18" s="1"/>
  <c r="AU33" i="18" s="1"/>
  <c r="AV33" i="18" s="1"/>
  <c r="AW33" i="18" s="1"/>
  <c r="AX33" i="18" s="1"/>
  <c r="AH35" i="18"/>
  <c r="AI35" i="18" s="1"/>
  <c r="AP35" i="18" s="1"/>
  <c r="AQ35" i="18" s="1"/>
  <c r="AT35" i="18" s="1"/>
  <c r="AU35" i="18" s="1"/>
  <c r="AV35" i="18" s="1"/>
  <c r="AH45" i="18"/>
  <c r="AI45" i="18" s="1"/>
  <c r="AP45" i="18" s="1"/>
  <c r="AQ45" i="18" s="1"/>
  <c r="AT45" i="18" s="1"/>
  <c r="AU45" i="18" s="1"/>
  <c r="AV45" i="18" s="1"/>
  <c r="AH47" i="18"/>
  <c r="AI47" i="18" s="1"/>
  <c r="AP47" i="18" s="1"/>
  <c r="AQ47" i="18" s="1"/>
  <c r="AT47" i="18" s="1"/>
  <c r="AU47" i="18" s="1"/>
  <c r="AV47" i="18" s="1"/>
  <c r="AW47" i="18" s="1"/>
  <c r="AX47" i="18" s="1"/>
  <c r="AP53" i="18"/>
  <c r="AQ53" i="18" s="1"/>
  <c r="AT53" i="18" s="1"/>
  <c r="AU53" i="18" s="1"/>
  <c r="AV53" i="18" s="1"/>
  <c r="AH58" i="18"/>
  <c r="AI58" i="18" s="1"/>
  <c r="AP58" i="18" s="1"/>
  <c r="AQ58" i="18" s="1"/>
  <c r="AT58" i="18" s="1"/>
  <c r="AU58" i="18" s="1"/>
  <c r="AV58" i="18" s="1"/>
  <c r="AW58" i="18" s="1"/>
  <c r="AX58" i="18" s="1"/>
  <c r="AH67" i="18"/>
  <c r="AI67" i="18" s="1"/>
  <c r="AP67" i="18" s="1"/>
  <c r="AQ67" i="18" s="1"/>
  <c r="AT67" i="18" s="1"/>
  <c r="AU67" i="18" s="1"/>
  <c r="AV67" i="18" s="1"/>
  <c r="AW67" i="18" s="1"/>
  <c r="AX67" i="18" s="1"/>
  <c r="AH83" i="18"/>
  <c r="AI83" i="18" s="1"/>
  <c r="AP83" i="18" s="1"/>
  <c r="AQ83" i="18" s="1"/>
  <c r="AT83" i="18" s="1"/>
  <c r="AU83" i="18" s="1"/>
  <c r="AV83" i="18" s="1"/>
  <c r="AH7" i="18"/>
  <c r="AI7" i="18" s="1"/>
  <c r="AP7" i="18" s="1"/>
  <c r="AQ7" i="18" s="1"/>
  <c r="AT7" i="18" s="1"/>
  <c r="AU7" i="18" s="1"/>
  <c r="AV7" i="18" s="1"/>
  <c r="AH17" i="18"/>
  <c r="AI17" i="18" s="1"/>
  <c r="AP17" i="18" s="1"/>
  <c r="AQ17" i="18" s="1"/>
  <c r="AT17" i="18" s="1"/>
  <c r="AU17" i="18" s="1"/>
  <c r="AV17" i="18" s="1"/>
  <c r="AW17" i="18" s="1"/>
  <c r="AX17" i="18" s="1"/>
  <c r="AH20" i="18"/>
  <c r="AI20" i="18" s="1"/>
  <c r="AP20" i="18" s="1"/>
  <c r="AQ20" i="18" s="1"/>
  <c r="AT20" i="18" s="1"/>
  <c r="AU20" i="18" s="1"/>
  <c r="AV20" i="18" s="1"/>
  <c r="AH30" i="18"/>
  <c r="AI30" i="18" s="1"/>
  <c r="AP30" i="18" s="1"/>
  <c r="AQ30" i="18" s="1"/>
  <c r="AT30" i="18" s="1"/>
  <c r="AU30" i="18" s="1"/>
  <c r="AV30" i="18" s="1"/>
  <c r="AH56" i="18"/>
  <c r="AI56" i="18" s="1"/>
  <c r="AP56" i="18" s="1"/>
  <c r="AQ56" i="18" s="1"/>
  <c r="AT56" i="18" s="1"/>
  <c r="AU56" i="18" s="1"/>
  <c r="AV56" i="18" s="1"/>
  <c r="AW56" i="18" s="1"/>
  <c r="AX56" i="18" s="1"/>
  <c r="AH74" i="18"/>
  <c r="AI74" i="18" s="1"/>
  <c r="AP74" i="18" s="1"/>
  <c r="AQ74" i="18" s="1"/>
  <c r="AT74" i="18" s="1"/>
  <c r="AU74" i="18" s="1"/>
  <c r="AV74" i="18" s="1"/>
  <c r="AH49" i="18"/>
  <c r="AI49" i="18" s="1"/>
  <c r="AP49" i="18" s="1"/>
  <c r="AQ49" i="18" s="1"/>
  <c r="AT49" i="18" s="1"/>
  <c r="AU49" i="18" s="1"/>
  <c r="AV49" i="18" s="1"/>
  <c r="AW49" i="18" s="1"/>
  <c r="AX49" i="18" s="1"/>
  <c r="AH61" i="18"/>
  <c r="AI61" i="18" s="1"/>
  <c r="AP61" i="18" s="1"/>
  <c r="AQ61" i="18" s="1"/>
  <c r="AT61" i="18" s="1"/>
  <c r="AU61" i="18" s="1"/>
  <c r="AV61" i="18" s="1"/>
  <c r="AH64" i="18"/>
  <c r="AI64" i="18" s="1"/>
  <c r="AP64" i="18" s="1"/>
  <c r="AQ64" i="18" s="1"/>
  <c r="AT64" i="18" s="1"/>
  <c r="AU64" i="18" s="1"/>
  <c r="AV64" i="18" s="1"/>
  <c r="AH69" i="18"/>
  <c r="AI69" i="18" s="1"/>
  <c r="AP69" i="18" s="1"/>
  <c r="AQ69" i="18" s="1"/>
  <c r="AT69" i="18" s="1"/>
  <c r="AU69" i="18" s="1"/>
  <c r="AV69" i="18" s="1"/>
  <c r="AW69" i="18" s="1"/>
  <c r="AX69" i="18" s="1"/>
  <c r="AH72" i="18"/>
  <c r="AI72" i="18" s="1"/>
  <c r="AP72" i="18" s="1"/>
  <c r="AQ72" i="18" s="1"/>
  <c r="AT72" i="18" s="1"/>
  <c r="AU72" i="18" s="1"/>
  <c r="AV72" i="18" s="1"/>
  <c r="AH75" i="18"/>
  <c r="AI75" i="18" s="1"/>
  <c r="AP75" i="18" s="1"/>
  <c r="AQ75" i="18" s="1"/>
  <c r="AT75" i="18" s="1"/>
  <c r="AU75" i="18" s="1"/>
  <c r="AV75" i="18" s="1"/>
  <c r="AH77" i="18"/>
  <c r="AI77" i="18" s="1"/>
  <c r="AP77" i="18" s="1"/>
  <c r="AQ77" i="18" s="1"/>
  <c r="AT77" i="18" s="1"/>
  <c r="AU77" i="18" s="1"/>
  <c r="AV77" i="18" s="1"/>
  <c r="AH79" i="18"/>
  <c r="AI79" i="18" s="1"/>
  <c r="AP79" i="18" s="1"/>
  <c r="AQ79" i="18" s="1"/>
  <c r="AT79" i="18" s="1"/>
  <c r="AU79" i="18" s="1"/>
  <c r="AV79" i="18" s="1"/>
  <c r="AH59" i="18"/>
  <c r="AI59" i="18" s="1"/>
  <c r="AP59" i="18" s="1"/>
  <c r="AQ59" i="18" s="1"/>
  <c r="AT59" i="18" s="1"/>
  <c r="AU59" i="18" s="1"/>
  <c r="AV59" i="18" s="1"/>
  <c r="AH81" i="18"/>
  <c r="AI81" i="18" s="1"/>
  <c r="AP81" i="18" s="1"/>
  <c r="AQ81" i="18" s="1"/>
  <c r="AT81" i="18" s="1"/>
  <c r="AU81" i="18" s="1"/>
  <c r="AV81" i="18" s="1"/>
  <c r="AH85" i="18"/>
  <c r="AI85" i="18" s="1"/>
  <c r="AP85" i="18" s="1"/>
  <c r="AQ85" i="18" s="1"/>
  <c r="AT85" i="18" s="1"/>
  <c r="AU85" i="18" s="1"/>
  <c r="AV85" i="18" s="1"/>
  <c r="AH87" i="18"/>
  <c r="AI87" i="18" s="1"/>
  <c r="AP87" i="18" s="1"/>
  <c r="AQ87" i="18" s="1"/>
  <c r="AT87" i="18" s="1"/>
  <c r="AU87" i="18" s="1"/>
  <c r="AV87" i="18" s="1"/>
  <c r="AW87" i="18" s="1"/>
  <c r="AX87" i="18" s="1"/>
  <c r="AH89" i="18"/>
  <c r="AI89" i="18" s="1"/>
  <c r="AP89" i="18" s="1"/>
  <c r="AQ89" i="18" s="1"/>
  <c r="AT89" i="18" s="1"/>
  <c r="AU89" i="18" s="1"/>
  <c r="AV89" i="18" s="1"/>
  <c r="AW89" i="18" s="1"/>
  <c r="AX89" i="18" s="1"/>
  <c r="AH91" i="18"/>
  <c r="AI91" i="18" s="1"/>
  <c r="AP91" i="18" s="1"/>
  <c r="AQ91" i="18" s="1"/>
  <c r="AT91" i="18" s="1"/>
  <c r="AU91" i="18" s="1"/>
  <c r="AV91" i="18" s="1"/>
  <c r="AW91" i="18" s="1"/>
  <c r="AX91" i="18" s="1"/>
  <c r="AH93" i="18"/>
  <c r="AI93" i="18" s="1"/>
  <c r="AP93" i="18" s="1"/>
  <c r="AQ93" i="18" s="1"/>
  <c r="AT93" i="18" s="1"/>
  <c r="AU93" i="18" s="1"/>
  <c r="AV93" i="18" s="1"/>
  <c r="AH62" i="18"/>
  <c r="AI62" i="18" s="1"/>
  <c r="AP62" i="18" s="1"/>
  <c r="AQ62" i="18" s="1"/>
  <c r="AT62" i="18" s="1"/>
  <c r="AU62" i="18" s="1"/>
  <c r="AV62" i="18" s="1"/>
  <c r="AH70" i="18"/>
  <c r="AI70" i="18" s="1"/>
  <c r="AP70" i="18" s="1"/>
  <c r="AQ70" i="18" s="1"/>
  <c r="AT70" i="18" s="1"/>
  <c r="AU70" i="18" s="1"/>
  <c r="AV70" i="18" s="1"/>
  <c r="AH71" i="18"/>
  <c r="AI71" i="18" s="1"/>
  <c r="AP71" i="18" s="1"/>
  <c r="AQ71" i="18" s="1"/>
  <c r="AT71" i="18" s="1"/>
  <c r="AU71" i="18" s="1"/>
  <c r="AV71" i="18" s="1"/>
  <c r="AH73" i="18"/>
  <c r="AI73" i="18" s="1"/>
  <c r="AP73" i="18" s="1"/>
  <c r="AQ73" i="18" s="1"/>
  <c r="AT73" i="18" s="1"/>
  <c r="AU73" i="18" s="1"/>
  <c r="AV73" i="18" s="1"/>
  <c r="AH42" i="18"/>
  <c r="AI42" i="18" s="1"/>
  <c r="AP42" i="18" s="1"/>
  <c r="AQ42" i="18" s="1"/>
  <c r="AT42" i="18" s="1"/>
  <c r="AU42" i="18" s="1"/>
  <c r="AV42" i="18" s="1"/>
  <c r="AW42" i="18" s="1"/>
  <c r="AX42" i="18" s="1"/>
  <c r="AH65" i="18"/>
  <c r="AI65" i="18" s="1"/>
  <c r="AP65" i="18" s="1"/>
  <c r="AQ65" i="18" s="1"/>
  <c r="AT65" i="18" s="1"/>
  <c r="AU65" i="18" s="1"/>
  <c r="AV65" i="18" s="1"/>
  <c r="AH76" i="18"/>
  <c r="AI76" i="18" s="1"/>
  <c r="AP76" i="18" s="1"/>
  <c r="AQ76" i="18" s="1"/>
  <c r="AT76" i="18" s="1"/>
  <c r="AU76" i="18" s="1"/>
  <c r="AV76" i="18" s="1"/>
  <c r="AW29" i="18" l="1"/>
  <c r="AX29" i="18" s="1"/>
  <c r="AW92" i="18"/>
  <c r="AX92" i="18" s="1"/>
  <c r="AW23" i="18"/>
  <c r="AX23" i="18" s="1"/>
  <c r="AW40" i="18"/>
  <c r="AX40" i="18" s="1"/>
  <c r="AW52" i="18"/>
  <c r="AX52" i="18" s="1"/>
  <c r="AW74" i="18"/>
  <c r="AX74" i="18" s="1"/>
  <c r="AW31" i="18"/>
  <c r="AX31" i="18" s="1"/>
  <c r="AW9" i="18"/>
  <c r="AX9" i="18" s="1"/>
  <c r="AW82" i="18"/>
  <c r="AX82" i="18" s="1"/>
  <c r="AW13" i="18"/>
  <c r="AX13" i="18" s="1"/>
  <c r="AW44" i="18"/>
  <c r="AX44" i="18" s="1"/>
  <c r="AW35" i="18"/>
  <c r="AX35" i="18" s="1"/>
  <c r="AW72" i="18"/>
  <c r="AX72" i="18" s="1"/>
  <c r="AW84" i="18"/>
  <c r="AX84" i="18" s="1"/>
  <c r="AW20" i="18"/>
  <c r="AX20" i="18" s="1"/>
  <c r="AW63" i="18"/>
  <c r="AX63" i="18" s="1"/>
  <c r="AW59" i="18"/>
  <c r="AX59" i="18" s="1"/>
  <c r="AW70" i="18"/>
  <c r="AX70" i="18" s="1"/>
  <c r="AW76" i="18"/>
  <c r="AX76" i="18" s="1"/>
  <c r="AW80" i="18"/>
  <c r="AX80" i="18" s="1"/>
  <c r="AW25" i="18"/>
  <c r="AX25" i="18" s="1"/>
  <c r="AW18" i="18"/>
  <c r="AX18" i="18" s="1"/>
  <c r="AW6" i="18"/>
  <c r="AX6" i="18" s="1"/>
  <c r="D33" i="4" l="1"/>
  <c r="S39" i="4"/>
  <c r="Q39" i="4"/>
  <c r="O39" i="4"/>
  <c r="M39" i="4"/>
  <c r="I39" i="4"/>
  <c r="G39" i="4"/>
  <c r="E39" i="4"/>
  <c r="C3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author>
  </authors>
  <commentList>
    <comment ref="O6" authorId="0" shapeId="0" xr:uid="{6F77F581-0F7B-4344-9797-74AE702924B9}">
      <text>
        <r>
          <rPr>
            <b/>
            <sz val="9"/>
            <color indexed="81"/>
            <rFont val="Tahoma"/>
            <family val="2"/>
          </rPr>
          <t>CLAU:</t>
        </r>
        <r>
          <rPr>
            <sz val="9"/>
            <color indexed="81"/>
            <rFont val="Tahoma"/>
            <family val="2"/>
          </rPr>
          <t xml:space="preserve">
Ver cuadro de definiciones columna R</t>
        </r>
      </text>
    </comment>
  </commentList>
</comments>
</file>

<file path=xl/sharedStrings.xml><?xml version="1.0" encoding="utf-8"?>
<sst xmlns="http://schemas.openxmlformats.org/spreadsheetml/2006/main" count="3162" uniqueCount="803">
  <si>
    <t>#</t>
  </si>
  <si>
    <t>ID LUCHA</t>
  </si>
  <si>
    <t>Fecha identificación</t>
  </si>
  <si>
    <t>Información General del Riesgo</t>
  </si>
  <si>
    <t>DEBIDO A (CAUSA)</t>
  </si>
  <si>
    <t>PUEDE OCURRIR (RIESGO ~ EVENTO)</t>
  </si>
  <si>
    <t>LO QUE PODRÍA GENERAR 
(EFECTO ~ CONSECUENCIA)</t>
  </si>
  <si>
    <t xml:space="preserve">1. Análisis del riesgo frente a la Caracterización del Proceso </t>
  </si>
  <si>
    <t>RIESGO RESIDUAL
Dato LUCHA</t>
  </si>
  <si>
    <t>SI</t>
  </si>
  <si>
    <t>Responsable</t>
  </si>
  <si>
    <t>Procesos</t>
  </si>
  <si>
    <t>Causas</t>
  </si>
  <si>
    <t>Nombre del Riesgo</t>
  </si>
  <si>
    <t>Efectos</t>
  </si>
  <si>
    <t>¿El riesgos se relaciona con el objetivo del proceso?</t>
  </si>
  <si>
    <t>¿Las causas son coherentes con el riesgo ?</t>
  </si>
  <si>
    <t>¿Las consecuencias son coherentes con las causas y el riesgo ?</t>
  </si>
  <si>
    <t>Riesgo Residual - Matriz de Calor LUCHA</t>
  </si>
  <si>
    <t>Aceptación</t>
  </si>
  <si>
    <t>NO</t>
  </si>
  <si>
    <t>Pagos no realizados, inoportunos y/o errados.</t>
  </si>
  <si>
    <t xml:space="preserve">- Riesgo financiero (Riesgos financieros)
</t>
  </si>
  <si>
    <t>ANA ROCIO MURCIA GOMEZ</t>
  </si>
  <si>
    <t xml:space="preserve">- GESTION FINANCIERA
</t>
  </si>
  <si>
    <t>Presentación extemporánea o inconsistente de informes financieros, contables y tributarios. Riesgo Fiscal</t>
  </si>
  <si>
    <t>Posibilidad de manipular el trámite de pagos financieros con el fin de realizarlos sin el cumplimiento de los requisitos establecidos para beneficio propio o de un tercero</t>
  </si>
  <si>
    <t xml:space="preserve">- Riesgos asociados a corrupción (Riesgos asociados a corrupción )
</t>
  </si>
  <si>
    <t>Posibilidad de registrar Información diferente en los aplicativos de la entidad con el fin de favorecer a un tercero o en beneficio propio.</t>
  </si>
  <si>
    <t xml:space="preserve">- Riesgos tecnológicos (Riesgo tecnológico)
</t>
  </si>
  <si>
    <t>Posibilidad de omisión de requisitos en la constitución de reservas, como cuentas u obligaciones por pagar. Riesgo Presupuestal</t>
  </si>
  <si>
    <t>Inducir a las mujeres que participan de los procesos de formación a otorgar dádivas</t>
  </si>
  <si>
    <t>Angie Paola Mesa Rojas</t>
  </si>
  <si>
    <t xml:space="preserve">- GESTION DEL CONOCIMIENTO
</t>
  </si>
  <si>
    <t>Inoportunidad en la producción y divulgación de información estadística sobre la situación de derechos de las mujeres con enfoque de género y diferencial, limitando la toma de decisiones de la gestión pública.</t>
  </si>
  <si>
    <t xml:space="preserve">- Riesgos Operativos (Riesgos Operativos )
</t>
  </si>
  <si>
    <t>Posibilidad de una inadecuada orientación y asesoría a los procesos en los seguimientos para la articulación, implementación y sostenibilidad del Modelo Integrado de Planeación y Gestión.</t>
  </si>
  <si>
    <t xml:space="preserve">- Riesgos Estratégicos (Riesgos Estratégicos)
</t>
  </si>
  <si>
    <t>Sandra Catalina Campos Romero</t>
  </si>
  <si>
    <t xml:space="preserve">- PLANEACION Y GESTION
</t>
  </si>
  <si>
    <t>Posibilidad de incumplimiento en los términos procesales por falta de diligencia o atención de la operadora disciplinaria generando nulidades, caducidad o prescripción de la investigación disciplinaria.</t>
  </si>
  <si>
    <t>Erika Cervantes Linero</t>
  </si>
  <si>
    <t xml:space="preserve">- GESTION DISCIPLINARIA
</t>
  </si>
  <si>
    <t>Posibilidad de Alterar el curso de una actuación disciplinaria, en su procedimiento, términos y/o las decisiones de fondo que se profieran en beneficio propio o de un tercero</t>
  </si>
  <si>
    <t>Atención extemporánea de procesos y peticiones</t>
  </si>
  <si>
    <t xml:space="preserve">- Riesgos de cumplimiento (Riesgos de cumplimiento)
</t>
  </si>
  <si>
    <t>ANDREA CATALINA ZOTA BERNAL</t>
  </si>
  <si>
    <t xml:space="preserve">- GESTION JURIDICA
</t>
  </si>
  <si>
    <t>Emisión de respuestas diferentes y contradictorias a una misma petición</t>
  </si>
  <si>
    <t>Expedición de actos administrativos contrarios a las normas superiores</t>
  </si>
  <si>
    <t>Manipulación o alteración en las respuestas a requerimientos o en los procesos judiciales asignados a la Oficina Asesora Jurídica para beneficio propio o de un tercero.</t>
  </si>
  <si>
    <t>Perdida de competencia para liquidar los contratos</t>
  </si>
  <si>
    <t>Luis Guillermo Flechas Salcedo</t>
  </si>
  <si>
    <t xml:space="preserve">- GESTION CONTRACTUAL
</t>
  </si>
  <si>
    <t>Publicacion de los actos contractuales fuera de los terminos legales</t>
  </si>
  <si>
    <t>Elaborar pliegos de condiciones o estudios previos ambiguos, incompletos, direccionados a un proponente, o con requerimientos técnicos excluyentes</t>
  </si>
  <si>
    <t>Posibilidad de una inadecuada asesoría en materia de comunicaciones a los procesos institucionales y en la administración de los canales de comunicación institucionales de la SDMujer</t>
  </si>
  <si>
    <t>CLAUDIA MARCELA RINCON CAICEDO</t>
  </si>
  <si>
    <t xml:space="preserve">- COMUNICACION ESTRATEGICA
</t>
  </si>
  <si>
    <t>Solicitud de dádivas o pagos por la prestación de los servicios ofertados por la Entidad.</t>
  </si>
  <si>
    <t>Laura Marcela Tami Leal</t>
  </si>
  <si>
    <t xml:space="preserve">- ATENCION A LA CIUDADANIA
</t>
  </si>
  <si>
    <t>No responder las peticiones ciudadanas de conformidad con lo establecido en la ley</t>
  </si>
  <si>
    <t>Posibilidad de ausencia en seguimientos a mujeres con riesgo de feminicidio.</t>
  </si>
  <si>
    <t>Gladys Marcela Enciso Gaitan</t>
  </si>
  <si>
    <t xml:space="preserve">- TERRITORIALIZACION DE LA POLITICA PUBLICA
</t>
  </si>
  <si>
    <t>Posibilidad de un incorrecto direccionamiento de las mujeres en la primera atención.</t>
  </si>
  <si>
    <t>Posibilidad de aceptar o solicitar cualquier beneficio o dádiva a nombre propio o de un tercero por las actividades prestadas o desarrolladas en la CIOM</t>
  </si>
  <si>
    <t xml:space="preserve">- Riesgos asociados a corrupción (Riesgos asociados a corrupción )
- OPA - SUIT (OPA - SUIT)
</t>
  </si>
  <si>
    <t>Posibilidad de afectación en la atención oportuna a mujeres víctimas de violencias por sobrepasar la capacidad operativa</t>
  </si>
  <si>
    <t>ALEXANDRA QUINTERO BENAVIDES</t>
  </si>
  <si>
    <t xml:space="preserve">- PREVENCION Y ATENCION A MUJERES VICTIMAS DE VIOLENCIAS
</t>
  </si>
  <si>
    <t>Asignación arbitraria o negación de cupos en las Casas Refugio en contravía de los requisitos establecidos para favorecer a un tercero</t>
  </si>
  <si>
    <t>Desarticulación de las acciones de implementación intersectorial del Sistema Sofía Distrital</t>
  </si>
  <si>
    <t>Posibilidad de que las mujeres en riesgo de feminicidio no cuenten con la atención y seguimiento oportuno, según las necesidades y contextos particulares.</t>
  </si>
  <si>
    <t>Realizar nombramientos en vacantes de la planta de personal de la SDMujer, sin el cumplimiento de requisitos exigidos por la normatividad vigente, para beneficio personal o de un tercero.</t>
  </si>
  <si>
    <t>Andrea Milena Parada Ortiz</t>
  </si>
  <si>
    <t xml:space="preserve">- GESTION  TALENTO HUMANO
</t>
  </si>
  <si>
    <t>Personal sin afiliacion al SGSS  Riesgo Fiscal</t>
  </si>
  <si>
    <t>Extravio de documentos de Historias Laborales</t>
  </si>
  <si>
    <t>Cobro inoportuno de las incapacidades ante las EPS. Riesgo Fiscal</t>
  </si>
  <si>
    <t>Presentación extemporánea o no presentación de información a los entes de control externo o instancias directivas internas</t>
  </si>
  <si>
    <t xml:space="preserve">- DIRECCIONAMIENTO ESTRATEGICO
</t>
  </si>
  <si>
    <t>Alterarción y/o no presentación de los reportes que se remiten a los entes rectores relaciondos con la planeación, la inversión, sus resultados y metas alcanzados  en beneficio propio o de terceros</t>
  </si>
  <si>
    <t>Posibilidad de emisiones y/o fugas de agentes contaminantes asociados al parque automotor. Riesgo Fiscal</t>
  </si>
  <si>
    <t xml:space="preserve">- Riesgos Ambientales  (Riesgos Ambientales)
</t>
  </si>
  <si>
    <t xml:space="preserve">- GESTION ADMINISTRATIVA
</t>
  </si>
  <si>
    <t>Posibilidad de sustraer bienes o elementos de la Secretaría Distrital de la Mujer con el fin de favorecer a un tercero o en beneficio propio</t>
  </si>
  <si>
    <t>Posibilidad de hurto, pérdida y/o daño de los bienes tangibles de la entidad.</t>
  </si>
  <si>
    <t>Posibilidad de falsificar, ocultar, alterar o vender la información de la documentación física y/o electrónica de la Secretaría Distrital de la Mujer con el fin de favorecer a un tercero o en beneficio propio.</t>
  </si>
  <si>
    <t xml:space="preserve">- GESTION DOCUMENTAL
</t>
  </si>
  <si>
    <t>Posibilidad de Incumplimiento en la normatividad vigente en materia de gestión documental</t>
  </si>
  <si>
    <t>Posibilidad de Perdida temporal, parcial o total de documentos.</t>
  </si>
  <si>
    <t>Brindar asistencia técnica deficiente a los sectores de la Administración Distrital para la transversalización del enfoque de género.</t>
  </si>
  <si>
    <t>CLARA LOPEZ GARCIA</t>
  </si>
  <si>
    <t xml:space="preserve">- TRANSVERSALIZACION DEL ENFOQUE DE GENERO Y DIFERENCIAL PARA MUJERES
</t>
  </si>
  <si>
    <t>Deficiencia en la implementación de los lineamientos técnicos en el ciclo de políticas públicas a partir del enfoque de género en pro de la garantía de los derechos de las mujeres en sus diferencias y diversidades, según las disposiciones Distritales.</t>
  </si>
  <si>
    <t xml:space="preserve">- GESTION DE POLITICAS PUBLICAS
</t>
  </si>
  <si>
    <t>Caidas de red (Comunicaciones, Internet, Sistemas)</t>
  </si>
  <si>
    <t xml:space="preserve">- GESTION TECNOLOGICA
</t>
  </si>
  <si>
    <t>Perdida de Información confidencial</t>
  </si>
  <si>
    <t>Eliminar y modificar información en las aplicaciones y bases de datos de la SDMujer.</t>
  </si>
  <si>
    <t>Acceso indebido a los sistemas de información y/o servidores de dominio de la Entidad</t>
  </si>
  <si>
    <t>Ejercer representación jurídica, en favor de las mujeres víctimas de violencia,  sin el cumplimiento de requisitos legales y sin la debida diligencia</t>
  </si>
  <si>
    <t>LISA CRISTINA GOMEZ CAMARGO</t>
  </si>
  <si>
    <t xml:space="preserve">- PROMOCION DEL ACCESO A LA JUSTICIA PARA LAS MUJERES
</t>
  </si>
  <si>
    <t>Posibilidad de recibir o solicitar cualquier dádiva o beneficio a nombre propio o de terceros por los servicios de atención (orientación,  asesoría o representación)  que se brindan en las Casas de Justicia, escenarios de Fiscalía (Caivas, Capiv, URI), donde se desarrolla la Estrategia de justicia d</t>
  </si>
  <si>
    <t>Incumplimiento de los compromisos de los Pactos de Corresponsabilidad</t>
  </si>
  <si>
    <t>DIANA MARIA PARRA ROMERO</t>
  </si>
  <si>
    <t xml:space="preserve">- PROMOCION DE LA PARTICIPACION Y REPRESENTACION DE LAS MUJERES
</t>
  </si>
  <si>
    <t>Incumplimiento de los compromisos del CCM</t>
  </si>
  <si>
    <t>Posibilidad de recibir o solicitar beneficios a nombre propio o de un tercero por el favorecimiento a lideresas que participan en instancias de participación y en procesos de formación</t>
  </si>
  <si>
    <t>Presentación inoportuna y/o inadecuada de informes de Ley.</t>
  </si>
  <si>
    <t>Angela Johanna Marquez Mora</t>
  </si>
  <si>
    <t xml:space="preserve">- SEGUIMIENTO EVALUACION Y CONTROL
</t>
  </si>
  <si>
    <t>Manipulación de la información y/o los datos producto de la evaluación independiente</t>
  </si>
  <si>
    <t xml:space="preserve">- Demora de los contratistas y/o proveedores y/o supervisores en la entrega de la cuenta(s) o facturas y documentos a los que están obligados. (Origen: Interno | Factor: Cultura)
- Solicitudes de pago realizadas por las supervisoras(es) o interventoras(es) con documentos incompletos y/o inconsistentes. (Origen: Interno | Factor: Cultura)
- Generación de pagos a una cuenta bancaria que no corresponde a la vigente por falta de actualización de la información o una cuenta no autorizada del proveedor. (Origen: Interno | Factor: Cultura)
- Errores en el descuento de los impuestos que aplican a la cuenta de cobro o factura que se va a pagar. (Origen: Interno | Factor: Cultura)
- Falta de programación y/o seguimiento al PAC . (Origen: Interno | Factor: Cultura)
</t>
  </si>
  <si>
    <t xml:space="preserve">- Solicitud de pago de intereses por mora.
- Desviación de la programación del PAC.
- Constitución de reservas presupuestales y pasivos exigibles.
- Reprocesos del procedimiento de pagos.
- Sanciones para la Entidad.
- Investigaciones y procesos disciplinarios a los(as) responsable(s) del proceso de financiera
</t>
  </si>
  <si>
    <t xml:space="preserve">- Existencia de partidas conciliatorias. (Origen: Interno | Factor: Cultura)
- Debilidades en el manejo del sistema de información contable. (Origen: Interno | Factor: Recursos)
- Diferencias en la aplicación de criterios contables para el registro de hechos económicos. (Origen: Interno | Factor: Cultura)
- Entrega de información inoportuna, incompleta, errada, evasiva o engañosa por parte de un tercero interno. (Origen: Interno | Factor: Cultura)
- Falta de sistematización e integración de los sistemas de información de la entidad. (Origen: Interno | Factor: Recursos)
</t>
  </si>
  <si>
    <t xml:space="preserve">- Sanciones pecuniarias por incumplimiento normativo.
- Reprocesos.
- Hallazgos de los entes de control
- Reflejo erróneo de la realidad económica de la entidad.
</t>
  </si>
  <si>
    <t xml:space="preserve">- Debilidades en la implementación del procedimiento GF-PR-10 - Trámite de pagos. (Origen: Interno | Factor: Cultura)
- Falta de formación en principios éticos y compromiso institucional y social. (Origen: Interno | Factor: Cultura)
</t>
  </si>
  <si>
    <t xml:space="preserve">- Destinación indebida de recursos en beneficio de terceros internos o externos.
- Detrimento patrimonial
- Investigaciones de carácter disciplinario, fiscal y penal
</t>
  </si>
  <si>
    <t xml:space="preserve">- 1 - Aplicativos que no permite la integración con otros aplicativos. (Origen: Interno | Factor: Recursos)
</t>
  </si>
  <si>
    <t xml:space="preserve">- 1- Inconsistencia entre la información de nomina, financiera y contable.
- 2- Sanciones pecuniarias por incumplimiento normativo.
- 3- Reprocesos
- 4- Pérdida de credibilidad
</t>
  </si>
  <si>
    <t xml:space="preserve">- Falta de planeación y seguimiento a la ejecución presupuestal (Origen: Interno | Factor: Cultura)
</t>
  </si>
  <si>
    <t xml:space="preserve">- Reducción del presupuesto de la siguiente vigencia al superar los porcentajes para la constitución de reservas
</t>
  </si>
  <si>
    <t xml:space="preserve">- Intereses personales de servidoras, servidores, contratistas o terceros. (Origen: Interno | Factor: Cultura)
- Falta de difusión de la gratuidad de los servicios. (Origen: Interno | Factor: Recursos)
- Deficiente seguimiento sobre las actividades de difusión. (Origen: Interno | Factor: Estrategia)
</t>
  </si>
  <si>
    <t xml:space="preserve">- Pérdida de imagen y credibilidad institucional.
- Posibles investigaciones y/o sanciones penales, fiscales o disciplinarias.
</t>
  </si>
  <si>
    <t xml:space="preserve">- Barreras en el acceso a los insumos de información estadística y/o que esta se encuentra sin desagregar por las variables sexo, y otras variables del enfoque de género y diferencial. (Origen: Externo | Factor: Social / Cultural)
</t>
  </si>
  <si>
    <t xml:space="preserve">- 1. No tener información actualizada para dar cuenta de la situación en materia de derechos de las mujeres en el distrito capital con enfoque de género y diferencial.
- 2. No contar con evidencias que respalden la toma de decisiones de la gestión pública.
</t>
  </si>
  <si>
    <t xml:space="preserve">- 1. Falta de conocimiento del equipo OAP -MIPG en el Modelo Integrado de Planeación y Gestión. (Origen: Interno | Factor: Cultura)
- 2. Ausencia de instrumentos para seguimiento a los planes y politicas definidos en el marco de MIPG (Origen: Interno | Factor: Recursos)
</t>
  </si>
  <si>
    <t xml:space="preserve">- Incumplimiento de los objetivos y compromisos institucionales.
- Pérdida de credibilidad institucional.
</t>
  </si>
  <si>
    <t xml:space="preserve">- Falta de control a los términos establecidos en la Ley 1952/2019 modificada por la Ley 2094 de 2021. (Origen: Interno | Factor: Cultura)
- Negligencia del funcionario. (Origen: Interno | Factor: Cultura)
- Cúmulo de trámites. (Origen: Interno | Factor: Estructura)
</t>
  </si>
  <si>
    <t xml:space="preserve">- 1. Violación al Debido Proceso.
- 2. Prescripción de la acción.
- 3. Investigaciones disciplinarias a los funcionarios.
- 4. Nulidades.
- 5. Tutelas.
</t>
  </si>
  <si>
    <t xml:space="preserve">- Falta de formación en principios éticos y compromiso institucional y social. (Origen: Interno | Factor: Cultura)
</t>
  </si>
  <si>
    <t xml:space="preserve">- 1. Investigación disciplinaria y penal para los funcionarios.
- 2. Pérdida de imagen y credibilidad institucional por ineficacia de la actuación disciplinaria.
</t>
  </si>
  <si>
    <t xml:space="preserve">- 1. Falta de seguimiento a los términos de respuesta en cada caso (Origen: Sin definir | Factor: Sin definir)
</t>
  </si>
  <si>
    <t xml:space="preserve">- 1. Investigaciones disciplinarias 2. Posible interposisción de acciones de Tutelas contra la entidad
</t>
  </si>
  <si>
    <t xml:space="preserve">- Falta de coordinación y comunicación entre las diferentes dependencias que deben emitir la respuesta (Origen: Sin definir | Factor: Sin definir)
- Presentación de varias solicitudes o requerimientos sobre el mismo asunto. (Origen: Sin definir | Factor: Sin definir)
</t>
  </si>
  <si>
    <t xml:space="preserve">- 1. Perdida de credibilidad institucional a nivel local y distrital 2. Posibles acciones judiciales contra la entidad
</t>
  </si>
  <si>
    <t xml:space="preserve">- 1.Inadecuada aplicación normativa en la proyección y revisión de actos administrativos 2.Normograma desactualizado que incide en el desconocieminot de la normatividad relacionada con la expediición del acto adminsitrativo (Origen: Sin definir | Factor: Sin definir)
- Modificaciones o reformas normativas (Origen: Sin definir | Factor: Sin definir)
</t>
  </si>
  <si>
    <t xml:space="preserve">- 1. Investigaciones disciplinarias  2.  Demandas contra la entidad ante la jurisdicción contencioso administrativa 3. Posible detrimento patrimoial para la entidad
</t>
  </si>
  <si>
    <t xml:space="preserve">- Intereses particulares que incidan en  el proceso judicial asignado a las-os profesionales de la OAJ (Origen: Interno | Factor: Cultura)
- Intereses particulares que incidan en las respuestas a los requerimientos tramitados por parte de las-os profesionales de la OAJ (Origen: Interno | Factor: Cultura)
- Baja formación en principios éticos y compromiso institucional y social. (Origen: Interno | Factor: Cultura)
</t>
  </si>
  <si>
    <t xml:space="preserve">- 1. Investigaciones disciplinarias
- 2. Posible interposición de acciones judiciales contra la entidad.
- 3. Afectaciones a terceros
- 4. Pérdida de la imagen institucional
</t>
  </si>
  <si>
    <t xml:space="preserve">- Ausencia de seguimiento y control a los contratos por parte de la supervisión. (Origen: Sin definir | Factor: Sin definir)
- Retardo pr parte de la supervisión para proyectar la solicitud de liquidación. (Origen: Sin definir | Factor: Sin definir)
- Falta de aplicación del Manual de Contratación por parte de la Supervisión. (Origen: Sin definir | Factor: Sin definir)
- Inexactitud en la información registrada en las bases de datos de la contratación. (Origen: Sin definir | Factor: Sin definir)
</t>
  </si>
  <si>
    <t xml:space="preserve">- Investigaciones y sanciones disciplinarias.
- Constitución de pasivos exigibles.
- Retraso en el pago y en la liberación de saldos a los que hubiere lugar, en los contratos que se deban liquidar.
- Desgaste administrativo.
</t>
  </si>
  <si>
    <t xml:space="preserve">- Fallas de los equipos tecnológicos y de los sistemas de información (redes). (Origen: Interno | Factor: Estructura)
- Falla en los portales de contratación -SECOP- y -CAV- (Origen: Interno | Factor: Estructura)
- La rotación del equipo de trabajo responsable del producto (Origen: Interno | Factor: Cultura)
- Falta de recurso humano suficiente e idóneo para ejecutar el programa. (Origen: Interno | Factor: Cultura)
- Falta de planeación. (Origen: Interno | Factor: Cultura)
</t>
  </si>
  <si>
    <t xml:space="preserve">- Sanciones disciplinarias.
- Violación del principio de publicidad.
</t>
  </si>
  <si>
    <t xml:space="preserve">- Inobservancia del Manual de Contratación y de la normativa legal aplicable vigente. (Origen: Interno | Factor: Cultura)
- Tráfico de influencias, coerción, entrega de dádivas o abuso de poder. (Origen: Interno | Factor: Cultura)
</t>
  </si>
  <si>
    <t xml:space="preserve">- Investigaciones disciplinarias, fiscales y penales
- Demandas contra la Entidad.
</t>
  </si>
  <si>
    <t xml:space="preserve">- Desconocimiento de los procedimientos de la comunicación estratégica, establecidos (Origen: Interno | Factor: Cultura)
- Desconocimiento del profesional de comunicación, en cuanto a la perspectiva de género (Origen: Interno | Factor: Cultura)
- Apropiación inadecuada del lenguaje Incluyente en la Entidad (Origen: Interno | Factor: Cultura)
</t>
  </si>
  <si>
    <t xml:space="preserve">- Comunicacion publicada sin perspectiva de genero y lenguaje incluyente
- Desinformación ante la opinión pública
</t>
  </si>
  <si>
    <t xml:space="preserve">- Falta de difusión de la gratuidad de los servicios. (Origen: Interno | Factor: Estrategia)
- Falta de sensibilización en principios éticos y compromiso institucional y social. (Origen: Interno | Factor: Cultura)
- Intereses personales de servidoras, servidores, contratistas o terceros. (Origen: Interno | Factor: Cultura)
- Deficiente seguimiento sobre las actividades de difusión. (Origen: Interno | Factor: Estrategia)
</t>
  </si>
  <si>
    <t xml:space="preserve">- 1. Acciones legales en contra de la Entidad.
- 2. Afectación de la imagen institucional.
- 3. Investigaciones de carácter disciplinario, fiscal y penal.
</t>
  </si>
  <si>
    <t xml:space="preserve">- Desconocimiento de la normatividad vigente en cuanto a la gestión de peticiones ciudadanas (Origen: Interno | Factor: Cultura)
- Desconocimiento del procedimiento de gestión de peticiones ciudadanas (Origen: Interno | Factor: Cultura)
- Incumplimiento de los deberes de las(os) servidoras(es) públicas(os) y contratistas (Origen: Interno | Factor: Cultura)
</t>
  </si>
  <si>
    <t xml:space="preserve">- 1. Investigaciones disciplinarias, demandas, sanciones.
- 2.  Insatisfacción de las usuarias (os) de la Entidad.
- 3. Afectación de la imagen institucional.
</t>
  </si>
  <si>
    <t xml:space="preserve">- C1 Documentación del proceso sin punto de control para realizar el seguimiento a los casos clasificados en SIMISIONAL como riesgo de feminicidio. (Origen: Interno | Factor: Estructura)
- C2 Falta de herramienta unificada para que el personal de las CIOM realice seguimiento a los casos clasificados en SIMISIONAL como riesgo de feminicidio. (Origen: Interno | Factor: Recursos)
</t>
  </si>
  <si>
    <t xml:space="preserve">- Perdida de la credibilidad institucional
- Afectación a la integridad de la ciudadana
</t>
  </si>
  <si>
    <t xml:space="preserve">- C1 ? Desconocimiento de las rutas de atención por parte de la servidora que realiza la primera atención. (Origen: Interno | Factor: Cultura)
- C2 - Desconocimiento de los servicios o productos que ofrecen otras entidades. (Origen: Interno | Factor: Cultura)
- C3 - Ausencia de seguimiento y retroalimentación por parte del líder del grupo frente a los servicios o productos que ofrecen otras entidades. (Origen: Interno | Factor: Cultura)
</t>
  </si>
  <si>
    <t xml:space="preserve">- Pérdida de imagen institucional e insatisfacción de la ciudadania.
- Aumento del número de peticiones,quejas, reclamos por parte de la ciudadanía
</t>
  </si>
  <si>
    <t xml:space="preserve">- C1 - Intereses personales de servidoras, servidores o contratistas (Origen: Interno | Factor: Cultura)
- C2 - Falta de lineamientos que permitan a las servidoras (es) conocer las condiciones o criterios con los que se deben desarrollar las actividades de cualificación y bienestar por parte de otras entidades, organizaciones y personas naturales en las CIOM (Origen: Interno | Factor: Cultura)
- C3 - Falta de difusión de la gratuidad de los servicios. (Origen: Interno | Factor: Estrategia)
- C4 - Deficiente seguimiento sobre las actividades de bienestar y cualificación que realizan de manera voluntaria por las (os) facilitadoras (es) en las CIOM (Origen: Interno | Factor: Cultura)
</t>
  </si>
  <si>
    <t xml:space="preserve">- Quejas y demandas ante los entes competentes.
- Baja credibilidad y daños a la imagen institucional
- Investigaciones y/o sanciones penales, fiscales o disciplinarias.
</t>
  </si>
  <si>
    <t xml:space="preserve">- Situaciones de contingencia interna que afecten la prestación del servicio. (Origen: Interno | Factor: Cultura)
- Incremento en la demanda debido a dinámicas sociales coyunturales. (Origen: Externo | Factor: Social / Cultural)
</t>
  </si>
  <si>
    <t xml:space="preserve">- 1. Insatisfacción de la ciudadanía.
- 2. No garantizar atención a las mujeres víctimas de violencia de acuerdo con las competencias del sector.
- 3. Retrasos en los seguimientos y atenciones a las mujeres víctimas de violencias remitidas a las Duplas Psicosociales.
- 4. Afectación en el acceso a otros servicios en el marco de la ruta única de atención.
</t>
  </si>
  <si>
    <t xml:space="preserve">- Recibo y/o solicitud de dávivas o favores por parte de servidoras(es) y/contratistas de las Casas Refugio (Origen: Interno | Factor: Cultura)
</t>
  </si>
  <si>
    <t xml:space="preserve">- Favorecimiento propio por recibo de dádivas.
- Favorecimiento de un tercero que no cumple los requisitos para acceder al servicio.
- Afectación de la imagen institucional
- Investigaciones y/o sanciones penales, fiscales o disciplinarias
</t>
  </si>
  <si>
    <t xml:space="preserve">- 1. Barreras para la articulación por parte de las demás entidades con competencias en la garantía del derecho de las mujeres a una vida libre de violencias. (Origen: Externo | Factor: Social / Cultural)
- 2. Débil implementación, a nivel nacional y distrital, del marco jurídico del derecho de las mujeres a una vida libre de violencias. (Origen: Externo | Factor: Legal / Reglamentario)
</t>
  </si>
  <si>
    <t xml:space="preserve">- 1. Acciones implementadas por los sectores de manera incompleta desatendiendo a las competencias específicas o sin enfoque de género, diferencial y de derecho de las mujeres.
- 2. Baja credibilidad de la entidad como líder técnico.
</t>
  </si>
  <si>
    <t xml:space="preserve">- Falta de actualización oportuna de los datos de caracterización. (Origen: Interno | Factor: Cultura)
- Falta de seguimiento efectivo e impulso de las acciones requeridas por parte de los equipos de atención frente a los casos asignados por el SAAT. (Origen: Interno | Factor: Cultura)
- Factores individuales, familiares y comunitarios de la ciudadana que le impidan continuar con el seguimiento así como falta de voluntad de la misma. (Origen: Externo | Factor: Social / Cultural)
- Desconocimiento en la información de mujeres valoradas en riesgo de muerte por parte de las autoridades competentes, por el no envío o demora en el envío de esta información. (Origen: Externo | Factor: Social / Cultural)
</t>
  </si>
  <si>
    <t xml:space="preserve">- 1. Barreras de acceso a las medidas de prevención, protección, atención y acceso a la justicia oportunas a las ciudadanas valoradas e identificadas en riesgo de feminicidio
</t>
  </si>
  <si>
    <t xml:space="preserve">- Presión, coerción o entrega de dádivas por parte de superiores jerárquicos o particulares interesados. (Origen: Interno | Factor: Cultura)
- Incumplimiento de políticas de operación y/o actividades del procedimiento &amp;quot;Selección y Vinculación del Personal&amp;quot;. (Origen: Interno | Factor: Cultura)
</t>
  </si>
  <si>
    <t xml:space="preserve">- Investigaciones disciplinarias, fiscales y penales.
</t>
  </si>
  <si>
    <t xml:space="preserve">- No realizar las afiliaciones en el momento de la posesión de la servidora(or) pública(o) de la Entidad. (Origen: Sin definir | Factor: Sin definir)
- Cambio de la  servidora (or) pública(o) de EPS, AFP o Cesantías sin previa autorización de las entidades o empresas prestadoras. (Origen: Sin definir | Factor: Sin definir)
</t>
  </si>
  <si>
    <t xml:space="preserve">- Desprotección de una persona por no estar afiliada al Sistema General de Salud.
- Sanciones pecuniarias para la Entidad por no realizar o verificar las afiliaciones.
- Demandas por parte de las (os) Servidoras (es) públicas (os).
- Investigaciones Disciplinarias.
</t>
  </si>
  <si>
    <t xml:space="preserve">- Desconocimiento de la normatividad en cuanto a la administración y manejo de las Historias Laborales. (Origen: Sin definir | Factor: Sin definir)
- No controlar la manipulación de las hojas de vida. (Origen: Sin definir | Factor: Sin definir)
- No aplicación de los Cuadros de Clasificación Documental. (Origen: Sin definir | Factor: Sin definir)
</t>
  </si>
  <si>
    <t xml:space="preserve">- Desactualización de la hoja de vida.
- Que la Entidad no pueda contar con los soportes para manejar situaciones administrativas y defenderse  de posibles reclamaciones.
</t>
  </si>
  <si>
    <t xml:space="preserve">- falta de personal (Origen: Interno | Factor: Recursos)
</t>
  </si>
  <si>
    <t xml:space="preserve">- Pago por parte de la Entidad a las EPS, por incapacidad no cobrada
</t>
  </si>
  <si>
    <t xml:space="preserve">- Inexistencia de metodologías para la consolidación y depuración pertinente y oportuna de información (Origen: Interno | Factor: Recursos)
- Debilidad en la socialización de cronogramas de presentación de información externa e interna (Origen: Interno | Factor: Recursos)
- No disponibilidad de insumos adecuados para la presentación de información (Origen: Interno | Factor: Recursos)
</t>
  </si>
  <si>
    <t xml:space="preserve">- 1. Mala calificación de la gestión institucional
- 2. Inicio de procesos disciplinarios internos y externos
</t>
  </si>
  <si>
    <t xml:space="preserve">- 1. presiones de servidoras (es) públicas (os) con poder de decisión para modificar los resultados de la gestión y/o su no presentación (Origen: Interno | Factor: Cultura)
</t>
  </si>
  <si>
    <t xml:space="preserve">- Informes de seguimiento a la gestión, la inversión y las metas presentados con resultados sesgados, favoreciendo a un tercero o en beneficio propio
- Afectación de la información en temas de gestión, presupuestales y de cumplimiento de metas, dificultando el ejericico del control social.
- Afectación de la imagen de la Secretaría Distrital de la Mujer por pérdida de la credibilidad en el ejercicio de seguimiento a la gestión.
- Investigaciones y/o sanciones penales, fiscales o disciplinarias.
</t>
  </si>
  <si>
    <t xml:space="preserve">- Falta de mantenimiento de los vehículos que la Secretaría Distrital de la Mujer usa para su servicio. (Origen: Interno | Factor: Cultura)
- Desconocimiento del manejo de sustancias catalogadas como peligrosas. (Origen: Interno | Factor: Cultura)
- Falta de control en el almacenamiento temporal de residuos peligrosos. (Origen: Interno | Factor: Cultura)
</t>
  </si>
  <si>
    <t xml:space="preserve">- Sanciones de tipo fiscal
- Contaminación atmosférica.
- Contaminación del suelo.
</t>
  </si>
  <si>
    <t xml:space="preserve">- Concentración de acciones y controles para el manejo de los bienes en una misma persona (Origen: Interno | Factor: Estructura)
- Facilidad que tiene el colaborador de dar diversos usos a los bienes asignados. (Origen: Interno | Factor: Cultura)
</t>
  </si>
  <si>
    <t xml:space="preserve">- Detrimetro patrimonial
- Investigaciones disciplinarias, fiscales y penales.
- Desviación de la destinación de los bienes a cargo de la Entidad, en beneficio de un tercero interno o externo que les da un uso privado.
</t>
  </si>
  <si>
    <t xml:space="preserve">- Errores en la digitación de la información que afecten los archivos y bases de control del inventario de los bienes tangibles de la entidad (Origen: Interno | Factor: Cultura)
- Desconocimiento de los procedimientos internos relacionados con el manejo de bienes e inventarios y el diligenciamiento de sus formatos para la aplicación de controles (Origen: Interno | Factor: Cultura)
- Debilidad de la herramienta tecnológica para realizar la actualización de los movimientos de inventario en tiempo real, lo que obliga a llevar el control y seguimiento de los mismos de forma manual (Origen: Interno | Factor: Recursos)
- Demoras en el reporte de la pérdida, daño o hurto del bien para iniciar el tramite de reclamacion con la aseguradora. (Origen: Interno | Factor: Cultura)
- 7. Temor a sanciones disciplinarias y/o fiscales por la pérdida o daño de un bien tangible. (Origen: Interno | Factor: Cultura)
</t>
  </si>
  <si>
    <t xml:space="preserve">- Reprocesos en el manejo de bienes y aumento de carga operativa.
- Investigaciones disciplinarias y/o fiscales.
- Desactualización de los inventarios de la Entidad.
- Detrimento para la Entidad, en el sentido de no poder gestionar la recuperación de los bienes con la Aseguradora
</t>
  </si>
  <si>
    <t xml:space="preserve">- Incumplimiento de los procedimientos y lineamientos de gestión documental. (Origen: Interno | Factor: Cultura)
- Presiones indebidas de un tercero interno o externo. (Origen: Interno | Factor: Cultura)
</t>
  </si>
  <si>
    <t xml:space="preserve">- Incidencia disciplinaria, fiscal y penal.
- Afectación de los principios de confidencialidad, integridad, autenticidad y no repudio de la información.
- Favorecimiento propio o a un tercero.
- Pérdida de memoria institucional.
- Pérdida de confianza e imagen de la entidad.
</t>
  </si>
  <si>
    <t xml:space="preserve">- Falta de responsabilidad y compromiso frente al manejo de los archivos (Origen: Interno | Factor: Cultura)
- Desconocimiento de los lineamientos y normativas internas y externas, en términos archivistas (Origen: Interno | Factor: Cultura)
- Cambio de la normatividad archivística (Origen: Externo | Factor: Legal / Reglamentario)
</t>
  </si>
  <si>
    <t xml:space="preserve">- 1- Deficiencia técnica en la implementación de los instrumentos archivísticos
- 2- Incumplimiento de la normatividad para preservar el acervo documental de la entidad
- 3- Observaciones en las visitas de seguimiento realizadas por el Archivo de Bogotá
- 4- Sanciones administrativas y disciplinarias
</t>
  </si>
  <si>
    <t xml:space="preserve">- Ausencia de seguridad en el espacio de almacenamiento en el archivo de gestión centralizado. (Origen: Interno | Factor: Estructura)
- Falta capacitaciones y sensibilizaciones para la organización y almacenamiento de la información, en la etapa de clasificación, ordenación, foliación, rotulación, diligenciamiento de la hoja de control y FUID (Origen: Interno | Factor: Cultura)
- Ausencia de conocimientos del personal encargado de la administración y organización del Archivo Central y de gestión centralizado en manejo de emergencias (Origen: Interno | Factor: Cultura)
- Ausencia de mobiliario suficiente para el almacenamiento de la documentación producida en los archivos de gestión y archivo central de la entidad. y materiales adecuados para la elaboración de las unidades de almacenamiento (cajas). (Origen: Interno | Factor: Recursos)
- Daños por inundaciones, accidentes electricos o situaciones de fuerza mayor causadas por la naturaleza. (Origen: Interno | Factor: Estructura)
</t>
  </si>
  <si>
    <t xml:space="preserve">- 1. Incidencia disciplinaria, fiscal y penal.
- 2. Afectación de los principios de confidencialidad, integridad, autenticidad y no repudio de la información.
- 3. Pérdida de memoria institucional.
- 4. Incumplimiento en la respuesta a solicitudes
- 5.Pérdida parcial del acervo documental de la Entidad
- 6.Desintegración de los expedientes
</t>
  </si>
  <si>
    <t xml:space="preserve">- Baja capacidad técnica del equipo que brinda asistencia técnica a los sectores, sobre la trasnversalización del enfoque de género,  la implementación de la PPMYEG, la administración pública y cada uno de los sectores. (Origen: Interno | Factor: Recursos)
- Lineamientos para la transversalización del enfoque de género deficientes (Origen: Interno | Factor: Estructura)
</t>
  </si>
  <si>
    <t xml:space="preserve">- Los sectores no implementan acciones para la transversalización del enfoque de género
</t>
  </si>
  <si>
    <t xml:space="preserve">- Debilidades técnicas en la implementación de lineamientos e instrumentos que hacen parte del ciclo de las políticas públicas a nivel Distrital (Origen: Interno | Factor: Recursos)
</t>
  </si>
  <si>
    <t xml:space="preserve">- No se puede establecer el grado de avance de la implementación en los planes de acción de las políticas a cargo del sector mujeres.
- No poder tomar de decisiones respecto a las debilidades y fortalezas en la implementación de las políticas públicas a cargo del sector mujeres
- Reprocesos internos y a nivel Distrital en relación con el ciclo de política pública a partir del enfoque de género en pro de la garantía de los derechos de las mujeres en sus diferencias y diversidades
</t>
  </si>
  <si>
    <t xml:space="preserve">- 1. Daño de Equipos de comunicaciones. 2. Daño del Sistema de alimentación interrumpida (UPS). 3. El no pago de los servicios. 4. Errores humanos. (Origen: Interno | Factor: Recursos)
</t>
  </si>
  <si>
    <t xml:space="preserve">- 1. Retrasos y dificultades en las labores de las servidoras y servidores de la Entidad.  2. Incumplimientos de las obligaciones de la entidad.  3. Inicio de procesos disciplinarios internos y externos 4. Pérdida de información.
</t>
  </si>
  <si>
    <t xml:space="preserve">- 1. Caída de servidores, 2. Manipulación de la información. 3. Falta de backup (respaldo externo) 4. Préstamo de usuarios y contraseñas. (Origen: Interno | Factor: Recursos)
</t>
  </si>
  <si>
    <t xml:space="preserve">- 1. Retrasos y dificultades en las labores de las servidoras y servidores de la Entidad. 2. Reportes erróneos.
- 1. Duplicidad de la información. 2. Bajos niveles de seguridad  en la información. 3. Retrasos en el procesamiento de datos por la necesidad de verificar y depurar la información.
</t>
  </si>
  <si>
    <t xml:space="preserve">- 1. Falta de herramientas para el control de la seguridad de la información. 2. Falta de actualización de credenciales de usuarios de los diferentes aplicativos y sistemas de información. 3. Prestamo de la clave de acceso. (Origen: Interno | Factor: Recursos)
</t>
  </si>
  <si>
    <t xml:space="preserve">- Impide la ejecución exitosa de otros procesos y afecta la competitividad de la entidad.
- *  Incide en la calidad de la información, en la agilidad, costos y credibilidad en cuanto a los procedimientos y seguridad de los mismos.
</t>
  </si>
  <si>
    <t xml:space="preserve">- Debilidades en la implementación de controles de acceso. (Origen: Interno | Factor: Recursos)
- Intereses particulares de servidoras(es) públicos y/o contratistas (Origen: Interno | Factor: Cultura)
- Presiones indebidas u ofrecimiento de dádivas por parte de terceros (Origen: Interno | Factor: Cultura)
</t>
  </si>
  <si>
    <t xml:space="preserve">- Retrasos  y dificultades en las actividades operativas y misionales de la Entidad.
- Manipulación indebida de la información
- Imposibilidad de recuperar la información
- Alteración y/o venta de los datos e información de la Entidad y de Terceros en beneficio propio o de un tercero
</t>
  </si>
  <si>
    <t xml:space="preserve">- Escalonamiento de casos de manera inoportuna y/o incompleta (Origen: Interno | Factor: Sin definir)
- Información de casos representados o en representación en diferentes bases de datos que dificultan su consolidación. (Origen: Interno | Factor: Sin definir)
- Frecuencia inadecuada de seguimiento a casos por parte del comité de enlaces (Origen: Interno | Factor: Sin definir)
</t>
  </si>
  <si>
    <t xml:space="preserve">- Pérdida de imagen y credibilidad institucional
- Sanciones Judiciales para las Abogadas implicadas en el caso
- No se puede brindar la representación de manera oportuna
</t>
  </si>
  <si>
    <t xml:space="preserve">- Intereses personales de servidoras, servidores o contratistas (Origen: Interno | Factor: Cultura)
- Falta de difusión de la gratuidad de los servicios. (Origen: Interno | Factor: Estrategia)
- Deficiente seguimiento sobre las actividades que realizan el equipo que brinda el servicio (Origen: Interno | Factor: Cultura)
</t>
  </si>
  <si>
    <t xml:space="preserve">- Insuficiente seguimiento a los compromisos acordados en los pactos de corresponsabilidad (Origen: Interno | Factor: Cultura)
- Falta de claridad técnica en relación con el procedimiento de pactos de corresponsabilidad, en particular frente al rol que debe cumplir cada actor o actora que expresa su voluntad de participar en el pacto. (Origen: Interno | Factor: Cultura)
- Falta de compromiso por parte de las entidades Distritales. (Origen: Externo | Factor: Social / Cultural)
- Baja cobertura y capacidad administrativa de las entidades distritales para atender las demandas de las ciudadanas (Origen: Externo | Factor: Económico)
</t>
  </si>
  <si>
    <t xml:space="preserve">- Incumplimiento de los objetivos y metas del proceso
- Ineficiencia en los resultados esperados en el procedimiento.
</t>
  </si>
  <si>
    <t xml:space="preserve">- Insuficiente seguimiento a los compromisos acordados entre las consejeras consultivas y el Sector Mujeres (Origen: Interno | Factor: Cultura)
- Falta reporte de seguimiento a los compromisos pactados entre las consejeras consultivas y los sectores de la Administración Distrital (Origen: Interno | Factor: Cultura)
- Falta de estandarización de la herramienta mediante la cual se hace seguimiento a los compromisos definidos en el plan de acción trianual en el marco del CCM (Origen: Interno | Factor: Cultura)
- Falta de compromiso por parte de las entidades Distritales. (Origen: Externo | Factor: Social / Cultural)
- Baja cobertura y capacidad administrativa de las entidades distritales para atender las demandas de las ciudadanas (Origen: Externo | Factor: Económico)
</t>
  </si>
  <si>
    <t xml:space="preserve">- Afectación de la imagen institucional de la entidad.
- Desconocimiento de los avances en términos de los compromisos fijados entre las consejeras consultivas y la administración distrital
- Ineficiencia en el reporte de los avances del plan de acción
</t>
  </si>
  <si>
    <t xml:space="preserve">- Insuficiente divulgación de la política de conflicto de intereses. (Origen: Interno | Factor: Estrategia)
- Practicas Clientelistas (amiguismos clientela) (Origen: Interno | Factor: Cultura)
- Falta de claridad sobre la escogencia de las lideresas que participarán en los procesos de información, sensibilización, formación, capacitación o profesionalización (Origen: Interno | Factor: Estrategia)
</t>
  </si>
  <si>
    <t xml:space="preserve">- Favorecimiento de intereses particulares
- Intercambio de favores
- Desconocimiento sobre el procedimiento para la escogencias de las lideresas que realizarán procesos de formación.
- Desconocimiento de la política de conflicto de intereses.
</t>
  </si>
  <si>
    <t xml:space="preserve">- Falta de recurso humano suficiente e idóneo para ejecutar el plan anual de audítoria. (Origen: Interno | Factor: Recursos)
- Falta de planeación. (Origen: Interno | Factor: Estrategia)
- Cambios normativos no previstos (Origen: Externo | Factor: Legal / Reglamentario)
</t>
  </si>
  <si>
    <t xml:space="preserve">- Requerimiento por parte de las Entidades Públicas y de Control, por incumplimiento.
- Incumplimiento de objetivos y metas del proceso.
- Efectos legales y/o disciplinarios sobre la  jefa de la Oficina de Control Interno o Secretaria de Despacho como responsable del Sistema de Control Interno.
</t>
  </si>
  <si>
    <t xml:space="preserve">- 1. Solicitud, o entrega y aceptación de dádivas en ejercicio de la auditoría. (Origen: Interno | Factor: Cultura)
- 2. No informar sobre la existencia de un conflicto de interés real o potencial en el ejercicio de la auditoría. (Origen: Interno | Factor: Cultura)
- 3. Amiguismo. (Origen: Interno | Factor: Cultura)
- 4. Presiones indebidas y/o amenazas por parte del auditado o de la alta dirección de la entidad, al equipo auditor. (Origen: Interno | Factor: Cultura)
- 5. Inexistencia de lineamientos y/o mecasnismos institucionales seguros para reportar situaciones irregulares que se identifiquen a lo largo del proceso auditor. (Origen: Interno | Factor: Estrategia)
</t>
  </si>
  <si>
    <t xml:space="preserve">- 1. Informes de Auditoria presentados ante la Alta Dirección y responsables de procesos, con resultados sesgados que no correspondan a las debilidades y/o a incumplimientos encontrados en la gestión y desempeño de la entidad, favoreciendo al auditado y/o a un tercero interno o externo.
- 2. Afectación de la imagen institucional de la Oficina de Control Interno por pérdida de la credibilidad en el ejercicio de la evaluación independiente.
- 3. Estimular la continuidad del hecho de corrupción.
- 4. Daño al patrimonio institucional.
- 5. Posibles investigaciones y/o sanciones penales, fiscales y/o disciplinarias.
</t>
  </si>
  <si>
    <t>Categoría/Tipo</t>
  </si>
  <si>
    <t>RIESGOS DE CORRUPCIÓN</t>
  </si>
  <si>
    <t xml:space="preserve">ANÁLISIS ASPECTOS </t>
  </si>
  <si>
    <t>ID
LUCHA</t>
  </si>
  <si>
    <t>Riesgo</t>
  </si>
  <si>
    <t>Acción u Omisión</t>
  </si>
  <si>
    <t>Uso del Poder</t>
  </si>
  <si>
    <t>Desvio gestión de lo Público</t>
  </si>
  <si>
    <t>Beneficio Privado</t>
  </si>
  <si>
    <t>(Marcar con Equis X)</t>
  </si>
  <si>
    <t>Sí</t>
  </si>
  <si>
    <t xml:space="preserve"> 1. Desarrollar lo establecido en el procedimiento GF-PR-10 Gestión de pagos
 2. Entregar las planillas de pago para firmas, de acuerdo con los roles establecidos para la realización del pago.
</t>
  </si>
  <si>
    <t xml:space="preserve">1. Verificar que la mujer llegue a la Casa Refugio  con la medida de protección.
2. Revisar previamente el cumplimiento del perfil y requisitos establecidos normativamente y a través del protocolo para el ingreso de las mujeres y sus familias a las casas refugio.
</t>
  </si>
  <si>
    <t xml:space="preserve"> 1. Entrega de copia de inventario firmado y a cargo a cada una (o) de las (os) servidoras (es) y contratistas responsables para facilitar control individual.
 2. Firma de paz y salvos por la Dirección de Gestión Administrativa y Financiera, únicamente con visto bueno de confirmación de devolución de inventario a cargo.
 3. Elaborar y presentar conciliaciones de Almacén e inventarios.
</t>
  </si>
  <si>
    <t xml:space="preserve"> 1. Verificar término de cinco (5) días hábiles contados a partir de la fecha del préstamo de la documentación
</t>
  </si>
  <si>
    <t xml:space="preserve">1. Verificar que los casos nuevos de representación cuenten con acta de compromiso suscrita por la ciudadana.
</t>
  </si>
  <si>
    <t xml:space="preserve">1. Revisión de plan de Auditoria y papeles de trabajo por parte de la jefatura del área.  
2. Aplicación de técnicas y procedimientos de Auditoria según guías de auditorias del DAFP y normas internaciones de auditorias aceptadas.
</t>
  </si>
  <si>
    <t>¿Las acciones planteadas son aplicables para la prevención de la materialización del riesgo?</t>
  </si>
  <si>
    <t>¿Tiene Plan de Tratamiento? Según Política</t>
  </si>
  <si>
    <t>LISTAS DESPLEGABLES</t>
  </si>
  <si>
    <t>N/A</t>
  </si>
  <si>
    <t>RIESGOS</t>
  </si>
  <si>
    <t>Nombre</t>
  </si>
  <si>
    <t>Nombre del Control</t>
  </si>
  <si>
    <t>Periodicidad de ejecución</t>
  </si>
  <si>
    <t>Responsable de ejecución</t>
  </si>
  <si>
    <t>EVALUACIÓN DEL DISEÑO o ESTRUCTURA DE CONTROLES</t>
  </si>
  <si>
    <t xml:space="preserve"> EVALUACIÓN DE LA EJECUCIÓN DEL CONTROL </t>
  </si>
  <si>
    <t>OBSERVACIONES OCI EJECUCIÓN DE CONTROLES</t>
  </si>
  <si>
    <t xml:space="preserve">SOLIDEZ DEL CONTROL </t>
  </si>
  <si>
    <t>¿Responsable con autoridad y adecuada segregación de funciones?</t>
  </si>
  <si>
    <t>Periodicidad</t>
  </si>
  <si>
    <t>¿Manejo de desviaciones?</t>
  </si>
  <si>
    <t>¿Evidencia o rastro de la ejecución?</t>
  </si>
  <si>
    <t>Ejecucion del control</t>
  </si>
  <si>
    <t xml:space="preserve">Materialización </t>
  </si>
  <si>
    <t>EVALUACIÓN EJECUCIÓN</t>
  </si>
  <si>
    <t>Evaluación Diseño</t>
  </si>
  <si>
    <t>Evaluación Ejecución</t>
  </si>
  <si>
    <t xml:space="preserve">SOLIDEZ INDIVIDUAL DEL CONTROL </t>
  </si>
  <si>
    <t>SOLIDEZ CONJUNTO DE CONTROLES</t>
  </si>
  <si>
    <t>Puntaje</t>
  </si>
  <si>
    <t>Clasificación</t>
  </si>
  <si>
    <t>Verificar el cumplimiento de los compromisos suscritos</t>
  </si>
  <si>
    <t>Trimestral</t>
  </si>
  <si>
    <t>Preventivo</t>
  </si>
  <si>
    <t>Reducir</t>
  </si>
  <si>
    <t>Manual</t>
  </si>
  <si>
    <t>- DIANA MARIA PARRA ROMERO
- Denis Helbert Morales Roa</t>
  </si>
  <si>
    <t>Asignado</t>
  </si>
  <si>
    <t xml:space="preserve">Adecuado </t>
  </si>
  <si>
    <t>Oportuna</t>
  </si>
  <si>
    <t>Incompleta</t>
  </si>
  <si>
    <t>El control se ejecuta de manera consistente por parte del responsable</t>
  </si>
  <si>
    <t>Revisar la documentación allegada para el pago de las obligaciones o compromisos, la cual debe estar de acuerdo con cada caso específico.</t>
  </si>
  <si>
    <t>Generar reportes de pago mensual, validando que los trámites de pago quedan en estado pagado.</t>
  </si>
  <si>
    <t>Hacer seguimiento mensual a la ejecución del PAC, comunicando a las dependencias el estado de lo programado versus lo radicado.</t>
  </si>
  <si>
    <t>Ajustar, conciliar y verificar movimientos contables.</t>
  </si>
  <si>
    <t>Presentar al Comité Técnico de Sostenibilidad Contable o al Comité de Cartera, las partidas a depurar para su estudio, recomendación de saneamiento o gestiones de cobro</t>
  </si>
  <si>
    <t>Mesas de trabajo cuando se requieran, capacitaciones con el fin de unificar criterios, conceptos y actualización de la normatividad, procedimientos.</t>
  </si>
  <si>
    <t>Cruce de información con otros informes propios de la entidad</t>
  </si>
  <si>
    <t>Revisar la documentación allegada a la Dirección de Gestión Administrativa y Financiera para el pago de las obligaciones o compromisos, y dejar la trazabilidad de las devoluciones.</t>
  </si>
  <si>
    <t>Segregación de funciones para separar las reponsabilidades de las personas que intervienen en el proceso de pagos</t>
  </si>
  <si>
    <t>Realizar la Conciliación entre cuentas</t>
  </si>
  <si>
    <t>1- Conciliación entre cuentas</t>
  </si>
  <si>
    <t>Moderado</t>
  </si>
  <si>
    <t>Generar reportes (acumulados) y remitir información presupuestal para el seguimiento y control a los responsables de cada proyecto</t>
  </si>
  <si>
    <t>Verificación in situ de los procesos de formación en cuanto a implementación y la gratuidad de la oferta</t>
  </si>
  <si>
    <t>Socializar en el equipo de formación la temática de gratuidad de los cursos ofrecidos por la entidad</t>
  </si>
  <si>
    <t>Solicitar a terceros (internos o externos) la información estadística sobre la situación de derechos de las mujeres</t>
  </si>
  <si>
    <t>Mantener la información estadística actualizada en la pagina web del OMEG</t>
  </si>
  <si>
    <t>Realizar el seguimiento a la ejecución de los Planes de Gestión Institucional</t>
  </si>
  <si>
    <t>Verificar las actualizaciones que se deben registrar  en el  Sistema Distrital de Información.</t>
  </si>
  <si>
    <t>Realizar el seguimiento a los procesos</t>
  </si>
  <si>
    <t>Verificar los proyectos realizados</t>
  </si>
  <si>
    <t>Realizar seguimiento semestral a los procesos disciplinarios mediante la elaboración, entrega y  revisión de informe de estado de procesos disciplinarios.</t>
  </si>
  <si>
    <t>Hacer seguimiento semanal a las peticiones y solicitudes asignadas a cada profesional, verificando la fecha de entrada, el trámite y la fecha de vencimiento</t>
  </si>
  <si>
    <t>Realizar mensualmente la clasificación temática de las respuestas consolidadas por la OAJ, asignando etiquetas a través de la herramienta de gestión documental de la entidad.</t>
  </si>
  <si>
    <t>Revisión de los proyectos de actos administrativos por la Jefa de la Oficina Asesora Jurídica y solicitud de correcciones, si hay lugar a ellas</t>
  </si>
  <si>
    <t>Seguimiento a la actualización del normograma de la entidad, en lo atienente a los procedimientos de la Oficina Asesora Jurídica</t>
  </si>
  <si>
    <t>Ingresar la documentación en SIPROJ web</t>
  </si>
  <si>
    <t>Revisar conceptos Juridicos</t>
  </si>
  <si>
    <t>Generar memorandos a los supervisores</t>
  </si>
  <si>
    <t>Realizar avisos informativos a los funcionarios y contratistas de la importancia de publicar los documentos que hacen parte de los procesos contractuales en los términos establecidos en la ley</t>
  </si>
  <si>
    <t>Verificar el contenido de los estudios previos</t>
  </si>
  <si>
    <t>Recibir y responder observaciones en los plazos  establecidos por la ley</t>
  </si>
  <si>
    <t>Realizar la publicación de los estudios previos y demás documentos que hagan parte del procesos.</t>
  </si>
  <si>
    <t>Revisar y aprobar el diseño de las piezas graficas digitales o impresas y materiales de comunicación audiovisual.</t>
  </si>
  <si>
    <t>Realizar socializaciones para la prevención de malas prácticas asociadas a la solicitud de dádivas o pagos por la prestación de los servicios ofertados por la Entidad, así como la divulgación referente a la gratuidad de los servicios.</t>
  </si>
  <si>
    <t>Seguimiento a las dependencias para que las respuestas a las peticiones ciudadanas sean emitidas de fondo y dentro de los términos establecidos por ley</t>
  </si>
  <si>
    <t>Registro de todas las peticiones ciudadanas en el Sistema Distrital para la Gestión de Peticiones Ciudadanas, Bogotá Te Escucha</t>
  </si>
  <si>
    <t>Realizar seguimiento a las atenciones clasificadas en SIMISIONAL como riesgo de feminicidio de las mujeres.</t>
  </si>
  <si>
    <t>Revisión aleatoria sobre el direccionamiento de la primera atención realizada en la CIOM, con el fin de identificar desviaciones frente a la incorrecta orientación.</t>
  </si>
  <si>
    <t>Correctivo</t>
  </si>
  <si>
    <t>Realizar acciones de socialización, sensibilización o gestión sobre autodeclaración de conflictos de intereses, transparencia e integridad, canal de transparencia y prevención de la corrupción, soborno y gratuidad de servicios.</t>
  </si>
  <si>
    <t>Registrar y hacer seguimiento a las actividades dirigidas a las ciudadanas y lideradas por las (os) facilitadoras (es).</t>
  </si>
  <si>
    <t>Verificar que las mujeres que son remitidas al equipo de duplas psicosociales son atendidas de manera oportuna.</t>
  </si>
  <si>
    <t>Revisar la información recibida y verificar los criterios de acogida para asignación del cupo en las casas Refugio, así como la disponibilidad de cupos de acuerdo a la dinámica de ocupación de las Casas en operación</t>
  </si>
  <si>
    <t>Realizar seguimiento a los sectores.</t>
  </si>
  <si>
    <t>Verificar que todos los casos en riesgo de feminicidio son asignados a equipos de la SDMujer para seguimiento psicosocial y socio-jurídico y que todos los casos asignados cuenten con al menos un seguimiento.</t>
  </si>
  <si>
    <t>Verificar cumplimiento de requisitos mínimos</t>
  </si>
  <si>
    <t>Diligenciamiento y radicación oportuna de afiliaciones</t>
  </si>
  <si>
    <t>Utilización del formato : GTH-FO-01 Relación de documentos nombramientos .</t>
  </si>
  <si>
    <t>Custodia, archivo y foliación de historias laborales</t>
  </si>
  <si>
    <t>Utilización del formato GA-FO-05 - Afuera</t>
  </si>
  <si>
    <t>Seguimiento de la radicación de incapacidades ante la EPS y ARL, así como la expedición de los actos administrativos que otorgan dichas licencias y los demás documentos que hagan parte de la ejecución del procedimiento interno GTH-PR-24</t>
  </si>
  <si>
    <t>Expedir los lineamientos y cronograma para la presentación del plan de acción de la entidad.</t>
  </si>
  <si>
    <t>Verificar que el reporte del instrumento de planeación sea enviado por las (os) responsables y analizar el contenido del seguimiento  (Plan de acción, POA, PMR)</t>
  </si>
  <si>
    <t>Realización de mantenimientos preventivos a los vehículos de propiedad de la entidad.</t>
  </si>
  <si>
    <t>Verificar que las (os) servidoras (es) públicas (os) y contratistas conozcan los inventarios asignados para el cumplimiento de sus funciones/actividades.</t>
  </si>
  <si>
    <t>Verificar a la terminación de la vinculación laboral o contractual la entrega de los insumos, suministros, herramientas, dotación, implementación, inventarios y/o materiales que sean puestos a su disposición para la prestación del servicio.</t>
  </si>
  <si>
    <t>Verificar saldos, realizar los ajustes correspondientes, diligenciar la conciliación de inventarios, contabilizar los movimiento del Kárdex y verificar la conciliación.</t>
  </si>
  <si>
    <t>Realizar envió anual del reporte de inventarios a cada uno de los funcionarios y/o contratistas, de tal manera que pueda tener conocimiento del mismo y puedan validar que las placas correspondan a los elementos asignados.</t>
  </si>
  <si>
    <t>Verificar y aprobar el traslado de los bienes</t>
  </si>
  <si>
    <t>Verificar la existencia del bien asignado contra la información de los bienes de la entidad.</t>
  </si>
  <si>
    <t>Detectivo</t>
  </si>
  <si>
    <t>Aplicación, seguimiento y/o socialización de los procedimientos para gestionar las novedades de ingreso o perdida de bienes</t>
  </si>
  <si>
    <t>Solicitar afectación de la póliza de seguros</t>
  </si>
  <si>
    <t>Controlar la consulta de la documentación que reposa en el archivo central, de acuerdo con las tablas de control de acceso</t>
  </si>
  <si>
    <t>Normograma actualizado, en temas relacionados con la gestión documental</t>
  </si>
  <si>
    <t>Realizar seguimiento y control de calidad de la organización de los archivos de gestión.</t>
  </si>
  <si>
    <t>Seguimiento a la planeación interna sobre la asistencia técnica.</t>
  </si>
  <si>
    <t>Formulación y/o Actualización de los documentos de asistencia técnica por sector</t>
  </si>
  <si>
    <t>Solicitud escrita de reportes de seguimiento a  los sectores sobre la entrega de reportes frente a la implementación de las políticas a cargo del sector mujeres.</t>
  </si>
  <si>
    <t>Consolidar, revisar y analizar, los reportes de seguimiento de los sectores con responsabilidad en la implementación de las políticas públicas a cargo del sector mujeres</t>
  </si>
  <si>
    <t>Realizar la programación de mantenimiento correctivo y preventivo servidores y equipos de comunicaciones.</t>
  </si>
  <si>
    <t>Establecer control de acceso al  centro de cómputo</t>
  </si>
  <si>
    <t>Realizar Backup de servidores, aplicaciones y configuraciones según politica de backup para la SDMujer</t>
  </si>
  <si>
    <t>Socializar  la política de seguridad de la SDMujer</t>
  </si>
  <si>
    <t>Monitorear las amenazas que puedan vulnerar los equipos de cómputo, así como la información de la entidad</t>
  </si>
  <si>
    <t>Programar el cambio de contraseña de los usuarios cada 45 días</t>
  </si>
  <si>
    <t>Establecer control de acceso al centro de computo</t>
  </si>
  <si>
    <t>Analizar caso y tomar decisión</t>
  </si>
  <si>
    <t>Depuración de base unificada de casos representados por abogada y consolidado de casos de representacion</t>
  </si>
  <si>
    <t>Reporte seguimiento periódico de casos en comité de enlaces</t>
  </si>
  <si>
    <t>Verificar que en la publicación y divulgación de información sobre la oferta institucional de servicios, se indique sobre la gratuidad de los mismos (carteleras institucionales, piezas comunicativas remitidas a la ciudadanía a través de los distintos medios tecnológicos).</t>
  </si>
  <si>
    <t>Informe de seguimiento CCM</t>
  </si>
  <si>
    <t>Realizar la divulgación de la Política de conflicto de intereses</t>
  </si>
  <si>
    <t>Verificar mensualmente el cumplimiento del plan anual de auditoría aprobado por el Comité Institucional de Coordinación de Control Interno</t>
  </si>
  <si>
    <t>Realizar la declaración de conflicto de interés para cada proceso auditor</t>
  </si>
  <si>
    <t>RIESGO</t>
  </si>
  <si>
    <t>Estrategias para combatir el riesgo</t>
  </si>
  <si>
    <t>Verificar el cumplimiento de los compromisos derivados del Consejo Consultivo de Mujeres de Bogotá Mesa Coordinadora y del Espacio Ampliado.</t>
  </si>
  <si>
    <t>Mensual</t>
  </si>
  <si>
    <t>Compartir</t>
  </si>
  <si>
    <t>- CLAUDIA PATRICIA VELASCO LÃPEZ
- Mercedes Tibavizco Quintero</t>
  </si>
  <si>
    <t>Validar que los trámites de pago quedan en estado pagado, verificando los reportes de pago mensual generados a través del aplicativo Sap-Bogdata de la SDH, con las fuentes de información propias de la entidad.</t>
  </si>
  <si>
    <t>Hacer seguimiento mensual a la ejecución del PAC, a través de comunicaciones enviadas a las dependencias, informando el estado de lo programado versus lo radicado.</t>
  </si>
  <si>
    <t>Transferir</t>
  </si>
  <si>
    <t>Verificar los saldos en cada una de las cuentas contables, conciliar los movimientos contables, y realizar los ajustes y reclasificaciones en los casos que aplique.</t>
  </si>
  <si>
    <t>Combinado</t>
  </si>
  <si>
    <t>- Amanda Martinez Arias
- Yonathan David SÃ¡nchez</t>
  </si>
  <si>
    <t>Presentar al Comité Técnico de Sostenibilidad Contable o al Comité de Cartera, las partidas a depurar para su estudio, recomendación de saneamiento o gestiones de cobro.</t>
  </si>
  <si>
    <t>Semestral</t>
  </si>
  <si>
    <t>Se generan reportes de pago mensual para hacer cruce de información con otros informes propios de la entidad.</t>
  </si>
  <si>
    <t>- Esperanza Gil Estevez</t>
  </si>
  <si>
    <t>Realizar el seguimiento a los procesos por parte de la jefa de la Oficina de Control Disciplinario Interno</t>
  </si>
  <si>
    <t>Verificar los proyectos realizados de acuerdo a las pruebas legalmente aportadas al proceso Disciplinario</t>
  </si>
  <si>
    <t>Realizar seguimiento semestral a los procesos disciplinarios mediante la elaboración, entrega y revisión de informe de estado de procesos disciplinarios.</t>
  </si>
  <si>
    <t>- Erika Cervantes Linero
- Esperanza Gil Estevez</t>
  </si>
  <si>
    <t>Mitigar</t>
  </si>
  <si>
    <t>- Jenny Fernanda Vera Cruz
- Angie Julieth Bustos Gonzalez
- Diego AndrÃ©s Pedraza</t>
  </si>
  <si>
    <t>Seguimiento a las dependencias para que las respuestas a las peticiones ciudadanas sean emitidas de fondo y dentro de los términos establecidos por ley.</t>
  </si>
  <si>
    <t>- Leidy Briyith Alvarez Alvarez
- Diego AndrÃ©s Pedraza
- Natalia Aguilera Quintero</t>
  </si>
  <si>
    <t>Registro de todas las peticiones ciudadanas en el Sistema Distrital para la Gestión de Peticiones Ciudadanas, Bogotá Te Escucha.</t>
  </si>
  <si>
    <t>- Jennifer Lorena Moreno Arcila</t>
  </si>
  <si>
    <t>Verificar el contenido de los estudios previos, de conformidad con la normativa vigente aplicable.</t>
  </si>
  <si>
    <t>Recibir y responder observaciones en los plazos  establecidos por la ley en los procesos de selección publicados por la Entidad</t>
  </si>
  <si>
    <t>Cuatrimestral</t>
  </si>
  <si>
    <t>- CLAUDIA PATRICIA LOPEZ HERRERA
- Olga Milena Calvo Correa</t>
  </si>
  <si>
    <t>Verificar el cumplimiento de los requisitos de nombramiento conforme al  Manual de Funciones y Competencias vigente en la Entidad, y registrar la información y documentos requeridos utilizando el formato:
- GTH-FO-41 Revisión de cumplimiento de requisitos mínimos</t>
  </si>
  <si>
    <t>Cuando se requiera</t>
  </si>
  <si>
    <t>- Andrea Milena Parada Ortiz</t>
  </si>
  <si>
    <t>Diligenciar y radicar oportunamente los formatos correspondientes en las empresas o entidades del Sistema General de Seguridad Social.</t>
  </si>
  <si>
    <t>Utilizar el formato : GTH-FO-01 Relación de documentos nombramientos.</t>
  </si>
  <si>
    <t>Contar con la exclusividad de una (1) persona que se encarga de la custodia, archivo y foliación de todos los documentos que se encuentran en la historia laboral de cada servidora o servidor público, las cuales reposan en un espacio exclusivo para tal fin. Aclarando que la custodia y el archivo se realiza a las historias laborales de las servidoras o servidores vinculados y desvinculados y la foliación se realiza a las historias laborales de las servidoras o servidores desvinculados, toda vez que frente a las de las servidoras y servidores vinculados ésta ya no se sigue alimentando debido a la terminación del vínculo laboral.</t>
  </si>
  <si>
    <t>Utilizar el formato GA-FO-05 - Afuera, con el fin de tener control sobre el préstamo de las historias laborales.</t>
  </si>
  <si>
    <t>Generar memorando de alertas (comunicados y recordatorios) a las(os) supervisoras(es) en relación con los tiempos para liquidar los contratos y convenios cuando haya lugar.</t>
  </si>
  <si>
    <t>- Daniel Mauricio AvendaÃ±o</t>
  </si>
  <si>
    <t>- DIANA CAROLINA HERNÃNDEZ SÃNCHEZ
- MONICA LIBIA DE LA CRUZ VILLOTA</t>
  </si>
  <si>
    <t>- DORIS ESTHER UBAQUE VANEGAS</t>
  </si>
  <si>
    <t>- NIDYA LILIANA ESPEJO MEDINA</t>
  </si>
  <si>
    <t>- NIDYA LILIANA ESPEJO MEDINA
- Monica Rengifo Delgado</t>
  </si>
  <si>
    <t>Seguimiento a la actualización del normograma de la entidad, en lo atinente a los procedimientos de la Oficina Asesora Jurídica</t>
  </si>
  <si>
    <t>- NIDYA LILIANA ESPEJO MEDINA
- Kelly Carolina Morantes Perez</t>
  </si>
  <si>
    <t>Supervisión permanente de la información ingresada al SIPROJ por las abogadas y abogados a cargo de los procesos judiciales.</t>
  </si>
  <si>
    <t>- NIDYA LILIANA ESPEJO MEDINA
- Carolina Maria Morris Sarmiento</t>
  </si>
  <si>
    <t>Realizar la revisión por parte de la Jefa (e) de Oficina Asesora Jurídica, a la respuesta proyectada de los conceptos y requerimientos jurídicos elaborados por la (el) profesional de la oficina asignada.</t>
  </si>
  <si>
    <t>- NIDYA LILIANA ESPEJO MEDINA
- ANDREA CATALINA ZOTA BERNAL</t>
  </si>
  <si>
    <t>- LUZ IRAYDA ROJAS ZAMBRANO
- Yury Andrea RodrÃ­guez Sotelo</t>
  </si>
  <si>
    <t>- LUZ IRAYDA ROJAS ZAMBRANO
- CLARA LOPEZ GARCIA
- Yury Andrea RodrÃ­guez Sotelo</t>
  </si>
  <si>
    <t>- SANDRA MARIA CIFUENTES SANDOVAL
- CLARA LOPEZ GARCIA
- Yury Andrea RodrÃ­guez Sotelo</t>
  </si>
  <si>
    <t>La profesional coordinadora del equipo de Duplas psicosociales realizará mensualmente el seguimiento a la oportunidad en la atención a mujeres víctimas de violencias remitidas a este equipo, a partir de la revisión de la á"matriz de casos nuevosá", en la cual las profesionales deben registrar la información sobre los casos nuevos remitidos al equipo y su estado de atención de manera permanente. La oportunidad en la atención a las mujeres remitidas está definida con el siguiente criterio: á"el número de casos en espera NO pueden superar el número de casos atendidos en el mes de acuerdo a las remisiones o solicitudes de atención de casos nuevos</t>
  </si>
  <si>
    <t>- DAYAN ESTEFANY CAMARGO GARCIA</t>
  </si>
  <si>
    <t>- Claudia Liliana PiÃ±eros Garcia
- Maryam Paola Herrera Morales
- Angela Johanna Marquez Mora</t>
  </si>
  <si>
    <t>- DIEGO ALEXANDER PEREA GUTIERREZ</t>
  </si>
  <si>
    <t>Verificar que las (os) servidoras (es) públicas (os) y contratistas conozcan los inventarios asignados para el cumplimiento de sus funciones/actividades, teniendo en cuenta el avance en el cronograma de toma física.</t>
  </si>
  <si>
    <t>- MarÃ­a Elizabeth SÃ¡nchez Roa
- Sandra Patricia Albadan Lozada</t>
  </si>
  <si>
    <t>Verificar a la terminación de la relación contractual, la entrega de los insumos, suministros, herramientas, dotación, implementación, inventarios y/o materiales que sean puestos a su disposición para la prestación del servicio.</t>
  </si>
  <si>
    <t>Verificar saldos a través de la conciliación de inventarios y contabilizar los movimiento del Kárdex.</t>
  </si>
  <si>
    <t>Anual</t>
  </si>
  <si>
    <t>Programación de mantenimiento correctivo y preventivo servidores y equipos de comunicaciones.</t>
  </si>
  <si>
    <t>- ANDRES CADENA HERRERA
- Miguel Alberto Bernal Garnica</t>
  </si>
  <si>
    <t>Establecer control de acceso al  centro de cómputo.</t>
  </si>
  <si>
    <t>Realizar Backup de servidores, aplicaciones y configuraciones según política de backup para la SDMujer</t>
  </si>
  <si>
    <t>- Gleidy Jeniffer Jerez Mayorga
- ANDRES CADENA HERRERA
- Miguel Alberto Bernal Garnica
- GIOVANNY BENITEZ MORALES</t>
  </si>
  <si>
    <t>- ANDRES CADENA HERRERA</t>
  </si>
  <si>
    <t>- Maria Carlina Galindo Villalba</t>
  </si>
  <si>
    <t>Verificar que el reporte de formulación o reprogramación PMR sea enviado por las (os) responsables y analizar el contenido.</t>
  </si>
  <si>
    <t>Verificación in situ de los procesos de formación en cuanto a implementación y la gratuidad de la oferta, por parte de la persona contratada para hacer el seguimiento del equipo facilitador.  En caso de presentarse el incumplimiento del control, deberá reportarse a la lideresa del proceso (Directora - Supervisora de los Contratos) para efectuar las medidas correctivas pertinentes.</t>
  </si>
  <si>
    <t>- Rocio Janneth Duran Mahecha
- Yeny Consuelo Ãlvarez Cuenca
- Laura Melissa Zambrano Luna</t>
  </si>
  <si>
    <t>En el marco de las sesiones del Comité de enlaces, se realiza el análisis del caso a partir de los enfoques de la SDMujer, se emite concepto sobre la posible estrategia jurídica y se decide sobre la asignación de la abogada para la representación o la no aceptación del caso. El Comité podrá devolver el caso a la abogada/o que escalonó con
sugerencias para complementar las acciones de asesoría</t>
  </si>
  <si>
    <t>- SANDRA LILIANA CALDERON CASTELLANOS
- Lina MarÃ­a Fonseca LÃ³pez</t>
  </si>
  <si>
    <t>Depuración de base unificada de casos representados por abogada y consolidado de casos de representación. 
Se realiza mensualmente los primeros 5 días del mes, por el responsable del reporte de información con base en SIMISIONAL.
Para el manejo de desviaciones, lo realizan los apoyos técnicos quienes validan información de casos nuevos de representación y su estado (activo o finalizado)</t>
  </si>
  <si>
    <t>- SANDRA LILIANA CALDERON CASTELLANOS</t>
  </si>
  <si>
    <t>- YAZMIN ALEXANDRA BELTRAN RODRIGUEZ
- CLAUDIA CUESTA HERNANDEZ
- CLAUDIA PATRICIA MORALES MORALES
- Claudia Liliana PiÃ±eros Garcia
- Maryam Paola Herrera Morales
- Angela Johanna Marquez Mora
- Ginna Xiomara CaÃ±on Caballero</t>
  </si>
  <si>
    <t>Verificar mensualmente el cumplimiento del plan anual de auditoria, aprobado por el Comité Institucional de Coordinación de Control Interno</t>
  </si>
  <si>
    <t>Las profesionales del Equipo Técnico de la Secretaría Distrital de la Mujer a cargo de las Casas Refugio, revisan y analizan la información recibida en la solicitud y el Sistema de Información Misional- SIMISIONAL de la entidad, para verificar los criterios de acogida establecidos en el Acuerdo 631 de 2015 y aquellas normas que lo modifiquen o sustituyan, y en los protocolos/guías de Ingreso, Permanencia y Egreso de los modelos de atención de las Casas Refugio. 
Se revisa la matriz reporte de cupos para verificar la disponibilidad. Cuando se requiera ampliar información o corroborar datos suministrados, las profesionales se contactarán con quien realizó la solicitud por medio de correo electrónico y/o canales telefónicos dispuestos. De acuerdo con esta revisión y la existencia de cupos se decide si se cumple con los criterios para asignar el cupo o negarlo, en este último caso, también se informarán los motivos de no acogida.</t>
  </si>
  <si>
    <t>- Martha Claudia Trujillo</t>
  </si>
  <si>
    <t>Segregación de funciones para separar las responsabilidades de las personas que intervienen en el proceso de pagos, el cual se aplica en la asignación usuarios según las responsabilidades establecidas para cada una de las actividades que intervienen en el proceso de autorización y registro de pagos.</t>
  </si>
  <si>
    <t>Seguimiento de la radicación de incapacidades ante la EPS y ARL, así como la expedición de los actos administrativos que otorgan dichas licencias y los demás
documentos que hagan parte de la ejecución del procedimiento interno GTH-PR-24</t>
  </si>
  <si>
    <t>Verificar y aprobar el traslado de los bienes, dando visto bueno por parte de la (el) responsable de almacén, para posterior firma y autorización por la Directora (or) Administrativa y Financiera.</t>
  </si>
  <si>
    <t>Verificar la existencia del bien asignado contra la información de los bienes de la entidad, en el marco de la toma física de inventarios.</t>
  </si>
  <si>
    <t>Se realiza el informe por pérdida o daño de los bienes y se solicita la afectación de la póliza de seguros de la entidad</t>
  </si>
  <si>
    <t>- Giovanna Milena Moreno Meneses</t>
  </si>
  <si>
    <t>Verificar la divulgación de la política de conflicto de intereses de la Entidad a las profesionales del procedimiento</t>
  </si>
  <si>
    <t>- Denis Helbert Morales Roa</t>
  </si>
  <si>
    <t>- Rocio Janneth Duran Mahecha
- JosÃ© Edwin Bernal Bello</t>
  </si>
  <si>
    <t>- Sylvia Paola Vargas Villalba</t>
  </si>
  <si>
    <t>La profesional coordinadora del Sistema Articulado de Alertas Tempranas para la prevención del feminicidio en Bogotá- SAAT, verificará que todos los casos de mujeres en riesgo de feminicidio ingresados al SAAT son asignados para seguimiento psicosocial y socio-jurídico (el 100% de los casos ingresados externos e internos son asignados para seguimiento); así mismo, verificará que los casos asignados para seguimiento a los diferentes equipos de la Secretaría Distrital de la Mujer cuenten con mínimo un seguimiento (el porcentaje de casos asignados sin seguimiento no puede superar el 10%)</t>
  </si>
  <si>
    <t>- Helga Natalia BermÃºdez PÃ©rez</t>
  </si>
  <si>
    <t>- Luz Elena OrdoÃ±ez Medina</t>
  </si>
  <si>
    <t>Realizar seguimiento y control de calidad de la organización de los
archivos de gestión.</t>
  </si>
  <si>
    <t>Categoría /Tipo</t>
  </si>
  <si>
    <t>Descripción del Control</t>
  </si>
  <si>
    <t>Dependencia Responsable</t>
  </si>
  <si>
    <t>Proceso Responsable</t>
  </si>
  <si>
    <t>3 MODERADO</t>
  </si>
  <si>
    <t>INFORMACIÓN DE CONTROLES</t>
  </si>
  <si>
    <t>Tipo de Control</t>
  </si>
  <si>
    <t>Plan de Tratamiento 
(Según punto 8. Tratamiento de Riesgos - Politica Adm del Riesgo SDMujer)</t>
  </si>
  <si>
    <t>Ana Rocio Murcia Gómez</t>
  </si>
  <si>
    <t>Alexandra Quintero Benavides</t>
  </si>
  <si>
    <t>Lisa Cristina Gómez Camargo</t>
  </si>
  <si>
    <t>2 BAJO</t>
  </si>
  <si>
    <t>OBSERVACIONES OCI DISEÑO/
ESTRUCTURA DE CONTROLES</t>
  </si>
  <si>
    <t>No Asignado</t>
  </si>
  <si>
    <t>El control se ejecuta algunas veces por parte del responsable.</t>
  </si>
  <si>
    <t>El control no se ejecuta por parte del responsable</t>
  </si>
  <si>
    <t>Inadecuado</t>
  </si>
  <si>
    <t>Inoportuna</t>
  </si>
  <si>
    <t>No es un control</t>
  </si>
  <si>
    <t>Definido</t>
  </si>
  <si>
    <t>Incompleto</t>
  </si>
  <si>
    <t>No definido</t>
  </si>
  <si>
    <t>Completa</t>
  </si>
  <si>
    <t>No Existe</t>
  </si>
  <si>
    <t>segregación de funciones</t>
  </si>
  <si>
    <t xml:space="preserve">Detectivo </t>
  </si>
  <si>
    <t xml:space="preserve">Correctivo </t>
  </si>
  <si>
    <t xml:space="preserve">Manual </t>
  </si>
  <si>
    <t>Automático</t>
  </si>
  <si>
    <t>Desviaciones</t>
  </si>
  <si>
    <t>Evidencia o rastro</t>
  </si>
  <si>
    <t>Documentado LUCHA</t>
  </si>
  <si>
    <t>Coherencia</t>
  </si>
  <si>
    <t>Naturaleza/Implementación</t>
  </si>
  <si>
    <t>CONTROLES - DISEÑO</t>
  </si>
  <si>
    <t>CONTROLES - EJECUCIÓN</t>
  </si>
  <si>
    <t>Naturaleza/
Implementación</t>
  </si>
  <si>
    <t xml:space="preserve">Naturaleza /
Implementación </t>
  </si>
  <si>
    <t>¿Formalizado en documentos registrados en LUCHA?</t>
  </si>
  <si>
    <t>¿Con cúales verbos clave del objetivo del proceso se relaciona? REGISTRARLOS</t>
  </si>
  <si>
    <t xml:space="preserve">OBSERVACIONES OCI 
1. Definición /Redacción del Riesgo 
(Qué - Cómo - Porqué)
2. Sobre relación Riesgo y Caracterización
</t>
  </si>
  <si>
    <t>¿Se tiene registrado el segumiento correspondiente?</t>
  </si>
  <si>
    <t>¿Se cuenta con soportes o evidencias de su ejecución?</t>
  </si>
  <si>
    <r>
      <t xml:space="preserve">OBSERVACIONES OCI
</t>
    </r>
    <r>
      <rPr>
        <b/>
        <sz val="10"/>
        <color rgb="FF000000"/>
        <rFont val="Arial"/>
        <family val="2"/>
      </rPr>
      <t xml:space="preserve">1. Definición/Redacción del Riesgo
2. Cumple Aspectos Riesgos de Corrupción
3. Si aplica, cumple con identificación y ejecución plan de tratamiento </t>
    </r>
  </si>
  <si>
    <t>REGISTRAR LA FECHA LIMITE CONSIGNADA EN LUCHA</t>
  </si>
  <si>
    <t>¿La categoría o tipo del riesgo corresponde a la deficinión?</t>
  </si>
  <si>
    <r>
      <rPr>
        <b/>
        <u/>
        <sz val="11"/>
        <color theme="1"/>
        <rFont val="Calibri"/>
        <family val="2"/>
        <scheme val="minor"/>
      </rPr>
      <t xml:space="preserve">Riesgo Estratégico: </t>
    </r>
    <r>
      <rPr>
        <sz val="11"/>
        <color theme="1"/>
        <rFont val="Calibri"/>
        <family val="2"/>
        <scheme val="minor"/>
      </rPr>
      <t>Se asocia con la forma en que se administra la Entidad. El manejo del riesgo estratégico se enfoca a asuntos globales relacionados con la misión y el cumplimiento de los objetivos estratégicos, la clara definición de políticas, diseño y conceptualización de la entidad por parte de la alta gerencia.</t>
    </r>
  </si>
  <si>
    <r>
      <rPr>
        <b/>
        <u/>
        <sz val="11"/>
        <color theme="1"/>
        <rFont val="Calibri"/>
        <family val="2"/>
        <scheme val="minor"/>
      </rPr>
      <t xml:space="preserve">Riesgos de Imagen: </t>
    </r>
    <r>
      <rPr>
        <sz val="11"/>
        <color theme="1"/>
        <rFont val="Calibri"/>
        <family val="2"/>
        <scheme val="minor"/>
      </rPr>
      <t>Están relacionados con la percepción y la confianza por
parte de la ciudadanía hacia la institución.</t>
    </r>
  </si>
  <si>
    <r>
      <rPr>
        <b/>
        <u/>
        <sz val="11"/>
        <color theme="1"/>
        <rFont val="Calibri"/>
        <family val="2"/>
        <scheme val="minor"/>
      </rPr>
      <t>Riesgos Operativos:</t>
    </r>
    <r>
      <rPr>
        <sz val="11"/>
        <color theme="1"/>
        <rFont val="Calibri"/>
        <family val="2"/>
        <scheme val="minor"/>
      </rPr>
      <t xml:space="preserve"> Comprenden riesgos provenientes del funcionamiento y operatividad de los sistemas de información institucional, de la definición de los procesos, de la estructura de la entidad, de la articulación entre dependencias.</t>
    </r>
  </si>
  <si>
    <r>
      <rPr>
        <b/>
        <u/>
        <sz val="11"/>
        <color theme="1"/>
        <rFont val="Calibri"/>
        <family val="2"/>
        <scheme val="minor"/>
      </rPr>
      <t>Riesgos Financieros:</t>
    </r>
    <r>
      <rPr>
        <sz val="11"/>
        <color theme="1"/>
        <rFont val="Calibri"/>
        <family val="2"/>
        <scheme val="minor"/>
      </rPr>
      <t xml:space="preserve"> Se relacionan con el manejo de los recursos de la entidad
que incluyen: la ejecución presupuestal, la elaboración de los estados financieros,
los pagos, manejos de excedentes de tesorería y el manejo sobre los bienes.</t>
    </r>
  </si>
  <si>
    <r>
      <rPr>
        <b/>
        <u/>
        <sz val="11"/>
        <color theme="1"/>
        <rFont val="Calibri"/>
        <family val="2"/>
        <scheme val="minor"/>
      </rPr>
      <t>Riesgos de Cumplimiento:</t>
    </r>
    <r>
      <rPr>
        <sz val="11"/>
        <color theme="1"/>
        <rFont val="Calibri"/>
        <family val="2"/>
        <scheme val="minor"/>
      </rPr>
      <t xml:space="preserve"> Se asocian con la capacidad de la entidad para
cumplir con los requisitos legales, contractuales, de ética pública y en general
con su compromiso ante la comunidad.</t>
    </r>
  </si>
  <si>
    <r>
      <rPr>
        <b/>
        <u/>
        <sz val="11"/>
        <color theme="1"/>
        <rFont val="Calibri"/>
        <family val="2"/>
        <scheme val="minor"/>
      </rPr>
      <t>Riesgos de Tecnología</t>
    </r>
    <r>
      <rPr>
        <sz val="11"/>
        <color theme="1"/>
        <rFont val="Calibri"/>
        <family val="2"/>
        <scheme val="minor"/>
      </rPr>
      <t>: Están relacionados con la capacidad tecnológica de la
Entidad para satisfacer sus necesidades actuales y futuras y el cumplimiento de
la misión.</t>
    </r>
  </si>
  <si>
    <t>Fuente: Guía para la Administración del Riesgo 2018</t>
  </si>
  <si>
    <t>Dato LUCHA
Porcentaje avance Plan Tratamiento</t>
  </si>
  <si>
    <t xml:space="preserve">0%
</t>
  </si>
  <si>
    <t>Acciones Preventivas Plan de Tratamiento
Consignado LUCHA</t>
  </si>
  <si>
    <t>DEFINICIÓN O DESCRIPCIÓN DEL RIESGO</t>
  </si>
  <si>
    <t>RIESGOS EN ROJO MATERIALIZADOS</t>
  </si>
  <si>
    <t>No identifica</t>
  </si>
  <si>
    <t>Rango de calificación</t>
  </si>
  <si>
    <t>Resultado peso evaluación del control</t>
  </si>
  <si>
    <t>Fuerte</t>
  </si>
  <si>
    <t>Débil</t>
  </si>
  <si>
    <t>Cuadro resumen de calificación del diseño del control</t>
  </si>
  <si>
    <t>Calificación entre 90 y 100</t>
  </si>
  <si>
    <t>Calificación entre 75 y 89</t>
  </si>
  <si>
    <t>Calificación entre 0 y 74</t>
  </si>
  <si>
    <t>Manejo de desviaciones</t>
  </si>
  <si>
    <t>Tener en cuenta:</t>
  </si>
  <si>
    <t>1. Responsable</t>
  </si>
  <si>
    <t>2. Tiene una periodicidad</t>
  </si>
  <si>
    <t xml:space="preserve">3.  Esta documentado en procedimientos y/o documentos </t>
  </si>
  <si>
    <t>4.  Se tiene soporte de ejecución del control</t>
  </si>
  <si>
    <t xml:space="preserve">Definido si cumple con todo </t>
  </si>
  <si>
    <t>NO Definido si no esta documentado</t>
  </si>
  <si>
    <t xml:space="preserve">Incompleto:
Debe estar documentado y con cualquiera de los otros aspectos  </t>
  </si>
  <si>
    <t>*Fuente: Guía para la Administración del Riesgo 2018
CATEGORÍAS O TIPOS DE RIESGOS - COLUMNA O</t>
  </si>
  <si>
    <r>
      <rPr>
        <b/>
        <u/>
        <sz val="11"/>
        <color theme="1"/>
        <rFont val="Calibri"/>
        <family val="2"/>
        <scheme val="minor"/>
      </rPr>
      <t>Riesgos Financieros:</t>
    </r>
    <r>
      <rPr>
        <sz val="11"/>
        <color theme="1"/>
        <rFont val="Calibri"/>
        <family val="2"/>
        <scheme val="minor"/>
      </rPr>
      <t xml:space="preserve"> Se relacionan con el manejo de los recursos de la entidad que incluyen: la ejecución presupuestal, la elaboración de los estados financieros,
los pagos, manejos de excedentes de tesorería y el manejo sobre los bienes.</t>
    </r>
  </si>
  <si>
    <t>X</t>
  </si>
  <si>
    <t>¿Se cuenta con fecha limite de ejecución? Revisar en LUCHA</t>
  </si>
  <si>
    <t>Publicacion de los actos contractuales fuera de los términos legales</t>
  </si>
  <si>
    <t>La Acción descrita en control es coherente con el Riesgo?</t>
  </si>
  <si>
    <r>
      <rPr>
        <b/>
        <u/>
        <sz val="11"/>
        <color theme="1"/>
        <rFont val="Calibri"/>
        <family val="2"/>
        <scheme val="minor"/>
      </rPr>
      <t>Riesgos Ambientales</t>
    </r>
    <r>
      <rPr>
        <sz val="11"/>
        <color theme="1"/>
        <rFont val="Calibri"/>
        <family val="2"/>
        <scheme val="minor"/>
      </rPr>
      <t>: Están relacionados con la posibilidad de que por forma natural o por acción humana se produzca daño en el medio ambiente en el lugar de trabajo.</t>
    </r>
  </si>
  <si>
    <t>ADMINISTRAR
CONTROLAR
GARANTIZAR</t>
  </si>
  <si>
    <t>CERTIFICAR
PRESENTAR
GARANTIZAR</t>
  </si>
  <si>
    <r>
      <t xml:space="preserve">El riesgo respecto al objetivo indicado en la caracterizacion del proceso (GF-CA-0 - CARACTERIZACIÓN GESTION FINANCIERA - V4) es coherente, asi como, la relación con los verbos clave del objetivo (Certificar, Presentar y Garantizar). De igual manera, se evidencia la articulación de las actividades del ciclo PHVA, en especial, en las de HACER , en especifico con la consolidación de los hechos economicos y emisión de reportes financieros (estados financieros) de la SDMujer . 
Por otra parte, en lo relacionado con las causas  y consecuencias determinadas para el riesgo, las mismas son coherentes y conexas a este. 
Para finalizar, la categorización del riesgo se realiza acorde con lo establecido en la Politica de Administración del Riesgo (PG-PLT-1 - POLÍTICA ADMINISTRACIÓN DEL RIESGO - V5) de la SDM en el numeral 8 respecto al tratamiento de los riesgos, niveles de aceptación y estrategias para combatir el riesgo.
Por otra parte, de acuerdo con el Acta de  seguimiento, revisión y actualización de los riesgos de gestión, riesgos asociados a corrupción, riesgos de seguridad de la información y sus respectivos controles a cargo del proceso de Gestión Financiera del 31 de agosto de 2022, </t>
    </r>
    <r>
      <rPr>
        <sz val="11"/>
        <color rgb="FFFF0000"/>
        <rFont val="Calibri"/>
        <family val="2"/>
        <scheme val="minor"/>
      </rPr>
      <t xml:space="preserve">se evidenció modificaciones respecto al cambio de nombre del riesgo, el cual se presentó y aprobó por el CICCI efectuado el 22 de octubre de 2022, por lo que dentro de este seguimiento no se tendra en cuenta el cambio, en razon a que la fecha de corte de este informe es el 18 de octubre de 2022, sin embargo, se recomienda que se continue con el apoyo de OAP en la modificación en el aplicativo LUCHA del nombre del riesgo. </t>
    </r>
  </si>
  <si>
    <r>
      <t xml:space="preserve">El riesgo respecto al objetivo indicado en la caracterizacion del proceso (GF-CA-0 - CARACTERIZACIÓN GESTION FINANCIERA - V4) es coherente, asi como, la relación con los verbos clave del objetivo (Administrar, Controlar y Garantizar). De igual manera, se evidencia la articulación de las actividades del ciclo PHVA, en especial, en las de HACER.
Por otra parte, en lo relacionado con las causas  y consecuencias determinadas para el riesgo, las mismas son coherentes y conexas a este.  
Para finalizar, la categorización del riesgo se realiza acorde con lo establecido en la Politica de Administración del Riesgo (PG-PLT-1 - POLÍTICA ADMINISTRACIÓN DEL RIESGO - V6) de la SDM en el numeral 8 respecto al tratamiento de los riesgos, niveles de aceptación y estrategias para combatir el riesgo.
Por otra parte, de acuerdo con el Acta de  seguimiento, revisión y actualización de los riesgos de gestión, riesgos asociados a corrupción, riesgos de seguridad de la información y sus respectivos controles a cargo del proceso de Gestión Financiera del 31 de agosto de 2022, </t>
    </r>
    <r>
      <rPr>
        <sz val="11"/>
        <color rgb="FFFF0000"/>
        <rFont val="Calibri"/>
        <family val="2"/>
        <scheme val="minor"/>
      </rPr>
      <t>se evidenció modificaciones respecto al cambio de nombre del riesgo, el cual se presentó y aprobó por el CICCI efectuado el 22 de octubre de 2022, por lo que dentro de este seguimiento no se tendra en cuenta el cambio, en razon a que la fecha de corte de este informe es el 18 de octubre de 2022, sin embargo, se recomienda que se continue con el apoyo de OAP en la modificación en el aplicativo LUCHA del nombre del riesgo.</t>
    </r>
    <r>
      <rPr>
        <sz val="11"/>
        <rFont val="Calibri"/>
        <family val="2"/>
        <scheme val="minor"/>
      </rPr>
      <t xml:space="preserve"> </t>
    </r>
  </si>
  <si>
    <r>
      <t xml:space="preserve">El riesgo respecto al objetivo indicado en la caracterizacion del proceso (GF-CA-0 - CARACTERIZACIÓN GESTION FINANCIERA - V4) es coherente, asi como, la relación con los verbos clave del objetivo (Certificar, Presentar y Garantizar). De igual manera, se evidencia la articulación de las actividades del ciclo PHVA, en especial, en las de HACER y VERIFICAR, en especifico con el tramite de los pagos de la SDMujer . 
Por otra parte, en lo relacionado con las causas  y consecuencias determinadas para el riesgo, las mismas son coherentes y conexas a este. </t>
    </r>
    <r>
      <rPr>
        <sz val="11"/>
        <color rgb="FFFF0000"/>
        <rFont val="Calibri"/>
        <family val="2"/>
        <scheme val="minor"/>
      </rPr>
      <t>Sin embargo, la Oficina de Control Interno evidenció que puede existir otra causa identificable para el riesgo, como es : Causa:  Debilidades o falencias en el manejo de usuarios y contraseñas  de las personas designadas para el registro de información en los los aplicativos.</t>
    </r>
    <r>
      <rPr>
        <sz val="11"/>
        <color theme="1"/>
        <rFont val="Calibri"/>
        <family val="2"/>
        <scheme val="minor"/>
      </rPr>
      <t xml:space="preserve">
Para finalizar, la categorización del riesgo se realiza acorde con lo establecido en la Politica de Administración del Riesgo (PG-PLT-1 - POLÍTICA ADMINISTRACIÓN DEL RIESGO - V6) de la SDM en el numeral 8 respecto al tratamiento de los riesgos, niveles de aceptación y estrategias para combatir el riesgo.</t>
    </r>
  </si>
  <si>
    <r>
      <t>El riesgo respecto al objetivo indicado en la caracterizacion del proceso (GF-CA-0 - CARACTERIZACIÓN GESTION FINANCIERA - V4) es coherente, asi como, la relación con los verbos clave del objetivo (Administrar, Controlar y Garantizar). De igual manera, se evidencia la articulación de las actividades del ciclo PHVA, en especial, en las de HACER y VERIFICAR
Por otra parte, en lo relacionado con las causas  y consecuencias determinadas para el riesgo, las mismas son coherentes y conexas a este. S</t>
    </r>
    <r>
      <rPr>
        <sz val="11"/>
        <color rgb="FFFF0000"/>
        <rFont val="Calibri"/>
        <family val="2"/>
        <scheme val="minor"/>
      </rPr>
      <t>in embargo, la Oficina de Control Interno evidenció que existen otras causas y consecuencias identificables para el riesgo, como son: Causa: Debilidades en el conocimiento de la normativa presupuestal que define los porcentajes maximos de reservas permitidas a constituir. Consecuencia: Incumplimento de objetivos de la entidad, asi como baja ejecución presupuestal, Sanciones disciplinarias.</t>
    </r>
    <r>
      <rPr>
        <sz val="11"/>
        <color theme="1"/>
        <rFont val="Calibri"/>
        <family val="2"/>
        <scheme val="minor"/>
      </rPr>
      <t xml:space="preserve">
Para finalizar, la categorización del riesgo se realiza acorde con lo establecido en la Politica de Administración del Riesgo (PG-PLT-1 - POLÍTICA ADMINISTRACIÓN DEL RIESGO - V6) de la SDM en el numeral 8 respecto al tratamiento de los riesgos, niveles de aceptación y estrategias para combatir el riesgo.</t>
    </r>
  </si>
  <si>
    <t>PRODUCIR 
DIVULGAR</t>
  </si>
  <si>
    <r>
      <t xml:space="preserve">El riesgo respecto al objetivo indicado en la caracterizacion del proceso (GDC-CA-0 - CARACTERIZACIÓN GESTION DEL CONOCIMIENTO - V2) es coherente, asi como, la relación con los verbos clave del objetivo (Producir y Divulgar). De igual manera, se evidencia la articulación de las actividades del ciclo PHVA, en especial, en la de HACER.
Por otra parte, en lo relacionado con las causas  y consecuencias determinadas para el riesgo, las mismas son coherentes y conexas a este. </t>
    </r>
    <r>
      <rPr>
        <sz val="11"/>
        <color rgb="FFFF0000"/>
        <rFont val="Calibri"/>
        <family val="2"/>
        <scheme val="minor"/>
      </rPr>
      <t xml:space="preserve">Sin embargo, la Oficina de Control Interno evidenció que  el nombre del riesgo y su descripción no son claros en su redacción,  esto debido a que la definición del riesgo se asemeja mas a una causa de un riesgo por definir. </t>
    </r>
    <r>
      <rPr>
        <sz val="11"/>
        <color theme="1"/>
        <rFont val="Calibri"/>
        <family val="2"/>
        <scheme val="minor"/>
      </rPr>
      <t xml:space="preserve">
Para finalizar, la categorización del riesgo se realiza acorde con lo establecido en la Politica de Administración del Riesgo (PG-PLT-1 - POLÍTICA ADMINISTRACIÓN DEL RIESGO - V6) de la SDM en el numeral 8 respecto al tratamiento de los riesgos, niveles de aceptación y estrategias para combatir el riesgo.
</t>
    </r>
  </si>
  <si>
    <t>El riesgo respecto al objetivo indicado en la caracterizacion del proceso  (GDC-CA-0 - CARACTERIZACIÓN GESTION DEL CONOCIMIENTO - V2) es coherente, asi como, la relación con los verbos clave del objetivo (Producir y Divulgar). De igual manera, se evidencia la articulación de las actividades del ciclo PHVA, en especial, en la de HACER.
Por otra parte, en lo relacionado con las causas  y consecuencias determinadas para el riesgo, las mismas son coherentes y conexas a este.  
Para finalizar, la categorización del riesgo se realiza acorde con lo establecido en la Politica de Administración del Riesgo (PG-PLT-1 - POLÍTICA ADMINISTRACIÓN DEL RIESGO - V6) de la SDM en el numeral 8 respecto al tratamiento de los riesgos, niveles de aceptación y estrategias para combatir el riesgo.</t>
  </si>
  <si>
    <t>ORIENTAR
ASESORAR
LOGRAR</t>
  </si>
  <si>
    <t>El riesgo respecto al objetivo indicado en la caracterizacion del proceso  (PG-CA-0 - CARACTERIZACIÓN DE PLANEACIÓN Y GESTIÓN - V1) es coherente, asi como, la relación con los verbos clave del objetivo (Orientar, Asesorar y Lograr). De igual manera, se evidencia la articulación de las actividades del ciclo PHVA, en especial, en la de HACER.
Por otra parte, en lo relacionado con las causas  y consecuencias determinadas para el riesgo, las mismas son coherentes y conexas a este.  
Para finalizar, la categorización del riesgo se realiza acorde con lo establecido en la Politica de Administración del Riesgo (PG-PLT-1 - POLÍTICA ADMINISTRACIÓN DEL RIESGO - V6) de la SDM en el numeral 8 respecto al tratamiento de los riesgos, niveles de aceptación y estrategias para combatir el riesgo.</t>
  </si>
  <si>
    <r>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los siguientes:
1. Archivo de excel Reporte de Pago SAP-BOGDATA meses de julio, agosto y septiembre de 2022
Por otra parte se evidenció en el Acta de seguimiento, revisión y actualización de los riesgos de gestión, riesgos asociados a corrupción, riesgos de seguridad de la información y sus respectivos controles a cargo del proceso de Gestión Financiera del 31 de agosto de 2022, que se materializo el riesgo en 2 ocasiones: 
</t>
    </r>
    <r>
      <rPr>
        <b/>
        <sz val="10"/>
        <rFont val="Arial"/>
        <family val="2"/>
      </rPr>
      <t>Evento No.1: Error en el valor de descuentos realizados al contrato 867 de 2022.</t>
    </r>
    <r>
      <rPr>
        <sz val="10"/>
        <rFont val="Arial"/>
        <family val="2"/>
      </rPr>
      <t xml:space="preserve">
Fecha de ocurrencia: 04/05/2022
Plan de Contingencia: Revisar la formula y bloquear la columna de la plantilla con el fin de que no se pueda modificar y los
descuentos se calculen correctamente.
</t>
    </r>
    <r>
      <rPr>
        <b/>
        <sz val="10"/>
        <rFont val="Arial"/>
        <family val="2"/>
      </rPr>
      <t>Evento No. 2: Error en el valor de descuentos realizados al contrato 792 de 2022 en el pago No. 5.</t>
    </r>
    <r>
      <rPr>
        <sz val="10"/>
        <rFont val="Arial"/>
        <family val="2"/>
      </rPr>
      <t xml:space="preserve">
Fecha de ocurrencia: 07/07/2022
Plan de Contingencia: Incluir en la planilla de pago de contratistas una columna que permita verificar si el contratista cuenta
con deducciones la cual se debe validar mensualmente en el momento de pago.
Asi mismo, en el Acta N° 3 - CICCI del 26 de julio de 2022 , la OAP anunció la Materialización del Riesgo:(…) ▪El  riesgo  ID  14:  Pagos  no  realizados,  inoportunos  y/o  errados  del  proceso  de  Gestión  Financiera  se  materializó  3 veces. </t>
    </r>
  </si>
  <si>
    <r>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los siguientes:
1. Correos Seguimiento PAC programado vs pagado meses de junio, julio, agosto y septiembre de 2022
2. Archivo de excel Seguimiento PAC programado vs pagado mes de junio 
3. Presentación power point Seguimiento del PAC a Julio de 2022
Por otra parte se evidenció en el Acta de seguimiento, revisión y actualización de los riesgos de gestión, riesgos asociados a corrupción, riesgos de seguridad de la información y sus respectivos controles a cargo del proceso de Gestión Financiera del 31 de agosto de 2022, que se materializo el riesgo en 2 ocasiones: 
</t>
    </r>
    <r>
      <rPr>
        <b/>
        <sz val="10"/>
        <rFont val="Arial"/>
        <family val="2"/>
      </rPr>
      <t>Evento No.1: Error en el valor de descuentos realizados al contrato 867 de 2022.</t>
    </r>
    <r>
      <rPr>
        <sz val="10"/>
        <rFont val="Arial"/>
        <family val="2"/>
      </rPr>
      <t xml:space="preserve">
Fecha de ocurrencia: 04/05/2022
Plan de Contingencia: Revisar la formula y bloquear la columna de la plantilla con el fin de que no se pueda modificar y los
descuentos se calculen correctamente.
</t>
    </r>
    <r>
      <rPr>
        <b/>
        <sz val="10"/>
        <rFont val="Arial"/>
        <family val="2"/>
      </rPr>
      <t>Evento No. 2: Error en el valor de descuentos realizados al contrato 792 de 2022 en el pago No. 5.</t>
    </r>
    <r>
      <rPr>
        <sz val="10"/>
        <rFont val="Arial"/>
        <family val="2"/>
      </rPr>
      <t xml:space="preserve">
Fecha de ocurrencia: 07/07/2022
Plan de Contingencia: Incluir en la planilla de pago de contratistas una columna que permita verificar si el contratista cuenta
con deducciones la cual se debe validar mensualmente en el momento de pago.
Asi mismo, en el Acta N° 3 - CICCI del 26 de julio de 2022 , la OAP anunció la Materialización del Riesgo:(…) ▪El  riesgo  ID  14:  Pagos  no  realizados,  inoportunos  y/o  errados  del  proceso  de  Gestión  Financiera  se  materializó  3 veces. </t>
    </r>
  </si>
  <si>
    <r>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los siguientes:
1. Conciliaciones Cuentas Contables meses de julio, agosto y septiembre  de 2022 
2. Oficios remitidos a la Subdirección de Gestión Contable de Hacienda relacionado con partidas conciliatorias de los meses de julio, agosto y septiembre de 2022 
3. Formato GF-FO-18, V2-Verificación Estados Financieros de los meses de julio, agosto y septiembre de 2022. 
</t>
    </r>
    <r>
      <rPr>
        <sz val="10"/>
        <color rgb="FFFF0000"/>
        <rFont val="Arial"/>
        <family val="2"/>
      </rPr>
      <t>Se aclara que lo correspondiente al mes de septiembre fue registrado en LUCHA el 24 de octubre de 2022, por lo que no hara parte del seguimiento, siendo que el corte es 18 de octubre de 2022</t>
    </r>
    <r>
      <rPr>
        <sz val="10"/>
        <rFont val="Arial"/>
        <family val="2"/>
      </rPr>
      <t xml:space="preserve">
Por otra parte se evidenció en el Acta de seguimiento, revisión y actualización de los riesgos de gestión, riesgos asociados a corrupción, riesgos de seguridad de la información y sus respectivos controles a cargo del proceso de Gestión Financiera del 31 de agosto de 2022, que </t>
    </r>
    <r>
      <rPr>
        <b/>
        <sz val="10"/>
        <rFont val="Arial"/>
        <family val="2"/>
      </rPr>
      <t>NO</t>
    </r>
    <r>
      <rPr>
        <sz val="10"/>
        <rFont val="Arial"/>
        <family val="2"/>
      </rPr>
      <t xml:space="preserve"> se materializo el riesgo.
</t>
    </r>
  </si>
  <si>
    <r>
      <t xml:space="preserve">Respecto a la acción de presentar ante el CTSC O el Comité de Cartera la depuracion de partidas , se evidenció que en el procedimiento GF-PR-15 - DEPURACIÓN CONTABLE - V2,  se reflejan las actividades para convocar y realizar dichos comites ( 6 y 7). </t>
    </r>
    <r>
      <rPr>
        <sz val="10"/>
        <color rgb="FFFF0000"/>
        <rFont val="Arial"/>
        <family val="2"/>
      </rPr>
      <t xml:space="preserve">Sin embargo, dado que el control formulado no se puede determinar que califique como control, acorde con  la Guía para la administración del riesgo y el diseño de controles en entidades públicas emitida por el DAFP y la PG-PLT-1 - POLÍTICA ADMINISTRACIÓN DEL RIESGO - V6 de la Entidad,  no se procedio a calificar su ejecución. </t>
    </r>
  </si>
  <si>
    <r>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los siguientes:
1. Cruce de información de CRP´S y ejecución de Contratos de Prestación de Servicios en ICOPS y la información generada en BOGDATA de CRP´S y cruce de PAC de los meses de mayo, agosto y septiembre de 2022 
Por otra parte se evidenció en el Acta de seguimiento, revisión y actualización de los riesgos de gestión, riesgos asociados a corrupción, riesgos de seguridad de la información y sus respectivos controles a cargo del proceso de Gestión Financiera del 31 de agosto de 2022, que </t>
    </r>
    <r>
      <rPr>
        <b/>
        <sz val="10"/>
        <rFont val="Arial"/>
        <family val="2"/>
      </rPr>
      <t>NO</t>
    </r>
    <r>
      <rPr>
        <sz val="10"/>
        <rFont val="Arial"/>
        <family val="2"/>
      </rPr>
      <t xml:space="preserve"> se materializo el riesgo.
</t>
    </r>
  </si>
  <si>
    <r>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los siguientes:
1. Archivo de excel "reporte de devoluciones" de los meses de mayo, junio, agosto y septiembre de 2022
Por otra parte se evidenció en el Acta de seguimiento, revisión y actualización de los riesgos de gestión, riesgos asociados a corrupción, riesgos de seguridad de la información y sus respectivos controles a cargo del proceso de Gestión Financiera del 31 de agosto de 2022, que </t>
    </r>
    <r>
      <rPr>
        <b/>
        <sz val="10"/>
        <rFont val="Arial"/>
        <family val="2"/>
      </rPr>
      <t>NO</t>
    </r>
    <r>
      <rPr>
        <sz val="10"/>
        <rFont val="Arial"/>
        <family val="2"/>
      </rPr>
      <t xml:space="preserve"> se materializo el riesgo.
</t>
    </r>
  </si>
  <si>
    <r>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los siguientes:
1. Pantallazo perfil contratos (1)
2. Pantallazo perfil pagos (2)
3. Pantallazo perfil financiera admon (1)
Por otra parte se evidenció en el Acta de seguimiento, revisión y actualización de los riesgos de gestión, riesgos asociados a corrupción, riesgos de seguridad de la información y sus respectivos controles a cargo del proceso de Gestión Financiera del 31 de agosto de 2022, que </t>
    </r>
    <r>
      <rPr>
        <b/>
        <sz val="10"/>
        <rFont val="Arial"/>
        <family val="2"/>
      </rPr>
      <t>NO</t>
    </r>
    <r>
      <rPr>
        <sz val="10"/>
        <rFont val="Arial"/>
        <family val="2"/>
      </rPr>
      <t xml:space="preserve"> se materializo el riesgo.
</t>
    </r>
  </si>
  <si>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las siguientes conciliaciones de los meses de agosto y septiembre de 2022:
1. Cuentas por cobrar.
2. Deterioro de cuentas por cobrar.
3. Conciliación cuentas por pagar.
4. Cuentas de orden.
5. Informe de inventario de bienes devolutivos, bienes de consumo y consumo controlado elementos y depreciación.
6. Conceptos Nomina.
7. Cuentas de enlace.
8. Verificación de Estados Financieros.
Por otra parte se evidenció en el Acta de seguimiento, revisión y actualización de los riesgos de gestión, riesgos asociados a corrupción, riesgos de seguridad de la información y sus respectivos controles a cargo del proceso de Gestión Financiera del 31 de agosto de 2022, que NO se materializo el riesgo.
</t>
  </si>
  <si>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las siguientes conciliaciones de los meses de mayo a agosto de 2022:
1.  Nomina.
2. Cuentas de enlace.
Por otra parte se evidenció en el Acta de seguimiento, revisión y actualización de los riesgos de gestión, riesgos asociados a corrupción, riesgos de seguridad de la información y sus respectivos controles a cargo del proceso de Gestión Financiera del 31 de agosto de 2022, que NO se materializo el riesgo.
</t>
  </si>
  <si>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las siguientes :
1. Correos electronicos remitidos a las dependencias donde se evidencia la remisión de la información presupuestal generada por BOGDATA de los meses de abril a septiembre de 2022 
Por otra parte se evidenció en el Acta de seguimiento, revisión y actualización de los riesgos de gestión, riesgos asociados a corrupción, riesgos de seguridad de la información y sus respectivos controles a cargo del proceso de Gestión Financiera del 31 de agosto de 2022, que NO se materializo el riesgo.
</t>
  </si>
  <si>
    <t xml:space="preserve">En la información general del control reportada en el aplicativo LUCHA -Modulo de Riesgos, se evidenció que la acción del control descrita es coherente con el riesgo identificado, asi como, se ha establecido un adecuado responsable, periodicidad de aplicación oportuna,  proposito de prevención, y es confiable para el manejo de desviaciones que se pudiesen presentar, el mismo se encuentra inmerso  como punto de control en el procedimiento GDC-PR-3 - LINEAMIENTOS METODOLÓGICOS PARA PROCESOS DE FORMACIÓN - V5 (actividad 14)
Los soportes registrados en el aplicativo LUCHA, permiten evidenciar la aplicación del control. </t>
  </si>
  <si>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las siguientes :
1. Pantallazos de los procesos de formación disponibles y la gratuidad de la oferta, mayo-agosto de 2022 en las distintas localidades del Distrito de Bogotá D.C.
Por otra parte se evidenció en el Acta de seguimiento, revisión y actualización de los riesgos de gestión, riesgos asociados a corrupción, riesgos de seguridad de la información y sus respectivos controles a cargo del proceso de Gestión del Conocimiento del 10 de agosto de 2022, que NO se materializo el riesgo.
</t>
  </si>
  <si>
    <t xml:space="preserve">En la verificación de la ejecución del control se evidenció en el aplicativo LUCHA - Modulo de Riesgos, que el mismo se ejecuta en los periodos establecidos por parte del responsable, lo cual se observó en los soportes cargados al aplicativos.
Durante el periodo mayo-agosto 2022, se realizaron solicitudes a terceros para incorporar información estadística sobre la situación de derechos de las mujeres en el OMEG. Las solicitudes se realizaron a:
a. Medicina Legal (externo)
b. Datos violencias SIEDCO (externo)
c. Mesa técnica violencias (interno)
d. SIMISIONAL (interno)
Por otra parte se evidenció en el Acta de seguimiento, revisión y actualización de los riesgos de gestión, riesgos asociados a corrupción, riesgos de seguridad de la información y sus respectivos controles a cargo del proceso de Gestión del Conocimiento del 10 de agosto de 2022, que NO se materializo el riesgo.
</t>
  </si>
  <si>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las siguientes :
a. Pantallazos de los correos electronicos de solicitudes de actualización  de datos en el OMEG desde marzo a septiembre de 2022
Por otra parte se evidenció en el Acta de seguimiento, revisión y actualización de los riesgos de gestión, riesgos asociados a corrupción, riesgos de seguridad de la información y sus respectivos controles a cargo del proceso de Gestión del Conocimiento del 10 de agosto de 2022, que NO se materializo el riesgo.
</t>
  </si>
  <si>
    <t>En la información general del control reportada en el aplicativo LUCHA -Modulo de Riesgos, se evidenció que la acción del control descrita es coherente con el riesgo identificado, asi como, se ha establecido un adecuado responsable, periodicidad de aplicación oportuna,  proposito de prevención, y es confiable para el manejo de desviaciones que se pudiesen presentar, el mismo se encuentra inmerso  como punto de control en el procedimiento PG-PR-5 - LINEAMIENTOS DE PLANES DE GESTIÓN INSTITUCIONAL - V2 (actividad 5)
Los soportes registrados en el aplicativo LUCHA, permiten evidenciar la aplicación del control.</t>
  </si>
  <si>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las siguientes :
a. Presentaciones en Power Point de loos Comités MIPG n° 7, 8, 9 y 10 de los meses de mayo a agosto de 2022
Por otra parte se evidenció en el Acta de Seguimiento, revisión y actualización (cuando a ello haya lugar) a los riesgos de gestión, riesgos asociados a corrupción, riesgos de seguridad de la Información y sus respectivos controles a cargo del (Planeación y Gestión) del 24 de agosto de 2022, que NO se materializo el riesgo.
</t>
  </si>
  <si>
    <t>Hacer
Asesorar
Acompañar 
Garantizar</t>
  </si>
  <si>
    <t xml:space="preserve">De acuerdo con la revisión realizada se observa que el riesgo identificado esta relacionado con el objetivo de  la caracterización del proceso DE-CA versión 5 . Por otra parte en lo  referente a las consecuencias determinadas para este riesgo  se identifica que estos se relacionan con los verbos rectores identificados por el proceso y asi mismo las causas y consecuencias son coherentes con la definicíon del riesgo.  Por otro lado se observa que la tipologia  del riesgo identificado por el proceso corresponde con la definción y con las consecuencias de la materialización del riesgo. 
El Riesgo tiene fecha de identificación en el aplicativo LUCHA 2010/01/15. 
Se evidenció en el aplicativo LUCHA que el riesgo no tiene asociado ningún documento </t>
  </si>
  <si>
    <t>Disponer
Conservar
Gestionar
Custodiar</t>
  </si>
  <si>
    <t xml:space="preserve">
De conformidad con la verificación el  riesgo está enmarcado dentro de los verbos principales de la caracterización del proceso, GA-CA  versión 4 
El riesgo tiene fecha de identificación en el aplicativo lucha el 29 de diciembre de 2016. 
Por otra parte en lo  referente a las consecuencias determinadas para este riesgo  se identifica que estos se relacionan con los verbos rectores identificados por el proceso y asimismo las causas y consecuencias son coherentes con la definicíon del riesgo.  Por otro lado se observa que la tipologia  del riesgo identificado por el proceso corresponde con la definción y con las consecuencias de la materialización del riesgo en temas ambientales . 
Se evidenció en el aplicativo LUCHA que el riesgo no tiene asociado ningún documento</t>
  </si>
  <si>
    <t xml:space="preserve">De acuerdo con la revisión realizada se observa que el riesgo identificado esta relacionado con el objetivo de  la caracterización del proceso GA-CA versión 4 . Por otra parte en lo  referente a las consecuencias determinadas para este riesgo  se identifica que estos se relacionan con los verbos rectores identificados por el proceso , así mismo las causas y consecuencias son coherentes con la definicíon del riesgo.  Por otro lado se observa que la tipologia  del riesgo identificado por el proceso corresponde con la definción y con las consecuencias de la materialización del riesgo. 
El Riesgo tiene fecha de identificación en el aplicativo LUCHA 2019/02/01 
Se evidenció en el aplicativo LUCHA que el riesgo no tiene asociado ningún documento. 
Se evidenció que por ser un riesgo de Corrupción el Riesgo inherente se encuentra en la calificacion de Extremo y por la tipología del riesgo cuenta con Plan de Tratamiento. 
</t>
  </si>
  <si>
    <t xml:space="preserve">Custodiar
Conservar
Administrar
</t>
  </si>
  <si>
    <t>Disponer
Conservar
Custodiar</t>
  </si>
  <si>
    <t xml:space="preserve">De acuerdo con la revisión realizada se observa que el riesgo identificado esta relacionado con el objetivo de  la caracterización del proceso GA-CA versión 4 . Por otra parte en lo  referente a las consecuencias determinadas para este riesgo  se identifica que estos se relacionan con los verbos rectores identificados por el proceso , así mismo las causas y consecuencias son coherentes con la definicíon del riesgo.  Por otro lado se observa que la tipologia  del riesgo identificado por el proceso corresponde con la definción y con las consecuencias de la materialización del riesgo. 
El Riesgo tiene fecha de identificación en el aplicativo LUCHA 2016/12/12 
Se evidenció en el aplicativo LUCHA que el riesgo no tiene asociado ningún documento. 
</t>
  </si>
  <si>
    <t xml:space="preserve">Conservar
Preservar
Planear
Gestionar
Tramitar
</t>
  </si>
  <si>
    <t xml:space="preserve">Definir
</t>
  </si>
  <si>
    <t xml:space="preserve">De acuerdo con la revisión realizada se observa que el riesgo identificado esta relacionado con el objetivo de  la caracterización del proceso GA-CA versión 4 . Por otra parte en lo  referente a las consecuencias determinadas para este riesgo  se identifica que estos se relacionan con los verbos rectores identificados por el proceso , así mismo las causas y consecuencias son coherentes con la definicíon del riesgo.  Por otro lado se observa que la tipologia  del riesgo identificado por el proceso corresponde con la definción y con las consecuencias de la materialización del riesgo. 
El Riesgo tiene fecha de identificación en el aplicativo LUCHA 2021/04/27 
Se evidenció en el aplicativo LUCHA que el riesgo tiene asociado el documento 717 - Reglamento Interno de Gestión Documental (D). 
</t>
  </si>
  <si>
    <t xml:space="preserve">Definir
Conservar
Preservar
</t>
  </si>
  <si>
    <t xml:space="preserve">De acuerdo con la revisión realizada se observa que el riesgo identificado esta relacionado con el objetivo de  la caracterización del proceso GA-CA versión 4 . Por otra parte en lo  referente a las consecuencias determinadas para este riesgo  se identifica que estos se relacionan con los verbos rectores identificados por el proceso , así mismo las causas y consecuencias son coherentes con la definicíon del riesgo.  Por otro lado se observa que la tipologia  del riesgo identificado por el proceso corresponde con la definción y con las consecuencias de la materialización del riesgo. 
El Riesgo tiene fecha de identificación en el aplicativo LUCHA 2022/04/30 
Se evidenció en el aplicativo LUCHA que el riesgo no tiene asociado ningín  el documento
</t>
  </si>
  <si>
    <t>Brindar 
Diseño
Implementar
Garantizar</t>
  </si>
  <si>
    <t xml:space="preserve">De acuerdo con la revisión realizada se observa que el riesgo identificado esta relacionado con el objetivo de  la caracterización del proceso TEGDM-CA versión 5 . Por otra parte en lo  referente a las consecuencias determinadas para este riesgo  se identifica que estos se relacionan con los verbos rectores identificados por el proceso , así mismo las causas y consecuencias son coherentes con la definicíon del riesgo.  Por otro lado se observa que la tipologia  del riesgo identificado por el proceso corresponde con la definción y con las consecuencias de la materialización del riesgo. 
El Riesgo tiene fecha de identificación en el aplicativo LUCHA 2021/04/27 
Se evidenció en el aplicativo LUCHA que el riesgo tiene asociado el documento - 123 Asistencia Técnica a los Sectores de la Administración Distrital para la Transversalización (D) 
</t>
  </si>
  <si>
    <t>Se observó que el riesgo se encuentra definido de acuerdo con los aspectos relacionados con la accción y omision, el uso del poder, el desvio de lo público y el beneficio privado, con lo cual se puede concluir que cumple con la definición para un riesgo asociado a corrupcion .
Adicionalmente se evidenció que el riesgo contiene un Plan de Tratamiento con los ID 381 y 319,  los cuales no desarrollarón los parametros que contiene el seguimiento ( Tipo de control, Nombre, descripción,  Responsable,  Estado, Eficaz,  Fecha de evaluación).</t>
  </si>
  <si>
    <t>De acuerrdo con la revisión realizada se evidencia que los aspectos en cuanto al diseño se cumplen y por ende la calificación del control es fuerte. Así mismo se evidencia que dicho control se encuentra formalizado en el procedimiento codigo DE-PR-3 Versión  07 del 24-6-2022.</t>
  </si>
  <si>
    <t xml:space="preserve">
Se evidencio que el control se ejecuta de manera consistente .</t>
  </si>
  <si>
    <t xml:space="preserve">De Acuerdo con la revisión efectuada  se evidencia que los aspectos en cuanto al diseño del control cumple en algunos aspectos de la evaluación del diseño como en la coherencia, el responsable y la segregación de funciones,la periodicidad, el tipo de control, el manejo de desviaciones y la formalización en el aplicativo LUCHA. Deja sin identificar el tipo de naturaleza del control, la cual no se identifica, asi como la evidencia de su ejecución que es incompleta toda vez que solo se refleja en los meses de abril a julio. Así mismo se evidencia que la ejecución a los controles,  que tiene periodicidad mensual no se encuentra registrada por los meses de enero a marzo y de agosto y septiembre de la actual vigencia.  Por otra parte se evidencia que dicho control se encuentra formalizado en el procedimiento codigo DE-PR-3 Versión  07 del 24-6-2022.                                                  </t>
  </si>
  <si>
    <t>Se evidenció que el control se ejcuta algunas veces por parte del responsable.</t>
  </si>
  <si>
    <t>De acuerdo con la revisión efectuada  se evidencia que los aspectos en cuanto al diseño del control cumplen y por consiguiente es fuerte.    Así mismo se evidencia que dicho control se encuentra formalizado en el procedimiento codigo GA-PR Versión  03 del 25-12-2021.</t>
  </si>
  <si>
    <t>Se evidencio que el control se ejecuta de manera consistente.</t>
  </si>
  <si>
    <t>De acuerdo con la revisión efectuada, se evidencia que los aspectos en cuanto al diseño del control cumplen y por consiguiente es fuerte. Así mismo se evidencia que dicho control se encuentra formalizado en el procedimiento codigo GA-PR-3 Versión  01 del 30-12-2019.</t>
  </si>
  <si>
    <t>Se evidencio que el control se ejecuta de manera consistente</t>
  </si>
  <si>
    <t>De acuerdo con la revisión efectuada, se evidencia que los aspectos en cuanto al diseño del control cumplen , sin embargo su naturaleza no se identifica, por lo que da una clasificación moderada. Así mismo se evidencia que dicho control se encuentra formalizado en el procedimiento codigo GA-PR-26 Versión  01 del 30-12-2019.</t>
  </si>
  <si>
    <t>Se evidencio que el control se ejecuta de manera consistente, sin embargo se observa que el presente reisgo se materializo de acuerdo con lo registrado en el  ACTA DE CICCI - Acta No. 3 26 de julio de 2022. Se anunció por parte de OAP la Materialización del riesgo ID  122: Extravío, pérdida  y/o daño de  los bienes de  la  entidad del  proceso de Gestión Administrativa  se materializó 2 veces. De lo cual se observo que el proceso llevó a cabo el plan de contingencia correspondiente y se hizo la evaluación al riesgo con base en las situaciones presentadas.</t>
  </si>
  <si>
    <t>De acuerdo con la revisión efectuada, se evidencia que los aspectos en cuanto al diseño del control cumplen.</t>
  </si>
  <si>
    <t>De acuerdo con la revisión efectuada, se evidencia que los aspectos en cuanto al diseño del control cumplen.  Así mismo se evidencia que dicho control  no se encuentra formalizado en el procedimiento codigoGD-PR-02  versión 1 del 30-8-2021.</t>
  </si>
  <si>
    <t>Se evidencio que el control se ejecuta de manera consistente. El control fue implementado en 2022-08-09</t>
  </si>
  <si>
    <t xml:space="preserve">De acuerdo con la revisión efectuada se encontro que se cumple con algunos aspectos del diseño del control como la coherencia con el riesgo, el responsable, la segregación de funciones  y el tipo de ocntrol.  Por otro lado no se cumple con aspectos del control como la naturaleza del control, las desviaciones que son incompletas, así como la evidencia o rastro del control, además no se encuentra formalizado  en  el aplicativo LUCHA, la perioricidad no es acorde con la ejecución del control. </t>
  </si>
  <si>
    <t>Fortalecer participación 
Promover</t>
  </si>
  <si>
    <t>Evaluar
Medir</t>
  </si>
  <si>
    <t>El control se ha venido ejecutando consecuentemente de acuerdo con lo reportado en LUCHA y no presenta materialización revisadas las actas de seguimiento correspondientes.</t>
  </si>
  <si>
    <t>EJERCER 
INVESTIGAR
GARANTIZAR
IMPLEMENTAR
PREVENIR</t>
  </si>
  <si>
    <t xml:space="preserve">DETERMINAR
BRINDAR
ASESORAR
DEFENDER JUDICIALMENTE
PREVENCIÓN 
</t>
  </si>
  <si>
    <t xml:space="preserve">De acuerdo con la revisión realizada se observa que el riesgo identificado esta relacionado con el objetivo del proceso.
En relación con los verbos rectores éstos se encuentran identificados en el objetivo de la carcaterización del proceso, así como las causas y sus efectos son coherentes con la definicíon del riesgo.  
Finalmente, se observa que el tipo de riesgo identidicado corresponde con la definción del mismo, sin embargo, se recomienda considerar adicionar al tipo ya identificado por el proceso, el tipo de riesgo operativo. </t>
  </si>
  <si>
    <t>De acuerdo con la revisión realizada se observa que el riesgo identificado esta relacionado con el objetivo del proceso.
En relación con los verbos rectores éstos se encuentran identificados en el objetivo de la carcaterización del proceso, así como las causas y sus efectos son coherentes con la definicíon del riesgo.  
Finalmente, se observa que el tipo de riesgo identidicado corresponde con la definción del mismo.</t>
  </si>
  <si>
    <t>DESARROLLAR
OBSERVAR
ACTIVIDADES DE CONTRATACIÓN</t>
  </si>
  <si>
    <t>De acuerdo con la revisión realizada se observa que el riesgo identificado esta relacionado con el objetivo del proceso.
En relación con los verbos rectores éstos se encuentran identificados en el objetivo de la carcaterización del proceso, así como las causas y sus efectos son coherentes con la definicíon del riesgo.  
Finalmente, se observa que el tipo de riesgo identidicado corresponde con la definción del mismo, no obstante, se recomienda considerar adicionar al tipo ya identificado por el proceso, el tipo de riesgo cumplimiento.</t>
  </si>
  <si>
    <t>INTEGRAR
COMUNICACIÓN 
INCLUYENTE
CONTRUBUIR</t>
  </si>
  <si>
    <t>De acuerdo con la verificación realizada al diseño se evidencia que la mayoría de los aspectos cumplen con las condiciones necesarias para el control del riesgo, no obstante, la periodicidad identificada en la ejecución del control no es coherente con la periodicidad señalada en la "Descripción del Control", por tal motivo el "Manejo de desviaciones" resulta incompleto. De otra parte, no se identifica la "Naturaleza/Implementación".De acuerdo con lo anterior, el resultado del diseño del  control es DEBIL.
(Ver oportunidades de mejora en el informe de seguimiento a la Gestión del Riesgo para el proceso evaluado).</t>
  </si>
  <si>
    <t>De acuerdo con la verificación realizada al diseño se evidencia que la mayoría de los aspectos cumplen con las condiciones necesarias para el control del riesgo, no obstante, la periodicidad identificada en la ejecución del control no es coherente con la periodicidad señalada en la "Descripción del Control", por tal motivo el "Manejo de desviaciones" resulta incompleto. De otra parte, no se identifica la "Naturaleza/Implementación". De acuerdo con lo anterior, el resultado del diseño del  control es DEBIL.
(Ver oportunidades de mejora en el informe de seguimiento a la Gestión del Riesgo para el proceso evaluado).</t>
  </si>
  <si>
    <t>De acuerdo con la verificación realizada al diseño se evidencia que la periodicidad identificada en la ejecución del control no es coherente con la oportunidad para implementar el mismo y evitar emitir un acto administrativo contrario a las normas superiores. Por tal motivo el "Manejo de desviaciones" resulta incompleto al no contar con una periodicidad adecuada y no encontrarse documentado el control en los documentos del proceso. Así mismo, no se identifica la "Naturaleza/Implementación".De acuerdo con lo anterior, el resultado del diseño del  control es DEBIL.
(Ver oportunidades de mejora en el informe de seguimiento a la Gestión del Riesgo para el proceso evaluado).</t>
  </si>
  <si>
    <t>De acuerdo con la verificación realizada al diseño se evidencia que la periodicidad identificada en la ejecución del control no es coherente con la oportunidad  para cargar la información en el SIPROJ y con ello controlar manipulación o alteración en las respuestas a requerimientos o en los procesos judiciales. Por tal motivo el "Manejo de desviaciones" resulta incompleto al no contar con una periodicidad adecuada y no encontrarse documentado el control en los documentos del proceso. 
De otra parte, no se identifica la "Naturaleza/Implementación".De acuerdo con lo anterior, el resultado del diseño del  control es DEBIL.
(Ver oportunidades de mejora en el informe de seguimiento a la Gestión del Riesgo para el proceso evaluado).</t>
  </si>
  <si>
    <t>De acuerdo con la verificación del diseño del control, se observan varios aspectos:
1. Lo señalado en "Descripción del Control" no corresponde a un control sino a una acción de socialización que no puede ser medida, por tal motivo se debe analizar la estrategia o herramienta mediante la cual efectivamente se lleve a cabo la implementación y/o ejecución del control por parte del proceso. 
2. La periodicidad indicada en el diseño del control no cumple con el propósito del mismo, ni con lo dispuesto en el Manual de Contratación y Supervisión GC-MA-1 versión 7.
3. Conforme a las acciones que puede realizar y/o controlar de manera directa el proceso de Gestión Contractual, el tipo de control para el presente caso no puede ser preventivo, ya que no solo depende solo del proceso de Gestión Contractual, sino de toda la Entidad al ser un riesgo transversal. Por tal motivo debe ser identificado como detectivo. 
De acuerdo con lo anterior, el "Manejo de desviaciones" resulta incompleto al no contar con la periodicidad correspondiente. Como resultado, el diseño del control es DEBIL.
(Ver oportunidades de mejora en el informe de seguimiento a la Gestión del Riesgo para el proceso evaluado).</t>
  </si>
  <si>
    <t>De acuerdo con la verificación del diseño del control, se observan varios aspectos:
1. La periodicidad indicada en el diseño del control no cumple con el propósito del mismo, ni con lo dispuesto el procedimiento "ESTRUCTURACIÓN DE ESTUDIOS PREVIOS" GC-PR-1 versión 5.
2. El control para el presente caso no puede ser preventivo, pues es posterior a la elaboración del documento como tal, por tal motivo debe ser identificado como detectivo. 
Por tal motivo el "Manejo de desviaciones" resulta incompleto al no contar con la periodicidad correspondiente. De acuerdo con lo anterior, el resultado del diseño del control es DEBIL.
(Ver oportunidades de mejora en el informe de seguimiento a la Gestión del Riesgo para el proceso evaluado).</t>
  </si>
  <si>
    <t>De acuerdo con la verificación realizada al diseño del control se evidencia que la periodicidad identificada en la ejecución del mismo no es coherente con la registrada en el procedimiento DISEÑO DE PIEZAS GRÁFICAS Y MATERIAL COMUNICATIVO CE-PR-6 versión 4. En este entendido, el "Manejo de desviaciones" se encuentra incompleto, así como la "Evidencia o rastro de la Ejecución" también lo esta. Por tal motivo el resultado del control es DEBIL.
(Ver oportunidades de mejora en el informe de seguimiento a la Gestión del Riesgo para el proceso evaluado).</t>
  </si>
  <si>
    <t>De acuerdo con la revisión se observó de una parte que, la periodicidad identificada en la ejecución del control no es coherente con la registrada en el procedimiento denominado "DISCIPLINARIO ORDINARIO" GDIS-PR-2 versión 3 y de la otra, que el control se ha ejecutado sin la consistencia señalada por parte del responsable en LUCHA,  reportando solo algunos soportes de su ejecucion. No obstate, a la feha no persenta materialización del riesgo.</t>
  </si>
  <si>
    <t>La revision de la ejecución del control evidenció que no se esta realizando la ejecución de acuerdo con lo indicado por el proceso en el procedimiento DISCIPLINARIO ORDINARIO GDIS-PR-2 versión 3, ya que los soportes cargados en LUCHA no permiten validar la realización de dicha actividad de manera efectiva, no obstante, no persenta materialización del riesgo. Por tal motivo la evaluación de la ejecución del control es DEBIL.</t>
  </si>
  <si>
    <t>En virtud de la revisión realizada, los soportes de la ejecución al control permiten apreciar que la misma se está desarrollando semanalmente, no obstate el cargue en LUCHA se hizo cuatrimestralmente en las fechas del 2 de mayo de 2022 y del 31 de agosto de 2022.
De otra parte, se aprecian diferencias en cuanto al diseño de los soportes (matrices) cargadas en LUCHA en las fechas anteriormente señaladas.
Sin embargo, no presenta materialización del riesgo. Por tal motivo la evaluación de la ejecución del control es FUERTE.</t>
  </si>
  <si>
    <t>En virtud de la revisión realizada, los soportes de la ejecución al control permiten apreciar que la misma se está desarrollando mensualmente, no obstate el cargue en LUCHA se hizo cuatrimestralmente en las fechas del 2 de mayo de 2022 y del 30 de agosto de 2022. No obstante, no presenta materialización del riesgo. Por tal motivo la evaluación de la ejecución del control es FUERTE.</t>
  </si>
  <si>
    <t>En virtud de la revisión realizada, los soportes de la ejecución al control permiten apreciar que la misma se está desarrollando consistentemente, no obstate el cargue en LUCHA se hizo cuatrimestralmente en las fechas del 2 de mayo de 2022 y del 31 de agosto de 2022. No obstante, no presenta materialización del riesgo. Por tal motivo la evaluación de la ejecución del control es FUERTE.</t>
  </si>
  <si>
    <t>En virtud de la revisión realizada, los soportes de la ejecución al control permiten apreciar que la misma se está desarrollando consistentemente, no obstate el cargue en LUCHA se hizo cuatrimestralmente en las fechas del 2 de mayo de 2022 y del 30 de agosto de 2022. No obstante, no presenta materialización del riesgo. Por tal motivo la evaluación de la ejecución del control es FUERTE.</t>
  </si>
  <si>
    <t>En virtud de la revisión realizada, se observa que de acuerdo con lo dispuesto por el proceso en el el procedimiento "LIQUIDACIÓN DE CONTRATOS Y/O CONVENIOS" GC-PR-13 vsersión 04, la ejecución del control en cada trosmestre se encuentra incompleta en la presente anualidad, no obstante, no persenta materialización del riesgo. Por tal motivo la evaluación de la ejecución del control es MODERADO.</t>
  </si>
  <si>
    <r>
      <t xml:space="preserve">De acuerdo con lo reportado en LUCHA, se evidencia que al no corresponder las acciones adelantadas por el proceso a una verdadera herramienta de control, la implementación de las mismas, no son relevantes para el control del mismo.
Se observan soportes cargados en LUCHA lo cual se hizo trimestralmente en las fechas del 28 de abril de 2022 y del 31 de agosto de 2022 (sin encontrarse lo correspondiente al segundo trimetre de acuerdo con lo proyectado por el proceso) y </t>
    </r>
    <r>
      <rPr>
        <b/>
        <sz val="10"/>
        <color indexed="8"/>
        <rFont val="Arial"/>
        <family val="2"/>
      </rPr>
      <t>sin ajustarse de manera prevalente</t>
    </r>
    <r>
      <rPr>
        <sz val="10"/>
        <color indexed="8"/>
        <rFont val="Arial"/>
        <family val="2"/>
      </rPr>
      <t xml:space="preserve"> a lo dispuesto por el proceso  en el Manual de Contratación y Supervisión GC-MA-1 versión 7. 
Así las cosas, se presenta materialización del riesgo en reiterada ocasiones, las cuales se encuentran relacionadas a continuación:
ACTA DE CICCI - Acta No. 3 26 de julio de 2022. Se anunció por parte de OAP la Materialización de los siguientes Riesgo:▪El riesgo ID  122: Extravío, pérdida  y/o daño de  los bienes de  la  entidad del  proceso de Gestión Administrativa  se materializó 2 veces.▪El  riesgo  ID  14:  Pagos  no  realizados,  inoportunos  y/o  errados  del  proceso  de  Gestión  Financiera  se  materializó  3 veces. 
Por tal motivo la evaluación de la ejecución del control es DEBIL.</t>
    </r>
  </si>
  <si>
    <t>Se observa que los soportes cargados en LUCHA, son los mismos estudios previos realizados, lo cual, no permite identificar el control realizado, en la no materialización ante la inobservancia de la normativa vigente aplicable.
Así, mismo, el cargue en LUCHA se hizo trimestralmente en las fechas del 28 de abril de 2022 y del 31 de agosto de 2022 (sin encontrarse lo correspondiente al segundo trimetre de acuerdo con lo proyectado por el proceso)  y sin ajustarse de manera prevalente a lo dispuesto por el proceso mediante el procedimiento "ESTRUCTURACIÓN DE ESTUDIOS PREVIOS" GC-PR-1 versión 5. No obstante, no presenta materialización del riesgo. Por tal motivo la evaluación de la ejecución del control es MODERADO.</t>
  </si>
  <si>
    <t>La revision de la ejecución del control evidenció que no se esta realizando de acuerdo con lo indicado por el proceso en el procedimiento DISEÑO DE PIEZAS GRÁFICAS Y MATERIAL COMUNICATIVO CE-PR-6 versión 4, observándose soportes cargados en LUCHA en dos momentos de la presente vigencia: el 29 de abril de 2022 y el 31 de agosto de 2022. En ese sentido, no se puede validar la realización de dicha actividad de manera efectiva, no obstante, no persenta materialización del riesgo. 
Por tal motivo la evaluación de la ejecución del control es MODERADO.</t>
  </si>
  <si>
    <t xml:space="preserve">De comformidad con el análisis realizado se evidencia que el riesgo es consecuente con la caracterización del proceso y el objetivo ya que los servicios ofrecidos por la Entidad se enmarcan en unas directrices y caracteristicas de atención que se dan desde la implementación de la Política Pública de Servicio a la Ciudadanía. 
Por otro lado se observa que la tipología identificada para el riesgo corresponde con la definición establecida en la Guía de Riesgos del Departamento Administrativo de la Función Pública. </t>
  </si>
  <si>
    <t>Implementar
Gestionar
Garantizar</t>
  </si>
  <si>
    <t>Coordinar
Hacer</t>
  </si>
  <si>
    <t>Gestionar
Tener</t>
  </si>
  <si>
    <t>NO TIENE FECHA ESTABLECIDA</t>
  </si>
  <si>
    <t xml:space="preserve">Se evidencia que los componentes de la definición del riesgo de corrupción del proceso Territorialización de la Política Pública cumple con las caracteristicas en cuanto a su redacción (acción u omisión, uso del poder, desviar la gestión de lo público y beneficio privado). 
Sin embargo, se observa la aceptación del riesgo y la matriz de calor del riesgo residual se encuentra en una zona baja, lo cual no es consecuente con los lineamientos establecidos en la Política de Administración de Riesgos de la Entidad versión 6 (tabla de aceptación y estrategias para combatir los riesgos de corrupción), ya que al respecto establece que la zona de riesgo residual para los riesgos asociados a corrupción deben ser extremo-alto-moderado y que bajo niguna circunstancia serán aceptados. 
Por lo cual se recomienda revisar la calificación del riesgo residual teniendo en cuenta las disposiciones establecidas en la Política de Administración del riesgo en cuanto a los riesgos de corrupción . </t>
  </si>
  <si>
    <t xml:space="preserve">Se evidencia que los componentes de la definición del riesgo de corrupción del proceso Gestión de Talento Humano cumple con las caracteristicas en cuanto a su redacción (acción u omisión, uso del poder, desviar la gestión de lo público y beneficio privado). 
Sin embargo, se observa la aceptación del riesgo y la matriz de calor del riesgo residual se encuentra en una zona baja, lo cual no es consecuente con los lineamientos establecidos en la Política de Administración de Riesgos de la Entidad versión 6 (tabla de aceptación y estrategias para combatir los riesgos de corrupción), ya que al respecto establece que la zona de riesgo residual para los riesgos asociados a corrupción deben ser extremo-alto-moderado y que bajo niguna circunstancia serán aceptados. 
Por lo cual se recomienda revisar la calificación del riesgo residual teniendo en cuenta las disposiciones establecidas en la Política de Administración del riesgo en cuanto a los riesgos de corrupción. </t>
  </si>
  <si>
    <t xml:space="preserve">En cuanto a la aplicación del control y de conformidad con los soportes aportados por el proceso se evidencia su consistencia en la ejecución de acuerdo con lo establecido en el procedimiento AC-PR-2 - Gestión de las Peticiones, Quejas, Reclamos, Sugerencias y Denuncias de la Ciudadanía (versión 8), en el que se observa el envío de correos electrónicos mensuales a las dependencias donde se recuerdan lineamientos en cuanto tiempo para el traslado de la petición cuando no es competencia de la entidad, los tiempos de respuesta de las PQRS de conformidad con la normatividad vigente, recordatorios generales de las respuestas que son emitidas y la relación de las peticiones vigentes, sin embargo, en dichos correos no se identifica el seguimiento en cuanto a respuestas de fondo.
Adicionalmente fue registrado como evidencia en cuanto al seguimiento a las respuestas de fondo el informe consolidado sobre la calidad de las respuestas emitidas en el sistema Distrital para la gestión de peticiones ciudadanas en el que la Dirección Distrital de Calidad del Servicio de la Secretaría General realiza seguimiento a la calidad y oportunidad de las respuestas, pero dicho documento corresponde a acciones realizadas por externos más no por el proceso de Atención a la Ciudadanía. Por lo que se recomienda establecer acciones en las que sea el proceso el que realiza la aplicación del control en cuanto al seguimiento a las respuestas de fondo de las peticiones que son interpuestas en la Entidad y registrarlas en el aplicativo LUCHA. 
</t>
  </si>
  <si>
    <t xml:space="preserve">De acuerdo con el análisis del diseño del control se observa que cuenta con los responsables adecuados tanto para su ejecución como para su seguimiento, así como una periodicidad establecida para su aplicación, en cuanto a la formalización se evidenció que el  control se encuentra documentado en el procedimiento AC-PR-2 - Gestión de las Peticiones, Quejas, Reclamos, Sugerencias y Denuncias de la Ciudadanía (versión 8) como punto de control en la actividad N° 12 “Realizar seguimiento a las peticiones para verificar los tiempos de respuesta”, así como en la política de operación 4.5.
En lo que respecta a la periodicidad se evidenciaron diferencias entre lo registrado en LUCHA “trimestral” y la descripción del punto del control del procedimiento “semanal”, no obstante se observó que el proceso registro como evidencia de la aplicación del control los correos semanales de seguimiento que efectúa acorde con los lineamientos del procedimiento. 
</t>
  </si>
  <si>
    <t xml:space="preserve">De acuerdo con el análisis del diseño del control se observa que cuenta con los responsables adecuados para su ejecución y seguimiento, así como con una periodicidad establecida para su aplicación. En cuanto a la formalización en los documentos del proceso se observa que se cuenta con la política de operación N° 10 y actividad N° 7 del procedimiento TPP-PR-10 Primera Atención que referencia de los casos en riesgo de feminicidio, no obstante estos no hacen claridad de como el proceso se efectua el seguimiento para estos casos. Por lo que se infiere que se  genera un reporte del SIMISIONAL acorde a lo enunciado en el control que permita identificar las mujeres para posterior realizar el seguimiento.
Por lo que se recomienda completar la formalización del control en el que se incluya la manera en la que desde el proceso se realiza seguimiento a los casos, en el que se identifique el medio de verificación (evidencia) que permita dar cuenta de la adecuado aplicación del control. Adicionalmente se recomienda analizar si la periodicidad establecida para el seguimiento a casos en riesgo de feminicidio es la adecuada, teniendo en cuenta que la afectación que implica en las mujeres. 
Para finalizar es de mencionar que se identificó que el proceso de Prevención y Atención a Mujeres Víctimas de Violencia tiene identificado un riesgo relacionado con el seguimiento a casos de feminicidio, por lo que se recomienda articular con dicho proceso si de ser el caso se pueda establecer un solo riesgo en el que se compartan los controles. 
</t>
  </si>
  <si>
    <t xml:space="preserve">Es de mencionar que el proceso en el marco del análisis cuatrimestral realizado el 22 de abril de 2022 identifico la necesidad de realizar modificaciones en la descripción del riesgo y sus controles, los cuales se efectuaron en el aplicativo el 06 de junio de 2022. Por lo tanto se toma como referente para la evaluación de la ejecución de controles la información registrada desde la modificación (junio 2022) al corte del presente seguimiento (octubre 2022).
Es así que fue registrado en el aplicativo LUCHA el seguimiento efectuado a mujeres en riesgo de feminicidio correspondiente a los meses de mayo, junio, julio y agosto de 2022 en el que se registran las observaciones del seguimiento efectuado, observando que se realiza de acuerdo a la periodicidad establecida. Sin embargo como se mecionó en el diseño del control se requiere incluir en los documentos del proceso la forma en la que se desarrolla el seguimiento y los medios de verificación. </t>
  </si>
  <si>
    <t xml:space="preserve">Es de mencionar que el proceso en el marco del análisis cuatrimestral realizado el 22 de abril de 2022 identifico la necesidad de realizar modificaciones en la descripción del riesgo y sus controles, los cuales se efectuaron en el aplicativo el 06 de junio de 2022. Por lo tanto se toma como referente para la evaluación de la ejecución de controles la información registrada desde la modificación (junio 2022) al corte del presente seguimiento (octubre 2022).
Es así que fue registrado en el aplicativo LUCHA una muestra (mayo, junio y julio 2022) del seguimiento que el proceso efectua a las primeras atenciones para identificar posibles desviaciones en el direccionamiento y de las cuales quedan registradas en un campo denominado "verificación y retroalimentación coord", no obstante no se evidencio soportes para agosto y septiembre lo que dificulta identificar si el control se esta aplicando en en la periodicidad establecida (mensual). 
Sin embargo como se mecionó en el diseño del control se requiere incluir en los documentos del proceso la forma en la que se desarrolla el seguimiento y los medios de verificación. </t>
  </si>
  <si>
    <t>En relación con la ejecución del control y de conformidad con los soportes aportados por el proceso se evidencia su aplicación con el reporte que genera el Sistema Bogotá te Escucha, en el que se observa que su registro es permanente dado la dinámica del ingreso de peticiones a la Entidad. 
Sin embargo se observaron diferencias en la periodicidad de la aplicación del control, como se indicó en el diseño del control.</t>
  </si>
  <si>
    <t xml:space="preserve">De acuerdo con el análisis del diseño del control se observa que cuenta con los responsables adecuados para su ejecución y seguimiento, así como con una periodicidad establecida para su aplicación. 
En cuanto a la formalización del control se observó que en el acta de seguimiento cuatrimestral (22 de abril) se hace referencia que el control se encuentra documentado en la caracterización del proceso. No obstante en la revisión de dicho documento no se evidencia el control identificado, la forma en que se desarrolla, la periodicidad de aplicación y el medio de verificación (evidencia) que permite validar que su ejecución. Por cuanto la importancia de que los controles se establezcan bien sea como puntos de control o políticas de operación en el que se defina como se hace, cada cuanto y como se puede verificar su aplicación. 
</t>
  </si>
  <si>
    <t xml:space="preserve">De acuerdo con los soportes registrados por el proceso se evidencia que el proceso realiza seguimiento a las actividades dirigidas a las ciudadanas a través de los formatos TTP-FO-10 Concertación de actividades de empoderamiento en las CIOM y TTP-FO-15 Seguimiento y evaluación de actividades de empoderamiento en las CIOM en el que se verifica que las actividades desarrolladas por las facilitadores no se realizó ningún tipo de cobro. Al respecto es de resaltar que los formatos utilizados son adecuados para prevenir la materialización del riesgo, sin embargo es importante que sean formalizados en los documentos del proceso como se mención en la evaluación del diseño del control. 
En lo que respecta a lafrecuencia de aplicación, se recomienda analizar si la periodicidad establecida (cuatrimestral) es la adecuada, toda vez que de acuerdo a los soportes registrados por el proceso se observa que el seguimiento a las actividades dirigidas a la ciudadanía se realizan de acuerdo a la dinámica y programación de las casas, más no en un periodo de tiempo específico. </t>
  </si>
  <si>
    <t xml:space="preserve">De acuerdo con el análisis del diseño del control se observa que cuenta con los responsables adecuados para su ejecución y seguimiento, así como con una periodicidad establecida para su aplicación. 
Por otra parte no se encontró evidencia de su formalización en los documentos del proceso (procedimiento, guías, instructivos, manuales), por lo que se recomienda la importancia de formalizar el control en los documentos del proceso, con el propósito de identificar quién lo desarrolla, como se realiza el control, con que frecuencia y de esta forma poder establecer la mejor manera de documentar su ejecución.
</t>
  </si>
  <si>
    <t xml:space="preserve">Es de mencionar que el proceso en el marco del análisis cuatrimestral realizado el 17 de agosto de 2022 identifico la necesidad de realizar modificaciones en la descripción del control, las cuales se realizaron en el aplicativo LUCHA el 19 de agosto. 
En cuanto a la ejecución del control se evidenció una matriz de seguimiento de las mujeres atendidas por las duplas psicosociales en el que se registra información de la mujer, dupla asignada, fecha de atención y estado de atención en que se observa uno de los items "En espera", frente a lo cual el proceso estableció como criterio que el número de casos en espera NO pueden superar el número de casos atendidos en el mes de acuerdo a las remisiones o solicitudes de atención de casos nuevos. Sin embargo se recomienda analizar la periodicidad establecida en el aplicativo LUCHA "Trimestral", con el propósito de que guarde coherencia con la descripción del control que indica que el seguimiento se realiza mensualmente. </t>
  </si>
  <si>
    <t xml:space="preserve">De acuerdo con el análisis del diseño del control se observa que cuenta con los responsables adecuados para su ejecución y seguimiento, así como con una periodicidad establecida para su aplicación. 
En cuanto a la formalización se evidenció que el  control se encuentra documentado en el procedimiento PAMVV-PR-5 Acogida, protección y atención a mujeres víctimas de violencias en casa refugio como punto de control N° 2 donde se encuentra identificado el control. Sin embargo no se evidenciaron en el aplicativo LUCHA todos los soportes que el punto de control tiene definidos, adicionalmente se recomiendo revisar la periodicidad establecida en el aplicativo LUCHA teniendo en cuenta lo mencionado en la evalución del control.  </t>
  </si>
  <si>
    <t xml:space="preserve">Es de mencionar que el proceso en el marco del análisis cuatrimestral realizado el 29 de abril de 2022 identificó la necesidad de realizar modificaciones en la descripción del control, las cuales se realizaron en el aplicativo LUCHA el 18 de mayo de 2022.
En cuanto a la ejecución del control se evidencia una matriz de registro de solicitudes de cupo Estrategia Casa Refugio en el que se cuenta con unos campos como número de medida de protección, si es mayor de edad, información referida por la comisaria, entre otros. Sin embargo se recomienda analizar la periodicidad establecida en el aplicativo LUCHA "Trimestral" para identifcar si es la adecuada, ya que de acuerdo a los soportes registrados por el proceso se observa que dicho control se aplica de acuerdo a la demanda que se presente. 
Adicionalmente, es importante analizar las evidencias que referencia el procedimiento PAMVV-PR-5 Acogida, protección y atención a mujeres víctimas de violencias en casa refugio en el punto de control N° 2 donde se encuentra identificado el control, ya que este meciona como evidencia correos electrónicos, SIMISIONAL y formato de solicitud de cupo, de los cuales en el aplicativo LUCHA solo se observo la matriz de registro de solicitud de cupos, con el propósito de que exista coherencia entre la información del procedimiento y los soportes que el proceso registra como evidencia de la ejecución del control. 
</t>
  </si>
  <si>
    <t xml:space="preserve">De acuerdo con las características del diseño del control se observa  que cuenta con los responsables adecuados para su ejecución y seguimiento, así como con una periodicidad establecida para su aplicación. 
En cuanto a la formalización se evidenció que el  control se encuentra documentado en el procedimiento PAMVV-PR-4 Coordinación Interinstitucional para la implementación del sistema SOFIA donde se encuentra identificado como punto de control N° 2. </t>
  </si>
  <si>
    <t xml:space="preserve">De conformidad con los soportes registrados por el proceso se evidenciaron actas de reunión de las sesiones directivas y comité técnico del Sistema SOFIA en el que se establecen acciones encaminadas a fortalecer la prevención, atención y sanción de violencias contra las mujeres en articulación con la Administración Distrital, en dichas actas se observa el seguimiento que se realiza a los sectores a través del plan de acción que se formula año a año para que sean implementados en el Distrito. 
Sin embargo se observo que la aplicación del control no se da de acuerdo con la periodicidad establecida por el proceso (cuatrimestral), por lo que se recomienda analizar la frecuencia con la que se desarrolla el control con el propósito de que exista articulación entre la información que registra el aplicativo LUCHA y los soportes que dan cuenta de su aplicación. 
Por otra parte, se evidenciaron diferencias en el responsable de ejecutar el control, ya que el aplicativo LUCHA referencia una persona y quién registra información de la ejecución del control es otra. </t>
  </si>
  <si>
    <t xml:space="preserve">De acuerdo con el análisis del diseño del control se observa que cuenta con los responsables adecuados para su ejecución y seguimiento, así como con una periodicidad establecida para su aplicación. 
Por otra parte no se encontró evidencia de su formalización en los documentos del proceso (procedimiento, guías, instructivos, manuales), por lo que se recomienda la importancia de formalizar el control en los documentos del proceso, con el propósito de identificar quién lo desarrolla, como se realiza el control, con que frecuencia y de esta forma poder establecer la mejor manera de documentar su ejecución.
Para finalizar es de mencionar que se identificó que el proceso de Territorialización de la Política Pública tiene identificado un riesgo relacionado con el seguimiento a casos de feminicidio, por lo que se recomienda articular con dicho proceso si de ser el caso se pueda establecer un solo riesgo en el que se compartan los controles. </t>
  </si>
  <si>
    <t xml:space="preserve">Es de mencionar que el proceso en el marco del análisis cuatrimestral realizado el 17 de agosto de 2022 identifico la necesidad de realizar modificaciones en la descripción del control, las cuales se realizaron en el aplicativo LUCHA el 19 de agosto 2022. 
En cuanto a la ejecución del control el proceso registro como evidencia archivo en excel que contiene por cada trimestre las cifras de los casos recibidos, casos asignados, casos con y sin seguimiento y los porcentajes, con base en unos criterios para su calculo. Sin embargo dicho registro no permite evidenciar de que manera se verifica los casos en riesgo de feminicidio y a cuales equipos de la SDMujer son asignados  para seguimiento psicosocial y socio-jurídico y que por lo menos cuenten con al menos un seguimiento. Por lo que se remienda analizar el medio de verificación (evidencia) más idoneo que permita identificar la aplicación del control de acuerdo con su descripción, por  ello la importancia de que se encuentre formalizado en los documentos del proceso. </t>
  </si>
  <si>
    <t xml:space="preserve">En lo que respecta a la ejecución del control y de conformidad con el soporte registrado en el aplicativo LUCHA el proceso realizó el cargue de una muestra del diligenciamiento del formato GTH-FO-41 Revisión de cumplimiento de requisitos mínimos documento el cual contiene la relación de la experiencia y estudios del aspirante a ocupar el cargo, documento el cual hace parte de las historias laborales. No obstante, se evidenciaron formatos que carecen de firmas y fecha en la que se realizó la revisión del cumplimiento de requisitos. Por lo que se recomienda registrar soportes definitivos y completos. </t>
  </si>
  <si>
    <t xml:space="preserve">En cuanto a la ejecución del control y de acuerdo con la información registrada por el proceso en el aplicativo LUCHA se observan los certificados de afiliación a la ARL, certificaciones de afiliación a Fondo de Pensiones y Cesantías y certificados de afiliación  a Caja de Compensación. No obstante, se observaron certificados de afiliación a caja de compensación que se encuentran protegidos por contraseñas por cuanto no fue posible su verificación, para lo cual se recomienda revisar que los soportes registrados cuenten con características de accesibilidad.
Por otra parte es de aclarar que el control hace referencia al diligenciamiento y radicación oportuna  de los formatos de vinculación del Sistema General de Seguridad Social (EPS, AFP, ARL, CESANTIAS y Caja de Compensación) lo cual no es consecuente con los soportes aportados pues estos corresponden a certificados de afiliación y no permiten identificar si los formatos se realizaron de manera oportuna, por lo que se recomienda dar claridad y analizar la mejor forma de documentar la aplicación del control de modo que permita identificar la oportunidad en la afiliación y que a su vez esta información se establezca y articule de forma clara en la actividad del procedimiento. Dicha situación ya había sido identificada por este despacho en el seguimiento a la gestión del riesgo realizado en la vigencia 2021.
Por lo cual se recomienda que en el marco de los seguimiento cuatrimestrales a la gestión del riesgo se analicen todas las variables a tener en cuenta en el diseño del control y realizar los ajustes que correspondan con el propósito de que exista articulación entre los documentos y la información registrada en el aplicativo LUCHA, teniendo en cuanta las observaciones identificadas por este despacho. </t>
  </si>
  <si>
    <t>En cuanto a la ejecución del control se observó su aplicación con el diligenciamiento del formato GTH-FO-01 “Relación de documentos nombramiento”, aunque en este no se identifica la fecha de aplicación y/o revisión y algunos de los formatos de la muestra registrada carecen de indicar la persona encargada de realizar dicha revisión  
Adicionalmente se evidenciaron deficiencias en el diligenciamiento del formato de manera unificada y articulada en cumplimiento del desarrollo de las actividades del procedimiento “Selección y Vinculación del Personal”, lo que puede conducir a la materialización del riesgo por pérdida de documentos de las historias laborales. Situación que ya había sido identificada en el seguimiento realizado a la gestión del riesgo en la vigencia 2021.
Por lo que se recomienda nuevamente establecer directrices encaminadas a su correcto diligenciamiento y en oportunidad que ayude a prevenir su materialización.</t>
  </si>
  <si>
    <t xml:space="preserve">Si bien frente al diseño se evidencia un responsable de ejecución y una periodicidad de aplicación, es de señalar que la actividad establecida no es un control, su descripción está orientada a una acción preventiva para lo cual se recomienda solicitar el acompañamiento de la Oficina Asesora de Planeación con el propósito de que se realice una adecuada identificación y se dé un correcto uso de acuerdo con las disposiciones establecidas en la Política de Administración del Riesgo. Dicha situación ya habia identificada por este despacho en el seguimiento a la gestión del riesgo realizado en la vigencia 2021.
Para finalizar, se recomienda que en el marco de los seguimiento cuatrimestrales a la gestión del riesgo se analicen todas las variables a tener en cuenta en el diseño del control y realizar los ajustes que correspondan con el propósito de que exista articulación entre los documentos y la información registrada en el aplicativo LUCHA, adicionalmente teniendo en cuenta las observaciones y/o recomendaciones emitidas por la Oficna de Control Interno. </t>
  </si>
  <si>
    <t xml:space="preserve">En revisión de los soportes se evidenció la aplicación del formato GA-FO-47 “Hoja de Control” como mecanismo de control, el cual relaciona el número de folios y el tipo documental, por lo que se recomienda analizar si este formato puede ser formalizado en los documentos del proceso como complemento a la aplicación de los controles establecidos frente al riesgo de extravió de documentos, adicionalmente se aportaron fotos de la intervención archivista que se esta realizando en el proceso en cuanto a la organización de las historias laborales.
Por otra parte, fue aportado el diligenciamiento del Formato de Inventario documental FUID con el registro de información de las historias laborales que reposan en el proceso, no obstante, se identificó que el formato utilizado (GA-FO-10 versión 6 sin fecha de emisión) no es el que se encuentra formalizado en el aplicativo LUCHA (GD-FO-30 versión 1 con fecha de emisión del 07 de diciembre de 2021), frente a lo cual se recomienda dar aplicación de los formatos vigentes que se encuentran registrados en el aplicativo.  </t>
  </si>
  <si>
    <t xml:space="preserve">En los que respecta a la ejecución del control se evidenció el diligenciamiento del formato GAF-FO-05 “Afuera”, en el momento que se requiere hacer préstamo de las historias laborales, en este formato se registra la persona encargada de hacer el préstamo, el número de folios, el nombre de quién solicita el préstamo, dependencia a la que pertenece y se registra la fecha de entrega y fecha de devolución de la historia laboral al proceso. 
Sin embargo, en la verificación de los soportes se pudo evidenciar que quién ejecuta el control no es el mismo que aparece asignado como responsable en el aplicativo LUCHA y que adicionalmente se mencionó en el diseño del control.  Por lo que se recomienda realizar los ajustes a que haya lugar a fin de que exista coherencia en la información que reposa en dicho aplicativo. </t>
  </si>
  <si>
    <t>Dar 
Llevar</t>
  </si>
  <si>
    <t>Planificar
Gestionar
Evaluar
Optimizar</t>
  </si>
  <si>
    <t>Promover</t>
  </si>
  <si>
    <t>De acuerdo con la revisión realizada se observa que el riesgo descrito está relacionado con el objetivo del proceso, de lo cual se identifica se relaciona con los verbos rectores, las causas y el efecto, de igual manera el tipo de riesgo está asociado y corresponde a la definición de un riesgo estratégico dada la misionalidad del proceso y la entidad.</t>
  </si>
  <si>
    <t xml:space="preserve">En cuanto a la verificación efectuada se observa que el riesgo descrito es coherente con el objetivo del proceso, así mismo se relaciona con los verbos rectores, las causas y el efecto, de igual modo el tipo de riesgo corresponde a la definición de un riesgo tecnológico.  </t>
  </si>
  <si>
    <t xml:space="preserve">En revisión de los elementos del riesgo se observa que el riesgo descrito es coherente con el objetivo del proceso, así mismo se relaciona con los verbos rectores, las causas y el efecto, de igual modo el tipo de riesgo está asociado y corresponde a la definición de un riesgo tecnológico. </t>
  </si>
  <si>
    <t>Realizada la revisión rcorrespondiente se observa que el riesgo descrito es consistente con el objetivo del proceso, de lo cual se identifica que se relaciona con los verbos rectores, las causas y el efecto, de igual manera el tipo de riesgo se encuentra asociado a un riesgo tecnológico.  Sin embargo,  en cuanto a los efectos se recomienda tener en cuenta que la modificación de la informacion también podria conllevar a sanciones individuales e institucionales.</t>
  </si>
  <si>
    <t>De acuerdo con la verificación realizada se observa que el riesgo descrito es consecuente con el objetivo del proceso, así mismo se relaciona con los verbos rectores, las causas y el efecto, de igual modo el tipo de riesgo está asociado y corresponde a la definición de un riesgo de corrupción, sin embargo se recomienda complementar los efectos identificados en cuanto a la modificación de la informacion ya que esta situación también podria conllevar a sanciones individuales e institucionales.</t>
  </si>
  <si>
    <t>En concordancia con la evaluación realizada se observa que el riesgo descrito está relacionado con el objetivo del proceso, de lo cual se identifica se relaciona con los verbos rectores, las causas y el efecto, de igual manera el tipo de riesgo está asociado y corresponde a la definición de un riesgo de tipo operativo dado el objetivo del proceso.</t>
  </si>
  <si>
    <t>De acuerdo con la verificación realizada se observa que el riesgo descrito es consecuente con el objetivo del proceso, así mismo se relaciona con el verbo rector, las causas y el efecto, de igual modo el tipo de riesgo está asociado y corresponde a la definición de un riesgo de corrupción</t>
  </si>
  <si>
    <t xml:space="preserve">Se observo que el riesgo se encuentra definido de acuerdo con los aspectos relacionados con la acción u omisión, uso del poder, desvío gestión de lo público y beneficio privado, lo cual permite concluir que cumple con la definición para un riesgo asociado a corrupción.
Adicionalmente se verifico que el riesgo contiene un plan de tratamiento el cual se encuentra registrado en el aplicativo LUCHA bajo los parámetros de la política, sin embargo se observa que la acción preventiva no tiene el registro de una fecha límite y en cuanto a la ejecución no cuenta con un seguimiento ni un porcentaje de avance, de igual manera no cuenta con soportes o evidencias de su ejecución. </t>
  </si>
  <si>
    <t>Se observa que verificadas y revisadas las actas de seguimiento correspondientes y la información aportada desde la segunda línea de defensa no se reporta materialización del riesgo.  Por otro lado, en relación con la ejecución del control se observan soportes de su aplicación hasta el 18 de octubre 2022.</t>
  </si>
  <si>
    <t xml:space="preserve">De acuerdo con el análisis del diseño del control se observa que cuenta con los responsables adecuados para su ejecución, también se cuenta con una periodicidad identificada para su aplicación, sin embargo no se establece el tipo de implementación se requiere para aplicar el control; ya sea manual, automática o combinada y es este sentido se recomienda que de acuerdo con las evidencias de aplicación del control se determine el modo de aplicación. 
En revisión de la formalización del control, se observó que su correspondiente documentación se encuentra en el procedimiento GPP-PR-2 "Seguimiento de Políticas Púbicas" como punto de control en la actividad N° 7 "Revisar y retroalimentar técnicamente los reportes remitidos por los sectores”, sin embargo revisando las descripciones dadas en las actividades no se evidencia claridad en cuanto al análisis que el proceso efectua a dichos reportes, en razón a lo anterior nuevamente se observa que se hace necesario analizar si se requieren establecer políticas de operación que puedan fortalecer el control frente a este aspecto e identificar la coherencia entre las actividades del procedimiento y la definición del presente control y adicionalmente de ser necesario, realizar los ajustes que correspondan. 
</t>
  </si>
  <si>
    <t xml:space="preserve">De acuerdo con la verificación efectuada se identifica que no se reporta materialización del riesgo.  En cuanto a la ejecución del control se observan soportes de su aplicación hasta el 18 de octubre 2022.
</t>
  </si>
  <si>
    <t>En revisión de la documentación asociada al control se evidencia que los aspectos en cuanto al diseño se cumplen, dado que el mismo se encuentra documentado de manera general dentro del Manual de Gestión Tecnológica con código GT-MA-01 V3 de 2021, sin embargo se recomienda tener en cuenta que la aplicación del control es una actividad que requiere el desarrollo de un plan de trabajo en el que se integran y se planifican varias acciones puntuales, lo cual podría tornar el control en una herramienta difícil de manejar ya que necesita varios responsables para su aplicación y las diferentes acciones tienen una periodicidad variada.</t>
  </si>
  <si>
    <t>De acuerdo con la verificación efectuada en acta de riesgos del 31-08-2022, se identifica que no se presentó materializaron del riesgo, de igual manera se observan soportes de su aplicación hasta el 01-09-2022.</t>
  </si>
  <si>
    <t>De acuerdo con la revisión realizada se evidencia que los aspectos en cuanto al diseño se cumplen y por ende la calificación del control es fuerte. No obstante es importante acotar que se evidenció para el presente control que se relacionan dos personas como responsables de su ejecución y para el riesgo que tiene que ver con la posibilidad que se de un acceso indebido a los sistemas de información de la entidad, se identifica un solo responsable de su aplicación, por lo que es posible que no se identifiquen consecuentemente las deviaciones que se pueden llegar a presentar en virtud de la puesta en marcha de lo registrado en el Manual de Gestión Tecnológica con código GT-MA-01 y el uso de los formatos GT-FO-13 – Registro del Ingreso al Centro de Computo V3 de 2021.</t>
  </si>
  <si>
    <t xml:space="preserve">Se observa que se viene aplicando consistentemente el control y en cuanto al reporte de seguimiento la reunión fue efectuada del 31-08-2022,  de acuerdo con acta correspondiente donde se identifica que no se presentó materializaron del riesgo.  </t>
  </si>
  <si>
    <t>De acuerdo con la revisión realizada se evidencia que los aspectos en cuanto al diseño se cumplen y por ende la calificación del control es fuerte.</t>
  </si>
  <si>
    <t xml:space="preserve">De acuerdo con la revisión realizada se evidencia que los aspectos en cuanto al diseño del presente control se identifican dos responsables para su ejecución y es de tipo correctivo. En cuanto a su periodicidad se evidención una incoherencia dado que se plantea una aplicación mensual y lo establecido en la definición indica un cambio de contraseña cada 45 días, por lo que se recomienda articular la periodicidad establecida en el aplicativo LUCHA (mensual) con la periodicidad descrita en el control.
Por otra parte y en relación con la formalización del control se observó que este se encuentra identificado de manera general dentro de los documentos del proceso de gestión tecnológica, sin embargo se recomienda realizar un análisis de los puntos de control donde se cita el presente control dentro de los diferentes documentos del proceso, dado que se identifican diferencias en cuanto al periodo de cambio de claves de acceso a los sistemas de información d elanetidad y el correo electrónico y así  identificar controles específicos y con una periodicidad razonable para mitigar la materialización del riesgo.
</t>
  </si>
  <si>
    <t xml:space="preserve">De acuerdo con la revisión realizada se evidencia que los aspectos en cuanto al diseño del presente control se identifica un solo responsable para su ejecución, teniendo en cuenta que este mismo control se identifica como parte del tratamiento del riesgo Eliminar y modificar información en las aplicaciones y bases de datos de la SDMujer y adicionalmente se clasifica como de tipo preventivo a diferencia de la tipología utilizada en el mismo control del otro riesgo enunciado. También para el diseño, no se identifica la naturaleza del control en cuanto a que tipo de implementación se realiza ya sea manual, automática o combinada.
En cuanto a su periodicidad se evidenció una incoherencia dado que se plantea una aplicación mensual y lo establecido en la definición indica un cambio de contraseña cada 45 días, por lo que se recomienda articular la periodicidad establecida en el aplicativo LUCHA (mensual) con la periodicidad descrita en el control.
Por otra parte y en relación con la formalización del control se observó que este se encuentra identificado de manera general dentro de los documentos del proceso de gestión tecnológica, sin embargo se recomienda realizar un análisis de los puntos de control donde se cita el presente control dentro de los diferentes documentos del proceso, dado que se identifican diferencias en cuanto al periodo de cambio de claves de acceso a los sistemas de información d elanetidad y el correo electrónico y así  identificar controles específicos y con una periodicidad razonable para mitigar la materialización del riesgo.
</t>
  </si>
  <si>
    <t xml:space="preserve">En concondarcia con la revisión llevada a cabo se encontró que a través del Manual de Gestión Tecnológica con código GT-MA-01 y el uso de los formatos GT-FO-13 – Registro del Ingreso al Centro de Computo V3 de 2021 se mitiga el riesgo. Sin embargo, se recomienda realizar un análisis sobre la periodicidad del control (Trimestral) y de los puntos de control que se citan dentro del manual, identificando controles específicos y con una periodicidad razonable; esto dado que la situación relacionada con la posibilidad de un acceso indebido a los sistemas de información de la entidad se pueda dar en cualquier momento.  Por otra parte se evidencia que en el presente control se relacionan dos personas como responsable de su ejecución y para el riesgo que tiene que ver con las Caídas de red se identifica un responsable de su aplicación por lo que es posible que no se identifique consecuentemente las deviaciones que se pueden llegar a presentar. En cuanto a la implementación del control se evidenció que no se identificó si la naturaleza es de tipo manual, automático o combinado. </t>
  </si>
  <si>
    <t>De acuerdo con la revisión realizada se evidencia que los aspectos en cuanto al diseño y/o estructura de los controles se cumplen y por ende la calificación del control es fuerte.</t>
  </si>
  <si>
    <t>De acuerdo con la verificación efectuada en acta de riesgos del 31-08-2022, se identifica que no se presentó materializaron del riesgo, de igual manera se observan soportes de su aplicación hasta el 17-10-2022.</t>
  </si>
  <si>
    <t xml:space="preserve">De acuerdo con la verificación efectuada en acta de riesgos del 31-08-2022, se identifica que no se presentó materializaron del riesgo, de igual manera se observan soportes de su aplicación hasta el 17-10-2022.
</t>
  </si>
  <si>
    <t>De acuerdo con la revisión realizada se evidencia que los aspectos en cuanto al diseño y/o estructura de los controles se cumplen y por ende la calificación del control es fuerte. No obstante y dado que se trata de un control relacionado con el seguimiento que se debe realizar a lo casos que se analizan en el Comité de Enlaces para la representación jurídica a mujeres víctimas se recomienda revisar la periodicidad de la aplicación del control ya que en caso de presentarse una emergencia para alguno de los casos revisados por dicho comité no se podría esperar hasta cuatro meses para su análisis.</t>
  </si>
  <si>
    <t xml:space="preserve">De acuerdo con la verificación efectuada en acta de riesgos del 31-08-2022, se identifica que no se presentó materializaron del riesgo, de igual manera se observan soportes de su aplicación hasta el 29-08-2022.
</t>
  </si>
  <si>
    <t>De acuerdo con la revisión realizada se evidencia que los aspectos relacionados con el  diseño y/o estructura del control estan dentro de la calificación de moderado, dado que no se identifica la naturaleza del control en cuanto a que tipo de implementación se realiza ya sea manual, automática o combinada; por lo que se recomienda revisar que tipo de implementación corresponde.</t>
  </si>
  <si>
    <t xml:space="preserve">De acuerdo con la verificación efectuada en acta de riesgos del 31-08-2022, se identifica que no se presentó materializaron del riesgo, de igual manera se observan soportes de su aplicación hasta el 29-08-2022.
</t>
  </si>
  <si>
    <t>De acuerdo con la verificación realizada al diseño se evidencia que la mayoría de los aspectos cumplen con las condiciones necesarias para el control del riesgo, no obstante, la periodicidad identificada en el diseño de la ejecución del control no es coherente con la oportunidad señalada en el procedimiento "CONSTRUCCIÓN Y ACTUALIZACIÓN DEL NORMOGRAMA" GJ-PR-10 versión 3. Por tal motivo el "Manejo de desviaciones" resulta incompleto al no contar con una periodicidad correspondiente.  
De otra parte, no se identifica la "Naturaleza/Implementación". De acuerdo con lo anterior, el resultado del diseño del  control es DEBIL.
(Ver oportunidades de mejora en el informe de seguimiento a la Gestión del Riesgo para el proceso evaluado).</t>
  </si>
  <si>
    <t>En virtud de la revisión realizada, los soportes de la ejecución al control permiten apreciar que la misma se está desarrollando trimestralmente de conformidad con el procedimiento "CONSTRUCCIÓN Y ACTUALIZACIÓN DEL NORMOGRAMA" GJ-PR-10 versión 3, no obstate, el cargue en LUCHA se hizo cuatrimestralmente en las fechas del 2 de mayo de 2022 y del 30 de agosto de 2022. No obstante, no presenta materialización del riesgo. Por tal motivo la evaluación de la ejecución del control es FUERTE.</t>
  </si>
  <si>
    <t>De acuerdo con la verificación del diseño del control, se observa en la "Descripción del Control" que se indica como responsable de la revisión a las respuestas proyectadas de los conceptos y requerimientos jurídicos elaborados por las (los) profesionales a la jefa de la OAJ, sin embargo, en el aspecto señalado como "Responsable de la Ejecución", se relaciona el nombre de una profesional que hace parte del proceso. 
De otra parte, se evidencia que la periodicidad identificada en el diseño de la ejecución del control no es coherente con la oportunidad señalada en el procedimiento "ELABORACIÓN DE CONCEPTOS JURÍDICOS" GJ-PR-2 versión 3. Por tal motivo el "Manejo de desviaciones" resulta incompleto al no contar con la periodicidad correspondiente.  
De otra parte, no se identifica la "Naturaleza/Implementación". De acuerdo con lo anterior, el resultado del diseño del control es DEBIL.
(Ver oportunidades de mejora en el informe de seguimiento a la Gestión del Riesgo para el proceso evaluado).</t>
  </si>
  <si>
    <t>En virtud de la revisión realizada, los soportes de la ejecución al control permiten apreciar que la misma está siendo desarrollada por la jefa de la OAJ, sin embargo, en dichas matrices tan solo se aprecia la fecha de ingreso, más no la fecha en que se da respuesta al concepto o requerimiento. 
El cargue en LUCHA se hizo cuatrimestralmente en las fechas del 2 de mayo de 2022 y del 31 de agosto de 2022. No obstante, no presenta materialización del riesgo. Por tal motivo la evaluación de la ejecución del control es FUERTE.</t>
  </si>
  <si>
    <t>De acuerdo con la verificación del diseño del control, se observan varios aspectos:
1. El control señalado en "Descripción del Control" no corresponde a un control sino a la actividad en sí misma, por tal motivo se debe ajustar a la estrategia o herramienta mediante la cual efectivamente se esta llevando a cabo la implementación y/o ejecución del contro. 
2. La periodicidad indicada en el diseño del control no cumple con el propósito del mismo, ni con lo dispuesto en el Manual de Contratación y Supervisión GC-MA-1 versión 7.
3. El control para el presente caso no puede ser preventivo, ya que es posterior a las observaciones realizadas por quienes se encuentran en el proceso de selección, por tal motivo debe ser identificado como detectivo. 
De acuerdo con lo anterior, el "Manejo de desviaciones" resulta incompleto al no contar con la periodicidad correspondiente. Como resultado, el diseño del control es DEBIL.
(Ver oportunidades de mejora en el informe de seguimiento a la Gestión del Riesgo para el proceso evaluado).</t>
  </si>
  <si>
    <t>Se observa los soportes cargados en LUCHA lo cual se hizo trimestralmente en las fechas del 28 de abril de 2022 y del 31 de agosto de 2022, (sin encontrarse lo correspondiente al segundo trimetre de acuerdo con lo proyectado por el proceso) y sin ajustarse  ajustarse de manera prevalente a lo dispuesto por el proceso en el Manual de Contratación y Supervisión GC-MA-1 versión 7. No obstante, no presenta materialización del riesgo. Por tal motivo la evaluación de la ejecución del control es MODERADO.</t>
  </si>
  <si>
    <t>De acuerdo con la verificación del diseño del control, se observan varios aspectos:
1. El control señalado en "Descripción del Control" no corresponde a un control sino a la actividad en sí misma, por tal motivo se debe ajustar la descripción a la estrategia o herramienta mediante la cual efectivamente se esta llevando a cabo la implementación y/o ejecución del control. 
2. La periodicidad indicada en el diseño del control no cumple con el propósito del mismo, ni con lo dispuesto en el Manual de Contratación y Supervisión GC-MA-1 versión 7.
3. El control para el presente caso conforme se esta ejecutando,  no puede ser preventivo, ya que es posterior a la publicación de los documentos constitutivos del proceso de selección, por tal motivo debe ser identificado como detectivo. 
De acuerdo con lo anterior, el "Manejo de desviaciones" resulta incompleto al no contar con la periodicidad correspondiente. Como resultado, el diseño del control es DEBIL.
(Ver oportunidades de mejora en el informe de seguimiento a la Gestión del Riesgo para el proceso evaluado).</t>
  </si>
  <si>
    <t>Se observa los soportes cargados en LUCHA lo cual se hizo trimestralmente en las fechas del 28 de abril de 2022 y del 31 de agosto de 2022 (sin encontrarse lo correspondiente al segundo trimetre de acuerdo con lo proyectado por el proceso) y sin ajustarse  ajustarse de manera prevalente a lo dispuesto por el proceso  en el Manual de Contratación y Supervisión GC-MA-1 versión 7. No obstante, no presenta materialización del riesgo. Por tal motivo la evaluación de la ejecución del control es MODERADO.</t>
  </si>
  <si>
    <t>De acuerdo con la revisión efectuada, se evidencia que los aspectos en cuanto al diseño del control cumplen , sin embargo su naturaleza no se identifica, por lo que da una clasificación moderada. Así mismo se evidencia que dicho control se encuentra formalizado en el procedimiento codigo GA-PR-3 Versión  01 del 30-12-2019.</t>
  </si>
  <si>
    <t>De acuerdo con la revisión efectuada, se evidencia que los aspectos en cuanto al diseño del control cumplen , sin embargo su naturaleza no se identifica, por lo que da una clasificación moderada. Así mismo para este punto de control no registra formalización  en el aplicativo LUCHA.</t>
  </si>
  <si>
    <t>De acuerdo con la revisión efectuada, se evidencia que los aspectos en cuanto al diseño del control cumplen , sin embargo su naturaleza no se identifica, por lo que da una clasificación moderada. Así mismo se evidencia que dicho control  no se encuentra formalizado en el procedimiento.</t>
  </si>
  <si>
    <t>De acuerdo con la revisión efectuada, se evidencia que los aspectos en cuanto al diseño del control cumplen.  Así mismo se evidencia que dicho control se encuentra formalizado en el procedimiento codigo GA-PR-17 Versión  05  del 25-12-2021.</t>
  </si>
  <si>
    <t>De acuerdo con la revisión  realizada, en primera instancia se observa en la "Descripción del Control" que se señala como responsable para realizar el seguimiento a los procesos a la jefa  
de la OCDI, sin embargo, en el aspecto de "Responsable de la Ejecución", se indica a una profesional que hace parte del proceso.
De otra parte, los aspectos de "Manejo de desviaciones y Evidencia o rastro de la ejecución"  relacionados con el diseño, no se encuentran identificados por el proceso y por ende dio como resultado del control MODERADO. 
Finalmente, se observa que la matriz a través del cual se realiza el seguimiento a los procesos disciplinarios y que se encuentra  el cargado en LUCHA, no es de fácil comprensión por cuanto no cuenta con una fila inicial de descripción que permita identificar a que hace relación la información que se esta identificado en cada espacio, así como el tamaño de la letra y/o la herramienta utilizada, no permite dar lectura con facilidad.    
Oportunidades de Mejora: 1. Verificar quien realmente lleva a cabo la ejecución del control y hacer ajustes a que haya lugar. 2. El reporte de ejecución en LUCHA no coincide con la periodicidad establecida por el proceso. 3. Realizar mejora a la herramienta de seguimiento a los procesos disciplinarios. (Ver oportunidades de mejora en el informe de seguimiento a la Gestión del Riesgo para el proceso evaluado).</t>
  </si>
  <si>
    <t xml:space="preserve">De acuerdo con la verificación realizada al diseño del presente control, se evidencia que el control del riesgo es coherente con la accion identificada, así mismo cuenta con un responsable adecuado, y la periodicidad se encuentra en coherencia a lo dispuesto en el procedimiento "DISCIPLINARIO ORDINARIO" GDIS-PR-2 versión 3, reportando el informe semestral en LUCHA "INFORME DE GESTION PRIMER SEMESTRE
VIGENCIA 2022
OFICINA DE CONTROL DISCIPLINARIO INTERNO" el 06 de junio de 2022, no obstante, no se aprecia cargado en el sistema, el informe semestral corresponiente de julio a diciembre de 2021. Por lo anterior el control es clasificado como MODERADO. </t>
  </si>
  <si>
    <t>En virtud de la revisión realizada, se observa que de acuerdo con lo dispuesto por el proceso en el el procedimiento DISCIPLINARIO ORDINARIO GDIS-PR-2 versión 3, tan solo se llevó la ejecución del control en el último semestre de la presente vigencia, no obstante, no persenta materialización del riesgo. Por tal motivo la evaluación de la ejecución del control es MODERADO.</t>
  </si>
  <si>
    <t>*</t>
  </si>
  <si>
    <t xml:space="preserve">En la información general del control reportada en el aplicativo LUCHA -Modulo de Riesgos, se evidenció que la acción del control descrita es coherente con el riesgo identificado, asi como, se ha establecido un adecuado responsable, periodicidad de aplicación oportuna,  proposito de prevención y es confiable para el manejo de desviaciones que se pudiesen presentar. Respecto a la documentación de este control, el mismo se encuentra inmerso como punto de control en el procedimiento GF-PR-9 - REGISTRAR OPERACIONES CONTABLES - V5 (actividad 9). 
Los soportes registrados en el aplicativo LUCHA, permiten evidenciar la aplicación del control. </t>
  </si>
  <si>
    <r>
      <t xml:space="preserve">En la verificación de la ejecución del control se evidenció en el aplicativo LUCHA - Modulo de Riesgos, que el mismo se ejecuta en los periodos establecidos por parte del responsable, lo cual se observó en los soportes cargados al aplicativos.
Dentro de los soportes que evidencia la ejecución del control se encuentran los siguientes:
1. Archivo de excel Informes mensuales de servicios publicos meses de julio, agosto y septiembre de 2022
2. Archivo de excel Informes de proveedores meses de julio, agosto y septiembre de 2022
3. Archivo de excel Informes radicados ICOPS meses de julio, agosto y septiembre de 2022 
Por otra parte se evidenció en el Acta de seguimiento, revisión y actualización de los riesgos de gestión, riesgos asociados a corrupción, riesgos de seguridad de la información y sus respectivos controles a cargo del proceso de Gestión Financiera del 31 de agosto de 2022, que se materializo el riesgo en 2 ocasiones: 
</t>
    </r>
    <r>
      <rPr>
        <b/>
        <sz val="10"/>
        <rFont val="Arial"/>
        <family val="2"/>
      </rPr>
      <t>Evento No.1: Error en el valor de descuentos realizados al contrato 867 de 2022.</t>
    </r>
    <r>
      <rPr>
        <sz val="10"/>
        <rFont val="Arial"/>
        <family val="2"/>
      </rPr>
      <t xml:space="preserve">
Fecha de ocurrencia: 04/05/2022
Plan de Contingencia: Revisar la formula y bloquear la columna de la plantilla con el fin de que no se pueda modificar y los
descuentos se calculen correctamente.
</t>
    </r>
    <r>
      <rPr>
        <b/>
        <sz val="10"/>
        <rFont val="Arial"/>
        <family val="2"/>
      </rPr>
      <t>Evento No. 2: Error en el valor de descuentos realizados al contrato 792 de 2022 en el pago No. 5.</t>
    </r>
    <r>
      <rPr>
        <sz val="10"/>
        <rFont val="Arial"/>
        <family val="2"/>
      </rPr>
      <t xml:space="preserve">
Fecha de ocurrencia: 07/07/2022
Dada la matareializacion se ejecutó el Plan de Contingencia, relacionado con: Incluir en la planilla de pago de contratistas una columna que permita verificar si el contratista cuenta con deducciones la cual se debe validar mensualmente en el momento de pago. No se evidenciaron cambios a la estructura o al tratamiento del riesgo en lo registrado en el acta de seguimiento del 2o cuatrimestre.
Asi mismo, en el Acta N° 3 - CICCI del 26 de julio de 2022 , la OAP anunció la Materialización del Riesgo:(…) ▪El  riesgo  ID  14:  Pagos  no  realizados,  inoportunos  y/o  errados  del  proceso  de  Gestión  Financiera  se  materializó  3 veces. </t>
    </r>
  </si>
  <si>
    <t xml:space="preserve">De acuerdo con la revisión y análisis se observa que existe  coherencia y relación entre la causa-riesgo-efecto y que adicionalmente el riesgo es consecuente con la caracterización del proceso y su objetivo, en el que se observa que la gestión y trámite de las PQRS en la entidad se despliega en el HACER de la caracterización. 
Sin embargo se recomienda analizar la tipología establecida, en aras de identificar la que tenga más relación con los efectos-riesgo-consecuencias, toda vez que el trámite y gestión de las PQRS está  imnerso en cumplimientos de tipo lega o normativos. </t>
  </si>
  <si>
    <t>No se cuenta con un verbo rector especifíco</t>
  </si>
  <si>
    <t xml:space="preserve">DESARROLLAR
</t>
  </si>
  <si>
    <t>De acuerdo con la revisión realizada se observa que el riesgo identificado esta relacionado con el objetivo del proceso.
En relación con los verbos rectores éstos se encuentran identificados en el objetivo de la carcaterización del proceso, así como las causas y sus efectos son coherentes con la definicíon del riesgo.  
Finalmente, se recomienda revisar que el tipo de riesgo corresponda con la definción del riesgo dado que el evento descrito es de cumplimiento normativo.</t>
  </si>
  <si>
    <r>
      <t xml:space="preserve">El riesgo respecto al objetivo indicado en la caracterizacion del proceso (GF-CA-0 - CARACTERIZACIÓN GESTION FINANCIERA - V4) es coherente, asi como, la relación con los verbos clave del objetivo (Administrar, Controlar, Garantizar). De igual manera, se evidencia la articulación de las actividades del ciclo PHVA, en especial, en las de HACER y VERIFICAR, en especifico con el tramite de los pagos de la SDMujer . 
Por otra parte, en lo relacionado con las causas  y consecuencias determinadas para el riesgo, las mismas son coherentes y conexas a este.  
Para finalizar, la categorización del riesgo se realiza acorde con lo establecido en la Politica de Administración del Riesgo (PG-PLT-1 - POLÍTICA ADMINISTRACIÓN DEL RIESGO - V6) de la SDM en el numeral 8 respecto al tratamiento de los riesgos, niveles de aceptación y estrategias para combatir el riesgo. 
Por otra parte, de acuerdo con el Acta de  seguimiento, revisión y actualización de los riesgos de gestión, riesgos asociados a corrupción, riesgos de seguridad de la información y sus respectivos controles a cargo del proceso de Gestión Financiera del 31 de agosto de 2022, </t>
    </r>
    <r>
      <rPr>
        <sz val="11"/>
        <color rgb="FFFF0000"/>
        <rFont val="Calibri"/>
        <family val="2"/>
        <scheme val="minor"/>
      </rPr>
      <t xml:space="preserve">se evidenció modificaciones respecto al cambio de nombre del riesgo, el cual se presentó y aprobó por el CICCI efectuado el 22 de octubre de 2022, por lo que dentro de este seguimiento no se tendra en cuenta el cambio, en razon a que la fecha de corte de este informe es el 18 de octubre de 2022, sin embargo, se recomienda que se continue con el apoyo de OAP en la modificación en el aplicativo LUCHA del nombre del riesgo. </t>
    </r>
  </si>
  <si>
    <t xml:space="preserve">En cuanto a las causas y consecuencias determinadas para el riesgo, estas son coherentes y conexas al riesgo, asi como, la determinación de la categoria del Riesgo como Estrategico, debido a que la posibilidad de ocurrencia de materialización  afecta los objetivos estrategicos de la SDMujer y por ende impactan a toda la Entidad. El riesgo respecto al objetivo indicado en la caracterización del proceso (PPRM-CA-0 - CARACTERIZACIÓN PROMOCIÓN DE LA PARTICIPACIÓN Y REPRESENTACIÓN DE LAS MUJERES - V1), es coherente, asi como, la relación con los verbos clave del objetivo (Fortalecer - Promover - participar). De igual manera, se evidencia la articulación de las actividades del ciclo PHVA, en especial, en las de HACER y VERIFICAR, en especifico con las actividades relacionadas con los pactos de corresponsabilidad. 
</t>
  </si>
  <si>
    <t>El riesgo respecto al objetivo indicado en la caracterizacion del proceso(PPRM-CA-0 - CARACTERIZACIÓN PROMOCIÓN DE LA PARTICIPACIÓN Y REPRESENTACIÓN DE LAS MUJERES - V1) es coherente, asi como, la relación con los verbos clave del objetivo . De igual manera, se evidencia la articulación de las actividades del ciclo PHVA, en especial, en las actividades relacionadas con el HACER y VERIFICAR. 
Por otra parte, en lo relacionado con las causas  y consecuencias determinadas para el riesgo, las mismas son coherentes y conexas a este, lo cual se identifico aplicando el METALENGUAJE (herramienta/formula que indica la estructura  con la cual se documentan los riesgos: DEBIDO A -CAUSA, PUEDE OCURRIR - EVENTO RIESGO y LO QUE OCASIONARIA - CONSECUENCIA/IMPACTO). 
Para finalizar, la categorización del riesgo se realiza acorde con respecto a los niveles de  aceptación y manejo/tratamiento.</t>
  </si>
  <si>
    <t xml:space="preserve">De acuerdo con la revisión realizada se observa que el riesgo identificado esta relacionado con el objetivo del proceso. De otra parte, se hace necesario eliminar del nombre del riesgo, algunas consecuencias que deben y ya se encuentran identificadas en el aspecto de los efectos. 
En relación con los verbos rectores éstos se encuentran identificados en el objetivo de la carcaterización del proceso, así como las causas y sus efectos son coherentes con la definicíon del riesgo.  Finalmente, se observa que el tipo de riesgo identificado corresponde con la definición del mismo, sin embargo, se recomienda considerar la tipologia relacionada con cumplimiento. </t>
  </si>
  <si>
    <t xml:space="preserve">De acuerdo con la revisión realizada se observa que el riesgo identificado esta relacionado con el objetivo del proceso. 
En relación con los verbos rectores éstos se encuentran identificados en el objetivo de la carcaterización del proceso, así como las causas y sus efectos son coherentes con la definicíon del riesgo.  Finalmente, se observa que el tipo de riesgo identificado corresponde con la definción del mismo. </t>
  </si>
  <si>
    <t>De acuerdo con la revisión realizada se observa que el riesgo identificado esta relacionado con el objetivo del proceso.
En relación con los verbos rectores éstos se encuentran identificados en el objetivo de la carcaterización del proceso, así como las causas y sus efectos son coherentes con la definicíon del riesgo.  
Finalmente, se observa que el tipo de riesgo identificado corresponde con la definición del mismo.</t>
  </si>
  <si>
    <t xml:space="preserve">De acuerdo con la revisión realizada se observa que el riesgo identificado esta relacionado con el objetivo del proceso.
En relación con los verbos rectores éstos se encuentran identificados en el objetivo de la carcaterización del proceso, así como las causas y sus efectos son coherentes con la definicíon del riesgo.  
Finalmente, se observa que el tipo de riesgo identificado corresponde con la definción del mismo, sin embargo, se recomienda considerar adicionar al tipo ya identificado por el proceso, el tipo de riesgo operativo. </t>
  </si>
  <si>
    <t xml:space="preserve">De conformidad con el análisis realizado se evidencia que si bien el riesgo se relaciona con el objetivo del proceso, en cuanto al desarrollo de acciones conducentes a la implementación de la Política Pública de Mujer y Equidad de Género PPMyEG, en la definición del riesgo evaluado no se plasma un verbo específico que tenga que ver con el seguimiento que se realiza a los casos de mujeres en riesgo de feminicidio.  En cuanto a las actividades identificadas en el ciclo PHVA de la caracterización del proceso se observa que se encuentra asociado con las actividades del HACER en relación con la prestación de los servicios (orientación sociojurídica y psicosocial), pero no se ha identificado una actividad puntual de seguimiento que podría llegar a ser una actividad del verificar en el ciclo.
Por lo anterior, se recomienda hacer una revisión de la caracterización y el objetivo del proceso en relación con el riesgo identifcado, que permita establecer las acciones que se desarrollan en el marco de la prevención y atención de violencias contra las mujeres.
Para finalizar se observa que la tipología identificada para el riesgo corresponde con la definición establecida en la Guía de Riesgos del Departamento Administrativo de la Función Pública 2018. </t>
  </si>
  <si>
    <r>
      <t>De conformidad con el análisis realizado se evidencia que el riesgo es consecuente con la caracterización del proceso y el objetivo toda vez que, como parte del modelo de atención de las CIOM se cuenta con la primera atención que direcciona la ruta de atención a las mujeres. Al respecto es de mencionar que el proceso en el marco del análisis cuatrimestral realizado el 22 de abril de 2022 identifico la necesidad de realizar modificaciones en la descripción del riesgo y sus controles, los cuales se efectuaron en el aplicativo. Sin embargo, se recomienda realizar un análisis y revisión del riesgo identificado, en el que no solo se oriente a una situación particular o tema especifíco "direccionamiento externo en primera atención" si no que se abarque toda la gestión de la primera atención y la aplicación de los procedimientos y politicas de operación internas frente al tema, en el que se haga un análisis de causas partiendo de la caracterización y objetivo del proceso.
Por otra parte, se recomienda al proceso analizar y revisar el efecto</t>
    </r>
    <r>
      <rPr>
        <i/>
        <sz val="11"/>
        <color theme="1"/>
        <rFont val="Calibri"/>
        <family val="2"/>
        <scheme val="minor"/>
      </rPr>
      <t xml:space="preserve"> "Pérdida de imagen institucional e insatisfacción de la ciudadanía" </t>
    </r>
    <r>
      <rPr>
        <sz val="11"/>
        <color theme="1"/>
        <rFont val="Calibri"/>
        <family val="2"/>
        <scheme val="minor"/>
      </rPr>
      <t xml:space="preserve"> en relación con la tipología establecida </t>
    </r>
    <r>
      <rPr>
        <i/>
        <sz val="11"/>
        <color theme="1"/>
        <rFont val="Calibri"/>
        <family val="2"/>
        <scheme val="minor"/>
      </rPr>
      <t>"Riesgo Operativo",</t>
    </r>
    <r>
      <rPr>
        <sz val="11"/>
        <color theme="1"/>
        <rFont val="Calibri"/>
        <family val="2"/>
        <scheme val="minor"/>
      </rPr>
      <t xml:space="preserve"> esto debido a que esta más direccionado a una tipologia de riesgo estatégico o de imagen de acuerdo con las definiciones establecidas en la Guía de Riesgos del Departamento Administrativo de la Función Pública 2018. 
</t>
    </r>
  </si>
  <si>
    <t>De acuerdo con el análisis realizado se evidencia que existe coherencia entre el riesgo identificado, la caracterización y objetivo del proceso a través de la ejecución de acciones de promoción, reconocimiento y garantía de los derechos de las mujeres que se brindan desde el modelo de atención de las CIOM. Al respecto es de mencionar que el proceso en el marco del análisis cuatrimestral realizado el 22 de abril de 2022 identifico la necesidad de realizar modificaciones en la descripción del riesgo y sus controles. No obstante se identificó que las modificaciones plasmadas en el acta de seguimiento cuatrimestral difieren de los ajustes realizados en el aplicativo LUCHA en cuanto a la descripción del riesgo. 
Por otro lado se observa que la tipología identificada para el riesgo corresponde con la definición establecida en la Guía de Riesgos del Departamento Administrativo de la Función Pública 2018.</t>
  </si>
  <si>
    <t xml:space="preserve">De acuerdo con la revisión efectuada se evidencia que el riesgo identificado esta relacionado con el objetivo del proceso y los verbos rectores. Adicionalmente su accionar se depliega en el ciclo PHVA dentro del PLANEAR y el HACER.
En cuanto a la tipología  identificada para el riesgo se observa que corresponde con la definición establecida en la Guía de Riesgos del Departamento Administrativo de la Función Pública 2018. </t>
  </si>
  <si>
    <t xml:space="preserve">De conformidad con el análisis realizado se observa que existe articulación y relación entre causa-riesgo-efecto, adicionalmente el riesgo identificado se encuentra relacionado con el objetivo del proceso que se desglosa en el ciclo PHVA de la caracterización. Sin embargo se recomienda analizar si existen otras causas que puedan incidir en la materialización del riesgo. 
Por otra parte se observa que la tipología identificada para el riesgo corresponde con la definición establecida en la Guía de Riesgos del Departamento Administrativo de la Función Pública 2018. </t>
  </si>
  <si>
    <t xml:space="preserve">De conformidad con el análisis realizado se evidencia que el riesgo es consecuente con la caracterización del proceso y los verbos rectores del objetivo, en el que su accionar se encuentra desplegado en el ciclo PHVA en especial en el PLANEAR y el HACER. 
En lo que respecta a la tipología identificada para el riesgo se observa que corresponde con la definición establecida en la Guía de Riesgos del Departamento Administrativo de la Función Pública 2018. </t>
  </si>
  <si>
    <t xml:space="preserve">Se evidencia que existe coherencia entre la causa-riesgo-efecto y adicionalmente se encuentra relacionado con el objetivo en lo que respecta a las acciones de prevención, atención y protección que desde el proceso se lideran.  
Por otro lado se observa que la tipología identificada para el riesgo corresponde con la definición establecida en la Guía de Riesgos del Departamento Administrativo de la Función Pública 2018. </t>
  </si>
  <si>
    <t xml:space="preserve">De conformidad con el análisis realizado se evidencia que el riesgo es consecuente con la caracterización del proceso y el objetivo y los verbos rectores, adicionalmente se encuentra identificado en el PLANEAR del ciclo PHVA. 
En cuanto a la tipología identificada para el riesgo se observa que corresponde con la definición establecida en la Guía de Riesgos del Departamento Administrativo de la Función Pública 2018. </t>
  </si>
  <si>
    <t xml:space="preserve">Se evidencia que existe coherencia entre la causa-riesgo-efecto y adicionalmente se encuentra relacionado con el objetivo del proceso y los verbos rectores. Asimismo se observa el despligue de su ejecución en el HACER del ciclo PHVA de la caracterización. 
Por otro lado se observa que la tipología identificada para el riesgo corresponde con la definición establecida en la Guía de Riesgos del Departamento Administrativo de la Función Pública 2018. </t>
  </si>
  <si>
    <t xml:space="preserve">De conformidad con el análisis realizado se evidencia que existe relación entre el riesgo identificado y el objetivo del proceso, así como la coherencia entre causa-riesgo-efecto. El accionar del riesgo se identifica el HACER del ciclo PHV de la caracterización. 
En cuanto a la tipología identificada para el riesgo se observa que corresponde con la definición establecida en la Guía de Riesgos del Departamento Administrativo de la Función Pública 2018. </t>
  </si>
  <si>
    <t xml:space="preserve">De conformidad con el análisis realizado se observa que existe articulación y relación entre causa-riesgo-efecto, adicionalmente el riesgo identificado se encuentra relacionado con el objetivo del proceso que se desglosa en el ciclo PHVA de la caracterización. Sin embargo se recomienda analizar si existen otras causas que puedan incidir en la materialización del riesgo. 
Por otro lado se observa que la tipología identificada para el riesgo corresponde con la definición establecida en la Guía de Riesgos del Departamento Administrativo de la Función Pública 2018. </t>
  </si>
  <si>
    <t>De acuerdo con la revisión realizada se observa que el riesgo identificado esta relacionado con el objetivo de  la caracterización del proceso DE-CA versión 5 . Por otra parte en lo  referente a las consecuencias determinadas para este riesgo  se identifica que estos se relacionan con los verbos rectores identificados por el proceso y asi mismo las causas y consecuencias son coherentes con la definicíon del riesgo.  Por otro lado se observa que la tipologia  del riesgo identificado por el proceso podría llegar a identificarse dentro de la tipologia de cumplimiento, dado que se identifican consecuencias relacionadas con sanciones. 
El Riesgo tiene fecha de identificación en el aplicativo LUCHA 2020/09/01. 
Se evidenció en el aplicativo LUCHA que el riesgo no tiene asociado ningún documento.</t>
  </si>
  <si>
    <t xml:space="preserve">El riesgo respecto al objetivo indicado en la caracterización del proceso (PPRM-CA-0 - CARACTERIZACIÓN PROMOCIÓN DE LA PARTICIPACIÓN Y REPRESENTACIÓN DE LAS MUJERES - V1), es coherente, asi como, la relación con los verbos clave del objetivo (Fortalecer - Promover-participar). De igual manera, se evidencia la articulación de las actividades del ciclo PHVA, en especial, en las de HACER y VERIFICAR.  Por otra parte en lo relacionado con las causas  y las consecuencias determinadas para el riesgo, estas son coherentes y conexas al riesgo.   Se observa que se tiene relación con el documento nombrado ACOMPAÑAMIENTO TECNICO AL CONSEJO CONSULTIVO DE MUJERES, procedimiento que aporta las pautas y parámetros relacionados con realizar el seguimiento a los compromisos CCM.
 </t>
  </si>
  <si>
    <t xml:space="preserve">De acuerdo con lo establecido en la Guía para la administración del riesgo y el diseño de controles en Entidades Públicas, versión 5 del DAFP (numeral 4) y en el numeral 7.2 de la Política Administración del Riesgo de la Entidad  (PG-PLT-1, V6), respecto a los componentes que concurren en la definición del riesgo de corrupción, como son: Acción u Omisión + Uso del Poder + Desviación de lo Gestión de lo Público + Beneficio Privado, se evidenció que el riesgo cumple con estos aspectos, lo que permiten clasificarlo en esta tipología. 
Por otra parte, se evidenció que el riesgo contiene un Plan de Tratamiento registrado en LUCHA bajo los parametros dela Política de Administración del Riesgo, sin embargo, se observó que las acciones preventivas de dicho Plan no registran fecha limite de evaluación, asi como no se  cuenta con un seguimiento o porcentaje de avance de estos o con soportes o evidencias de la aplicación o ejecución de los mismos. </t>
  </si>
  <si>
    <t xml:space="preserve">Se evidencia que los componentes de la definición del riesgo de corrupción del proceso Atención a la Ciudadanía cumple con las caracteristicas en cuanto a su redacción (acción u omisión, uso del poder, desviar la gestión de lo público y beneficio privado). 
En cuanto al plan de tratamiento se observa que fue identificado el 18 de octubre de 2022 acorde con la disposiciones establecidas en la Política de Administración del Riesgo de la Entidad, por cuanto se infiere que no  cuenta con información del seguimiento, ejecución y porcentaje de avance. Sin embargo no tiene establecido periodicidad o fecha limite de ejecución que permita identificar su aplicación.  </t>
  </si>
  <si>
    <t xml:space="preserve">Se observa que el riesgo se encuentra definido de acuerdo con los aspectos relacionados con la acccon y omision, el suso del poder el desvio de lo público y el beneficio privado lo cual se puede concluir que cumple con la definición para un riesgo asociado a corrupcion .
Adicionalmente se evidenció que el riesgo contiene un Plan de Tratamiento el cual fue registrado en lucha bajo los parámentros de la política,  sin embargo se observa que en  las acciones preventivas no se registra una fecha limite en cuanto a la ejecución no se cuenta con un seguimiento ni un porcentaje de avance ni tampoco se cuenta con soportes o evidencias de su ejecucion </t>
  </si>
  <si>
    <t>GESTIÓN DISCIPLINARIA</t>
  </si>
  <si>
    <t xml:space="preserve">GESTION FINANCIERA
</t>
  </si>
  <si>
    <t xml:space="preserve">PREVENCION Y ATENCION A MUJERES VICTIMAS DE VIOLENCIAS
</t>
  </si>
  <si>
    <t xml:space="preserve">GESTION ADMINISTRATIVA
</t>
  </si>
  <si>
    <t xml:space="preserve">GESTION DOCUMENTAL
</t>
  </si>
  <si>
    <t xml:space="preserve">PROMOCION DEL ACCESO A LA JUSTICIA PARA LAS MUJERES
</t>
  </si>
  <si>
    <t xml:space="preserve">SEGUIMIENTO EVALUACION Y CONTROL
</t>
  </si>
  <si>
    <t xml:space="preserve">GESTION DEL CONOCIMIENTO
</t>
  </si>
  <si>
    <t xml:space="preserve">GESTION JURIDICA
</t>
  </si>
  <si>
    <t xml:space="preserve">GESTION CONTRACTUAL
</t>
  </si>
  <si>
    <t xml:space="preserve">ATENCION A LA CIUDADANIA
</t>
  </si>
  <si>
    <t xml:space="preserve">TERRITORIALIZACION DE LA POLITICA PUBLICA
</t>
  </si>
  <si>
    <t xml:space="preserve">GESTION  TALENTO HUMANO
</t>
  </si>
  <si>
    <t xml:space="preserve">DIRECCIONAMIENTO ESTRATEGICO
</t>
  </si>
  <si>
    <t xml:space="preserve">GESTION TECNOLOGICA
</t>
  </si>
  <si>
    <t xml:space="preserve">PROMOCION DE LA PARTICIPACION Y REPRESENTACION DE LAS MUJERES
</t>
  </si>
  <si>
    <t xml:space="preserve">Se evidencia que los componentes de la definición del riesgo de corrupción del proceso Atención a la Ciudadanía cumple con las caracteristicas en cuanto a su redacción (acción u omisión, uso del poder, desviar la gestión de lo público y beneficio privado). 
Sin embargo, se observa la aceptación del riesgo y la matriz de calor del riesgo residual se encuentra en una zona baja, lo cual no es consecuente con los lineamientos establecidos en la Política de Administración de Riesgos de la Entidad versión 6 (tabla de aceptación y estrategias para combatir los riesgos de corrupción), ya que al respecto establece que la zona de riesgo residual para los riesgos asociados a corrupción deben ser extremo-alto-moderado y que bajo niguna circunstancia serán aceptados. 
Por lo cual se recomienda revisar la calificación del riesgo residual teniendo en cuenta las disposiciones establecidas en la Política de Administración del riesgo en cuanto a los riesgos de corrupción . </t>
  </si>
  <si>
    <t xml:space="preserve">Basados en la Guía para la administración del riesgo y el diseño de controles en Entidades Públicas, versión 5 del DAFP (numeral 4) y en el numeral 7.2 de la Politica Administración del Riesgo de la Entidad (PG-PLT-1, V6), respecto a los componentes que concurren en la definición del riesgo de corrupción como son: Acción u Omisión + Uso del Poder + Desviación de la gestión de lo Público + Beneficio Privado, se evidenció que el riesgo cumple con dichos componentes que permiten clasificarlo en esta tipologia.  
Sin embargo, se observa la aceptación del riesgo y la matriz de calor del riesgo residual se encuentra en una zona baja, lo cual no es consecuente con los lineamientos establecidos en la Política de Administración de Riesgos de la Entidad versión 6 (tabla de aceptación y estrategias para combatir los riesgos de corrupción), ya que al respecto establece que la zona de riesgo residual para los riesgos asociados a corrupción deben ser extremo-alto-moderado y que bajo niguna circunstancia serán aceptados. 
Por lo cual se recomienda revisar la calificación del riesgo residual teniendo en cuenta las disposiciones establecidas en la Política de Administración del riesgo en cuanto a los riesgos de corrupción . </t>
  </si>
  <si>
    <t xml:space="preserve">Se observó que el riesgo se encuentra definido de acuerdo con los aspectos relacionados con la accción y omision, el uso del poder, el desvio de lo público y el beneficio privado, con lo cual se puede concluir que cumple con la definición para un riesgo asociado a corrupcion .
Sin embargo, se observa la aceptación del riesgo y la matriz de calor del riesgo residual se encuentra en una zona baja, lo cual no es consecuente con los lineamientos establecidos en la Política de Administración de Riesgos de la Entidad versión 6 (tabla de aceptación y estrategias para combatir los riesgos de corrupción), ya que al respecto establece que la zona de riesgo residual para los riesgos asociados a corrupción deben ser extremo-alto-moderado y que bajo niguna circunstancia serán aceptados. 
Por lo cual se recomienda revisar la calificación del riesgo residual teniendo en cuenta las disposiciones establecidas en la Política de Administración del riesgo en cuanto a los riesgos de corrupción . </t>
  </si>
  <si>
    <t xml:space="preserve">Se observó que el riesgo se encuentra definido de acuerdo con los aspectos relacionados con la accción y omision, el uso del poder, el desvio de lo público y el beneficio privado, con lo cual se puede concluir que cumple con la definición para un riesgo asociado a corrupcion . Sin embargo, se observa la aceptación del riesgo y la matriz de calor del riesgo residual se encuentra en una zona baja, lo cual no es consecuente con los lineamientos establecidos en la Política de Administración de Riesgos de la Entidad versión 6 (tabla de aceptación y estrategias para combatir los riesgos de corrupción), ya que al respecto establece que la zona de riesgo residual para los riesgos asociados a corrupción deben ser extremo-alto-moderado y que bajo niguna circunstancia serán aceptados. 
Por lo cual se recomienda revisar la calificación del riesgo residual teniendo en cuenta las disposiciones establecidas en la Política de Administración del riesgo en cuanto a los riesgos de corrupción . </t>
  </si>
  <si>
    <t xml:space="preserve">Basados en la Guía para la administración del riesgo y el diseño de controles en Entidades Públicas, versión 5 del DAFP capitulo 4 "Lineamientos sobre los riesgos relacionados con posibles actos de corrupcion".  respecto a los componentes que concurren en la definición del riesgo de corrupción como son: Acción u Omisión + Uso del Poder + Desviación de la gestión de lo Público + Beneficio Privado, se evidenció que el riesgo cumple con dichos componentes que permiten clasificarlo en esta tipologia.  
Sin embargo, se observa la aceptación del riesgo y la matriz de calor del riesgo residual se encuentra en una zona baja, lo cual no es consecuente con los lineamientos establecidos en la Política de Administración de Riesgos de la Entidad versión 6 (tabla de aceptación y estrategias para combatir los riesgos de corrupción), ya que al respecto establece que la zona de riesgo residual para los riesgos asociados a corrupción deben ser extremo-alto-moderado y que bajo niguna circunstancia serán aceptados. 
Por lo cual se recomienda revisar la calificación del riesgo residual teniendo en cuenta las disposiciones establecidas en la Política de Administración del riesgo en cuanto a los riesgos de corrupción . </t>
  </si>
  <si>
    <t xml:space="preserve">De conformidad con lo establecido en la Guía para la Administración del Riesgo en su última versión del DAFP, se evidenció que los componentes de la definición del riesgo de corrupción cumplen con las características en cuanto a su redacción (acción u omisión, uso del poder para desviar la gestión de lo público y beneficio privado).
Sin embargo, se observa la aceptación del riesgo y la matriz de calor del riesgo residual se encuentra en una zona baja, lo cual no es consecuente con los lineamientos establecidos en la Política de Administración de Riesgos de la Entidad versión 6 (tabla de aceptación y estrategias para combatir los riesgos de corrupción), ya que al respecto establece que la zona de riesgo residual para los riesgos asociados a corrupción deben ser extremo-alto-moderado y que bajo niguna circunstancia serán aceptados. 
Por lo cual se recomienda revisar la calificación del riesgo residual teniendo en cuenta las disposiciones establecidas en la Política de Administración del riesgo en cuanto a los riesgos de corrupción . </t>
  </si>
  <si>
    <t xml:space="preserve">Se observo que el riesgo se encuentra definido de acuerdo con los aspectos relacionados con la acción u omisión, uso del poder, desvío gestión de lo público y beneficio privado, lo cual permite concluir que cumple con la definición para un riesgo asociado a corrupción.
Sin embargo, se observa la aceptación del riesgo y la matriz de calor del riesgo residual se encuentra en una zona baja, lo cual no es consecuente con los lineamientos establecidos en la Política de Administración de Riesgos de la Entidad versión 6 (tabla de aceptación y estrategias para combatir los riesgos de corrupción), ya que al respecto establece que la zona de riesgo residual para los riesgos asociados a corrupción deben ser extremo-alto-moderado y que bajo niguna circunstancia serán aceptados. 
Por lo cual se recomienda revisar la calificación del riesgo residual teniendo en cuenta las disposiciones establecidas en la Política de Administración del riesgo en cuanto a los riesgos de corrupción . </t>
  </si>
  <si>
    <t xml:space="preserve">                                              MATRIZ DE RIESGOS SDMUJER - 2022</t>
  </si>
  <si>
    <t xml:space="preserve">                                              MATRIZ DE RIESGOS ASOCIADOS A CORRUPCIÓN SDMUJER - 2022</t>
  </si>
  <si>
    <t xml:space="preserve">                                              MATRIZ DE RIESGOS SDMUJER - EVALUACIÓN DE CONTROLES 2022</t>
  </si>
  <si>
    <t>De acuerdo con la revisión realizada se observa que el riesgo identificado esta relacionado con el objetivo del proceso indicado en la caracterización  (SEC-CA- 0 V3)  de lo cual se identifica que se relaciona con los verbos rectores identificados por el proceso  y en lo relacionado con las causas  y consecuencias determinadas para el riesgo, las mismas son coherentes y conexas a este, lo cual se identifico aplicando el METALENGUAJE (herramienta/formula que indica la estructura  con la cual se documentan los riesgos: DEBIDO A -CAUSA, PUEDE OCURRIR - EVENTO RIESGO y LO QUE OCASIONARIA - CONSECUENCIA/IMPACTO).  Por otro lado se observa que el tipo de riesgos identificado corresponde con la definición.  No se identifican documentos asociados al riesgo.</t>
  </si>
  <si>
    <t xml:space="preserve">De acuerdo con el documento de caracterización  (SEC-CA- 0 V3) , el riesgo se encuentra relacionado con los verbos rectores del proceso, así como con el PLANEAR y el HACER de la caracterización.  Asimismo se encuentra relacionado con la aplicación de los parámetros consignados en los documentos CÓDIGO DE ÉTICA PARA EL EJERCICIO DE AUDITORÍA INTERNA OFICINA DE CONTROL INTERNO y ESTATUTO DE AUDITORÍA OFICINA DE CONTROL INTERNO en lo que respecta a las actividades de revisión y verificación en las etapas de planeación, ejecución y cierre de proceso de auditoria o realización de seguimientos.
Por otra parte, en lo relacionado con las causas  y consecuencias determinadas para el riesgo, las mismas son coherentes y conexas a este, lo cual se identifico aplicando el METALENGUAJE (herramienta/formula que indica la estructura  con la cual se documentan los riesgos: DEBIDO A -CAUSA, PUEDE OCURRIR - EVENTO RIESGO y LO QUE OCASIONARIA - CONSECUENCIA/IMPACTO). </t>
  </si>
  <si>
    <t xml:space="preserve">En la información general del control reportada en el aplicativo LUCHA -Modulo de Riesgos, se evidenció que la acción del control descrita es coherente con el riesgo identificado, asi como, se ha establecido un adecuado responsable, periodicidad de aplicación oportuna,  proposito de prevención y confiable para el manejo de desviaciones que se pudiesen presentar. Respecto a la documentación de este control, el mismo se encuentra inmerso como punto de control en el procedimiento GF-PR-10 - GESTION DE PAGOS DE LA ENTIDAD - V9 (actividad 3).  Los soportes registrados en el aplicativo LUCHA, permiten evidenciar la aplicación del control. </t>
  </si>
  <si>
    <t xml:space="preserve">En la información general del control reportada en el aplicativo LUCHA -Modulo de Riesgos, se evidenció que la acción del control descrita es coherente con el riesgo identificado, asi como, se ha establecido un adecuado responsable, periodicidad de aplicación oportuna,  proposito de prevención, y es confiable para el manejo de desviaciones que se pudiesen presentar, el mismo se encuentra inmerso como punto de control en el procedimiento GF-PR-10 - GESTION DE PAGOS DE LA ENTIDAD - V9 (actividad 36).  Los soportes registrados en el aplicativo LUCHA, permiten evidenciar la aplicación del control. </t>
  </si>
  <si>
    <t xml:space="preserve">En la información general del control reportada en el aplicativo LUCHA -Modulo de Riesgos, se evidenció que la acción del control descrita es coherente con el riesgo identificado, asi como, se ha establecido un adecuado responsable, periodicidad de aplicación oportuna,  proposito de prevención, y es confiable para el manejo de desviaciones que se pudiesen presentar, el mismo se encuentra inmerso en la GF-CA-0 - CARACTERIZACIÓN GESTION FINANCIERA - V4, dentro de las actividades del HACER
Los soportes registrados en el aplicativo LUCHA, permiten evidenciar la aplicación del control. </t>
  </si>
  <si>
    <t xml:space="preserve">En  relación al análisis de los controles se observa que respecto al  control, este  cumple con las caracteristicas en cuando su diseño, puesto que se encuentra documentado en el procedimiento  PCC-PR- 02 "Gestión de Pactos de Corresponsabilidad" y cuenta con un responsable para su ejecución, sin embargo se recomienda al proceso identificar un soporte formalizado donde se registre el seguimiento correspondiente dado que se evidencia que se aportan documentos en archivo excel que no se encuentra registrados en el procedimiento.
Adicionalmente se observa que la descripción del control no es lo suficientemente claro dado el caso que el responsable de ejecución llegue a ser cambiado. </t>
  </si>
  <si>
    <t>el control identifica un informe de seguimiento que se ha venido construyendo de acuerdo con el procedimiento asociado, sin embargo se identifica que NO ES UN CONTROL. Por otro lado no presenta materialización revisadas las actas de seguimiento correspondientes.</t>
  </si>
  <si>
    <t>En cuanto a los criterios del diseño del control, se cumple con las características requeridas en cuanto a la periodicidad y la identificación de un responsable. El control esta formalizado y las evidencias de su aplicación se encuentran soportados dentro del formato interno que se diligencia para cada proceso auditor, el cual esta documentado en el aplicativo LUCHA para el proceso de Seguimiento, Evaluación y Control nombrado  SEC-FO-12 - DECLARACIÓN DE CONFLICTO DE INTERÉS Y CONFIDENCIALIDAD AUDITORES INTERNOS - V1. No se cuenta con la identificación el tipo de naturaleza o implementación del control.</t>
  </si>
  <si>
    <t>No se ha identificado el tipo de naturaleza o implementación del control.  El control establecido es conforme con los críterios de evaluación de idoneidad del diseño, lo cual se identifica en que los documentos consignados en el aplicativo LUCHA mas especificamente en el procedimiento Formulación y Seguimiento del Plan de Auditoria SEC-PR-01 Versión 5 establece una (un) responsable para ejecutar la actividad y se aplica mediante el desarrollo de reuniones de gestión y planeación de las labores que lleva a cabo el equipo  de trabajo de la Oficina de Control Interno.  Asimismo se observa que se cuenta con soportes y evidencias de la realización de dicha reunión, lo cual se consigna en actas semanales que contienen el seguimiento realizado al desarrollo del PAA en cada vigencia.  Adicionalmente, se evidencia que es una actividad permanente que se lleva a cabo tanto como control de los riesgos del proceso de Seguimiento, Evaluación y Control como de seguimiento a la gestión de la oficina, identificada en el monitoreo que se realiza al plan operativo anual.</t>
  </si>
  <si>
    <t>El control establecido es conforme con los críterios de evaluación de idoneidad del diseño, lo cual se identifica en que los documentos consignados en el aplicativo LUCHA mas especificamente en el procedimiento Formulación y Seguimiento del Plan de Auditoria SEC-PR-01 Versión 5 establece una (un) responsable para ejecutar la actividad y se aplica mediante el desarrollo de reuniones de gestión y planeación de las labores que lleva a cabo el equipo  de trabajo de la Oficina de Control Interno.  Asimismo se observa que se cuenta con soportes y evidencias de la realización de dicha reunión, lo cual se consigna en actas semanales que contienen el seguimiento realizado al desarrollo del PAA en cada vigencia.  Adicionalmente, se evidencia que es una actividad permanente que se lleva a cabo tanto como control de los riesgos del proceso de Seguimiento, Evaluación y Control como de seguimiento a la gestión de la oficina, identificada en el monitoreo que se realiza al plan operativo anual. No se ha identificado el tipo de naturaleza o implementación del control.</t>
  </si>
  <si>
    <t>Conciliación entre cuentas</t>
  </si>
  <si>
    <t xml:space="preserve">En la información general del control reportada en el aplicativo LUCHA -Modulo de Riesgos, se evidenció que la acción del control descrita no es acorde con la definición de control establecida en la Guía para la administración del riesgo y el diseño de controles en entidades públicas V5 emitida por el DAFP y la Politica de administración del riesgo de la SDMujer PG-PLT-1 V6, se concluye que el mismo no se puede determinar como un control, motivo por el cual se determino no calificar su diseño y ejecución (no corresponde a una acción de control). Por otra parte, se sugiere reformular el control a una acción que mitigue la materialización del riesgo, ya que la presentación a la CTSC o Comité de Cartera de las partidas a depurar, corresponde mas a actividades de caracter administrativo, y que  si solo no disminuye la probabilidad de ocurrencia. 
Asi mismo, si bien se observa  que el control cuenta con un responsable para la ejecución de la actividad, la descripción del control  se encuentra planteada mas como una acción preventiva.  De igual manera, este control propuesto no permite determinar el nivel de disminución de la ocurrencia del riesgo, ni alertar sobre desviaciones en la materialización del riesgo. Por lo anterior, se sugiere revisar si la acción puede ser aplicada como una acción preventiva, determinando un tiempo especifico para su  ejecución. 
 </t>
  </si>
  <si>
    <t>De acuerdo con el análisis del diseño del control se observa que cuenta con los responsables adecuados para su ejecución y seguimiento, así como con una periodicidad establecida para su aplicación. No obstante se identificó que la actividad no corresponde a un control dado que las actividades relacionadas con la socialización no puede ser medida, por tal motivo se debe analizar la estrategia o herramienta mediante la cual efectivamente se lleve a cabo la implementación y/o ejecución del control por parte del proceso. 
Por otra parte no se encontró evidencia de su formalización en los documentos del proceso (procedimiento, guías, instructivos, manuales), por lo que se recomienda la importancia de formalizar el control en los documentos del proceso, con el propósito de identificar quién lo desarrolla, como se realiza el control, con que frecuencia y de esta forma poder establecer la mejor manera de documentar su ejecución.</t>
  </si>
  <si>
    <t>De acuerdo con la revisión efectuada, se evidencia que los aspectos en cuanto al diseño del control se identifica que la actividad no corresponde a un control y adicionalmente  su naturaleza no se identifica.  Asimismo se evidencia que dicho control no  se encuentra formalizado en el procedimiento o documentos dle proceso.</t>
  </si>
  <si>
    <t>De conformidad con la verificación realizada se observa que la actividad descrita como control está siendo ejecutado con la difusión de la metodología en jornadas de información que se han venido realizando en diferentes localidades. Sin embargo, las acciones relacionadas con socializaciones o capacitaciones no corresponden a un control , ya que no permiten determinar el nivel de disminución de la ocurrencia del riesgo, ni alertar sobre desviaciones en la materialización del mismo.  Dichas actividades corresponden a acciones preventivas que se podrían desarrollar como parte del tratamiento del riesgo.
Por otro lado no se observa que el control se encuentre documentado en los documentos del proceso, por cuanto se recomienda revisar las caracteristicas establecidas en la Guía de Administración de Riesgos de la Función Publica en relación con el diseño del control y los parámetros establecidos en las politicas internas.</t>
  </si>
  <si>
    <t>Se evidencia que de acuerdo con la descripción del control, este no obedece a la estructura que se requiere en la identificación de un control dado que no se determina un verbo de la accion a realiza, se identifica un documento que de manera general.  Asimismo, se evidenció que es preciso articular la periodicidad de ejecución del control "trimestral"  con la información registrada en el procedimiento donde se indica que se realiza"cada 6 meses" teniendo en cuenta que no es concordante.</t>
  </si>
  <si>
    <t>La actividad identificada como “Socializar la política de seguridad de la SDMujer” no corresponde a un control, pues no se puede determinar qué tanto del tema socializado quedó interiorizado en los participantes. Por otra parte, es una actividad que se aplicaría con una periodicidad muy larga y por el impacto que podría generar en caso de materialización del riesgo, es indispensable contar con controles de carácter permanente y acordes al volumen de información que es producida por la entidad. Para este caso puntual se recomienda  identificar la actividad como acción preventiva para reforzar el tratamiento del riesgo</t>
  </si>
  <si>
    <t xml:space="preserve">De acuerdo con la revisión efectuada se encontro que la acción descrita no corresponde a un control, dado que su ejecución no permiten determinar el nivel de disminución de la ocurrencia del riesgo, ni alertar sobre desviaciones en la materialización del mismo.  Por otro lado no se cumple con aspectos del control como la naturaleza del control, las desviaciones que son incompletas, así como la evidencia o rastro del control, además no se encuentra formalizado  en  el aplicativo LUCHA, la perioricidad no es acorde con la ejecución del control. </t>
  </si>
  <si>
    <r>
      <t xml:space="preserve">En la verificación de la ejecución del control se evidenció en el aplicativo LUCHA - Modulo de Riesgos, que el mismo se ejecuta en los periodos establecidos por parte del responsable, lo cual se observó en los soportes cargados al aplicativos, sin embargo se identifica que NO ES UN CONTROL.
Dentro de los soportes que evidencia la ejecución del control se encuentran los siguientes:
1. Acta 11 de mayo - Capacitación cuenta de enlace
2. Acta 19 de mayo - Capacitación usuarios LIMAY
3. Acta 27 de mayo - Capacitación propiedad planta y equipo e intangibles
4. Acta 1 de septiembre - Socializar las Directrices para el Procedimiento Administrativo del Cobro No Tributario 
Por otra parte se evidenció en el Acta de seguimiento, revisión y actualización de los riesgos de gestión, riesgos asociados a corrupción, riesgos de seguridad de la información y sus respectivos controles a cargo del proceso de Gestión Financiera del 31 de agosto de 2022, que </t>
    </r>
    <r>
      <rPr>
        <b/>
        <sz val="10"/>
        <rFont val="Arial"/>
        <family val="2"/>
      </rPr>
      <t>NO</t>
    </r>
    <r>
      <rPr>
        <sz val="10"/>
        <rFont val="Arial"/>
        <family val="2"/>
      </rPr>
      <t xml:space="preserve"> se materializo el riesgo.
</t>
    </r>
  </si>
  <si>
    <t xml:space="preserve">En la verificación de la ejecución del control se evidenció en el aplicativo LUCHA - Modulo de Riesgos, que el mismo se ejecuta en los periodos establecidos por parte del responsable, lo cual se observó en los soportes cargados al aplicativos, sin embargo se identifica que NO ES UN CONTROL.
Dentro de los soportes que evidencia la ejecución del control se encuentran las siguientes :
1. Acta de Seguimiento, revisión y actualización a los riesgos de gestión, riesgos asociados a corrupción, riesgos de seguridad de la Información y sus respectivos controles a cargo del proceso de Gestión del Conocimiento del 10 de agosto de 2022
2. Acta sensibilización con el equipo de facilitadoras sobre matriz de riesgos del 25 de agosto de 2022
Por otra parte se evidenció en el Acta de seguimiento, revisión y actualización de los riesgos de gestión, riesgos asociados a corrupción, riesgos de seguridad de la información y sus respectivos controles a cargo del proceso de Gestión del Conocimiento del 10 de agosto de 2022, que NO se materializo el riesgo.
</t>
  </si>
  <si>
    <r>
      <t xml:space="preserve">Se identifica que NO ES UN CONTROL, no obstante es importante evidenciar que con relación a la ejecución de control se encontraron las siguientes situaciones:
a. El contorl no se está aplicando en la periodicidad establecida "semestral", toda vez que se observó que el 08 de abril de 2022 en el aplicativo LUCHA se registro como ejecución boletinas y piezas comunicativas correspondientes a la vigencia 2021 y para el primer semestre 2022 no se evidencia su ejeución. 
b.El control se esta desarrollando parcialmente ya que se observó unicamente registros de la divulgación de la gratuidad de los servicios más no de socializaciones para la prevención de malas prácticas asociadas a la solicitud de dádivas o pagos por la prestación de los servicios, diferentes a enunciar en algunas de las piezas </t>
    </r>
    <r>
      <rPr>
        <i/>
        <sz val="10"/>
        <color indexed="8"/>
        <rFont val="Arial"/>
        <family val="2"/>
      </rPr>
      <t xml:space="preserve">"recibir dádivas o pagos por la prestación
de estos servicios constituye un acto de corrupción".
</t>
    </r>
    <r>
      <rPr>
        <sz val="10"/>
        <color indexed="8"/>
        <rFont val="Arial"/>
        <family val="2"/>
      </rPr>
      <t>c.</t>
    </r>
    <r>
      <rPr>
        <i/>
        <sz val="10"/>
        <color indexed="8"/>
        <rFont val="Arial"/>
        <family val="2"/>
      </rPr>
      <t xml:space="preserve"> </t>
    </r>
    <r>
      <rPr>
        <sz val="10"/>
        <color indexed="8"/>
        <rFont val="Arial"/>
        <family val="2"/>
      </rPr>
      <t xml:space="preserve">Los registros consignados en el aplicativo LUCHA corresponden a piezas comunicativas que son desarrolladas por otros procesos, por cuanto no se puede identificar de que forma el proceso de Atención a la Ciudadanía aplica el control identificado. 
Por lo anterior, se reitera nuevamente la importancia de documentar el control en los documentos del proceso, con el propósito de identificar quién lo desarrolla, como se realiza el control, con que frecuencia y de esta forma poder establecer la mejor manera de documentar su ejecución, adicionalmente se recomienda analizar si la periodicidad establecida es la adecuada y conducente a prevenir la materialización del riesgo. </t>
    </r>
  </si>
  <si>
    <t xml:space="preserve">Se identifica que NO ES UN CONTROL, sin embargo es de mencionar que el proceso en el marco del análisis cuatrimestral realizado el 22 de abril de 2022 identifico la necesidad de realizar modificaciones en la descripción del riesgo y ajuste al control en cuanto al  responsable de ejecución. Sin embargo se evidencio en el aplicativo LUCHA que se realizaron modificaciones en cuanto a la redacción del control el 17 de agosto de 2022 las cuales no quedaron descritas en las actas de seguimiento del primer y segundo cuatrimestre.  Así las cosas, para la evaluación de la ejecución de controles se toma como referente la información registrada desde la modificación efectuada (agosto 2022) al corte del presente seguimiento (octubre 2022).
De acuerdo con los soportes registrados por el proceso en el aplicativo LUCHA se evidencio piezas comunicativas y correos electrónicos de las CIOM en el que se hace referencia de la gratuidad de los servicios y actividades de fortalecimiento que se realizan desde el modelo de atención de las Casas, adicionalmente fue aportado presentación y lista de asistencia a una jornada de sensibilización realizada el 8 de agosto 2022 en temas de conflicto de interés y sus elementos realizado por parte de la Oficina de Control Disciplinario Interno. Sin embargo se recomienda analizar la redaccíón del control identificado toda vez que los soportes aportados dan cuenta de socializaciones realizadas por otras dependencias y no por el proceso como responsable de su ejecución. </t>
  </si>
  <si>
    <t>Se evidencio que la actividad  descrita se ejecuta de manera consistente, sin embargo se identifica que NO ES UN CONTROL.</t>
  </si>
  <si>
    <t>El control se ejecuta algunas veces por parte del responsable y se evidencia que la actividad descrita NO ES UN CONTROL.</t>
  </si>
  <si>
    <t>Se observa que se viene aplicando consistentemente el control y en cuanto al reporte de seguimiento la reunión fue efectuada del 31-08-2022,  de acuerdo con acta correspondiente donde se identifica que no se presentó materializaron del riesgo, sin embargo se identifica que NO ES UN CONTROL.</t>
  </si>
  <si>
    <t>El control se ha venido ejecutando consecuentemente de acuerdo con lo reportado en LUCHA y no presenta materialización revisadas las actas de seguimiento correspondientes, sin embargo se identifica que NO ES UN CONTROL.</t>
  </si>
  <si>
    <t xml:space="preserve">En la información general del control reportada en el aplicativo LUCHA -Modulo de Riesgos, se evidenció que la acción del control descrita es coherente con el riesgo identificado, asi como, se ha establecido un adecuado responsable, periodicidad de aplicación oportuna,  proposito de prevención, sin embargo no evidencia completitud que permita manejo de desviaciones que se pudiesen presentar. Respecto a la documentación de este control, el mismo se encuentra inmerso como punto de control en el procedimiento GF-PR-10 - GESTION DE PAGOS DE LA ENTIDAD - V9 (actividad 36). 
Los soportes registrados en el aplicativo LUCHA, permiten evidenciar la aplicación parcial  del control, esto debido a que el control describe "Validar que los trámites de pago quedan en estado pagado, verificando los reportes de pago mensual generados a través del aplicativo Sap-Bogdata de la SDH, con las fuentes de información propias de la entidad.", y solo se observó un archivo de excel correspondiente al reporte del aolicativo SAP-BOGDATA de la SHD, pero no las fuentes propias de la entidad (SDMujer) con las cuales se validaron los pagos o el archivo que evidencie la verificación por parte del proceso de la información. </t>
  </si>
  <si>
    <t xml:space="preserve">En la información general del control reportada en el aplicativo LUCHA -Modulo de Riesgos, se evidenció que la acción del control descrita es coherente con el riesgo identificado, asi como, se ha establecido un adecuado responsable, periodicidad de aplicación oportuna,  proposito de prevención, sin embargo no evidencia completitud que permita manejo de desviaciones que se pudiesen presentar. Respecto a la documentación de este control, el mismo se encuentra inmerso como actividad en el procedimiento GF-PR-11 -PROGRAMAR Y REPROGRAMAR EL PAC - V4 (actividad 9). 
Los soportes registrados en el aplicativo LUCHA, permiten evidenciar la aplicación parcial  del control, esto debido a que el control describe "Hacer seguimiento mensual a la ejecución del PAC, a través de comunicaciones enviadas a las dependencias, informando el estado de lo programado versus lo radicado.", y se observan correos electronicos remitidos a las dependencias de la SDMujer, sin embargo no se cuenta con el archivo de excel adjunto a dichas comunicaciones que evidencie el reporte de lo programado versos lo radicado. </t>
  </si>
  <si>
    <t>En la información general del control reportada en el aplicativo LUCHA -Modulo de Riesgos, se evidenció que a pesar de que la acción del control descrita es coherente con el riesgo identificado y que se encuentra documentado dentro de los parámetros generales del GF-MA-2 - MANUAL POLÍTICAS DE OPERACIÓN CONTABLES - V4, numeral 14 - Capacitación y Actualizaciópn Contable, se evienció que esta actividad no corresponde a un control.  Esto en razón a que las actividades relacionadas con socializaciones y capacitaciónes no permiten determinar el nivel de disminución de la ocurrencia del riesgo, ni alertar sobre desviaciones en la materialización del riesgo, ya que se identifican como acciones preventivas.</t>
  </si>
  <si>
    <t xml:space="preserve">En la información general del control reportada en el aplicativo LUCHA -Modulo de Riesgos, se evidenció que la acción del control descrita es coherente con el riesgo identificado, asi como, se ha establecido un adecuado responsable, proposito de prevención, sin embargo no evidencia completitud que permita manejo de desviaciones que se pudiesen presentar, el mismo se encuentra inmerso como punto de control y actividad en el procedimiento GF-PR-10 - GESTION DE PAGOS DE LA ENTIDAD - V9 (actividad 3 y 5). Sin embargo, no se evidencia en el aplicativo LUCHA, modulo de Riesgos y Oportunidades documento asociado. Los soportes registrados en el aplicativo LUCHA, permiten evidenciar la aplicación del control, Sin embargo se sugiere revisar la periodicidad establecida frente a las evidencias aportadas, ya que las mismas son de caracter mensual. </t>
  </si>
  <si>
    <t xml:space="preserve">En la información general del control reportada en el aplicativo LUCHA -Modulo de Riesgos, se evidenció que la acción del control descrita es coherente con el riesgo identificado, asi como, se ha establecido un adecuado responsable, periodicidad de aplicación oportuna,  proposito de prevención, y es confiable para el manejo de desviaciones que se pudiesen presentar, el mismo se encuentra inmerso en todas las actividades del procedimiento GF-PR-10 - GESTION DE PAGOS DE LA ENTIDAD - V9, en el cual se indican las dependencias y responsables de cada actividad. Los soportes registrados en el aplicativo LUCHA, si bien dan cuenta de los diferentes perfiles de las personas que participan en el proceso de pagos, no permite evidenciar la aplicación del control, al no identificarse las funciones  y responsabilidades de cada uno de los intervinientes.  </t>
  </si>
  <si>
    <t xml:space="preserve">En la información general del control reportada en el aplicativo LUCHA -Modulo de Riesgos, se evidenció que la acción del control descrita es coherente con el riesgo identificado, asi como, se ha establecido un adecuado responsable, periodicidad de aplicación oportuna,  proposito de prevención y es confiable para el manejo de desviaciones que se pudiesen presentar. Respecto a la documentación de este control, el mismo se encuentra inmerso como punto de control en el procedimiento GF-PR-9 - REGISTRAR OPERACIONES CONTABLES - V5 (actividad 9). Sin embargo, no se evidencia en el aplicativo LUCHA, modulo de Riesgos y Oportunidades documento asociado. 
Los soportes registrados en el aplicativo LUCHA, permiten evidenciar la aplicación del control. </t>
  </si>
  <si>
    <t>En la información general del control reportada en el aplicativo LUCHA -Modulo de Riesgos, se evidenció que la acción del control descrita es coherente con el riesgo identificado, asi como, se ha establecido un adecuado responsable, periodicidad de aplicación oportuna,  proposito de prevención, y es confiable para el manejo de desviaciones que se pudiesen presentar, el mismo se encuentra inmerso como punto de control en el procedimiento GF-PR-4 - ANULAR O LIBERAR SALDOS DE CDP Y CRP - V7 (actividad 9).  Los soportes registrados en el aplicativo LUCHA, permiten evidenciar la aplicación parcial  del control, esto debido a que el control describe "Generar reportes (acumulados) y remitir información presupuestal para el seguimiento y control a los responsables de cada proyecto", y se observan correos electronicos remitidos a las dependencias de la SDMujer donde se indican los reportes presupuestales, sin embargo no se cuenta con el archivo de excel adjunto a dichas comunicaciones que evidencie el reporte de la información presupuestal generado en BOGDATA</t>
  </si>
  <si>
    <t xml:space="preserve">En la información general del control reportada en el aplicativo LUCHA -Modulo de Riesgos, se evidenció que a pesar de que la acción del control descrita es coherente con el riesgo identificado, y se encuentra inmerso  como punto de control en el procedimiento GDC-PR-3 - LINEAMIENTOS METODOLÓGICOS PARA PROCESOS DE FORMACIÓN - V5, la accionón descrita no corresponde a un control dado que las actividades relacionadas con socializaciones y capacitaciónes no permiten determinar el nivel de disminución de la ocurrencia del riesgo, ni alertar sobre desviaciones en la materialización del riesgo, ya que se identifican como acciones preventivas.
Adicionalmente, los soportes registrados en el aplicativo LUCHA, no permiten evidenciar la aplicación del control, esto debido a que los mismos no tienen relación con el control, ya que este describe "Socializar en el equipo de formación la temática de gratuidad de los cursos ofrecidos por la entidad", y los soportes registrados dan cuenta de las actas de socialización del riesgo de corrupción. </t>
  </si>
  <si>
    <t xml:space="preserve">En la información general del control reportada en el aplicativo LUCHA -Modulo de Riesgos, se evidenció que la acción del control descrita es coherente con el riesgo identificado, asi como, se ha establecido un adecuado responsable, periodicidad de aplicación oportuna,  proposito de prevención, y es confiable para el manejo de desviaciones que se pudiesen presentar, el mismo se encuentra inmerso como actividad en el procedimiento GDC-PR-2 - ANÁLISIS DE DATOS Y PRODUCCIÓN DE CONOCIMIENTOS - V3 (actividad 6)
Los soportes registrados en el aplicativo LUCHA, permiten evidenciar la aplicación del control, Sin embargo se sugiere revisar la periodicidad establecida frente a las evidencias aportadas, ya que las mismas son de caracter mensual. </t>
  </si>
  <si>
    <t xml:space="preserve">En la información general del control reportada en el aplicativo LUCHA -Modulo de Riesgos, se evidenció que la acción del control descrita es coherente con el riesgo identificado, asi como, se ha establecido un adecuado responsable, periodicidad de aplicación oportuna,  proposito de prevención, y es confiable para el manejo de desviaciones que se pudiesen presentar, el mismo se encuentra inmerso como actividad en el procedimiento GDC-PR-2 - ANÁLISIS DE DATOS Y PRODUCCIÓN DE CONOCIMIENTOS - V3 (actividad 14)
Los soportes registrados en el aplicativo LUCHA, permiten evidenciar la aplicación del control, Sin embargo se sugiere revisar la periodicidad establecida frente a las evidencias aportadas, ya que las mismas son de caracter mensual. </t>
  </si>
  <si>
    <r>
      <t xml:space="preserve">De acuerdo con la verificación realizada al diseño, se evidencia que el aspecto de </t>
    </r>
    <r>
      <rPr>
        <i/>
        <sz val="10"/>
        <rFont val="Arial"/>
        <family val="2"/>
      </rPr>
      <t xml:space="preserve">"Naturaleza/Implementanción" </t>
    </r>
    <r>
      <rPr>
        <sz val="10"/>
        <rFont val="Arial"/>
        <family val="2"/>
      </rPr>
      <t xml:space="preserve"> no se encuentra identificado por el procesoy los de " Manejo de desviaciones y Evidencia o rastro de la ejecución" se encuentran incompletos, por ende la calificación del control es MODERADO.  
Oportunidades de Mejora: 1. Definir soportes en el marco del procedimiento verificado y registro del procedimiento (no puede ser el sistema) 2. El reporte de ejecución en LUCHA no coincide con la periodicidad establecida por el proceso. (Ver oportunidades de mejora en el informe de seguimiento a la Gestión del Riesgo para el proceso evaluado).
</t>
    </r>
  </si>
  <si>
    <r>
      <t xml:space="preserve">De acuerdo con la verificación realizada al diseño, se evidencia que el aspecto de </t>
    </r>
    <r>
      <rPr>
        <i/>
        <sz val="10"/>
        <rFont val="Arial"/>
        <family val="2"/>
      </rPr>
      <t xml:space="preserve">"Naturaleza/Implementanción" </t>
    </r>
    <r>
      <rPr>
        <sz val="10"/>
        <rFont val="Arial"/>
        <family val="2"/>
      </rPr>
      <t xml:space="preserve"> no se encuentra identificado por el proceso y los de " Manejo de desviaciones y Evidencia o rastro de la ejecución" se encuentran incompletos, sin tenerse en cuenta lo dispuesto por el proceso en el procedimiento "LIQUIDACIÓN DE CONTRATOS Y/O CONVENIOS" GC-PR-13 vsersión 04 por ende la calificación del control es MODERADO.  
De otra parte, el cargue en LUCHA se esta haciendo de manera tardía y al ingresar en los soportes, se identifica que tampoco se encuentran completos y sin realizarce de manera juiciosa en los periodos determinados por el proceso.  
(Ver oportunidades de mejora en el informe de seguimiento a la Gestión del Riesgo para el proceso evaluado).</t>
    </r>
  </si>
  <si>
    <r>
      <t xml:space="preserve">De acuerdo con el análisis realizado se evidencia que la actividad descrita no es un control dado que la realización de una socialización no puede ser medida, por tal motivo se debe analizar la estrategia o herramienta mediante la cual efectivamente se lleve a cabo la implementación y/o ejecución del control por parte del proceso.  Adionalmente se observó que no tiene establecida la naturaleza o implementación que permita identificar la forma o el mecanismo que se utliliza para la aplicación del control (manual, automatico). Por otra parte en cuanto a la formalización del control dentro de los documentos del proceso se observó que en las actas de seguimiento cuatrimestral (29 de abril y 26 de agosto 2022) se hace referencia que el control se desarrolla de acuerdo con lo establecido en el procedimiento AC-PR-2 - Gestión de las Peticiones, Quejas, Reclamos, Sugerencias y Denuncias de la Ciudadanía (versión 8) y que se encuentra enunciado textualmente dentro de los puntos de control del procedimiento.  No obstante, en revisión del procedimiento enunciado se evidencio que los puntos de control (actividad 9 y 12) establecidos son </t>
    </r>
    <r>
      <rPr>
        <i/>
        <sz val="10"/>
        <rFont val="Arial"/>
        <family val="2"/>
      </rPr>
      <t>"Aprobar la respuesta a la petición  y realizar seguimiento a las peticiones para verificar los tiempos de respuesta"</t>
    </r>
    <r>
      <rPr>
        <sz val="10"/>
        <rFont val="Arial"/>
        <family val="2"/>
      </rPr>
      <t xml:space="preserve">, lo cual no existe relación con la acción identificada, asimismo no se indentifico el control en las políticas de operación del procedimiento ni en los demás documentos del proceso. 
</t>
    </r>
  </si>
  <si>
    <r>
      <t xml:space="preserve">De acuerdo con el análisis del diseño del control se observa que cuenta con los responsables adecuados para su ejecución, así como con una periodicidad establecida para su aplicación, sin embargo no se identifica la naturaleza del control en cuanto a que tipo de implementación se realiza ya sea manual, automática o combinada.
En relación con la formalización del control en los documentos del proceso se evidenció que el control este se encuentra descrito de manera general en el procedimiento GPP-PR-2 "Seguimiento de Políticas Públicas" en la actividad N° 3 </t>
    </r>
    <r>
      <rPr>
        <i/>
        <sz val="10"/>
        <rFont val="Arial"/>
        <family val="2"/>
      </rPr>
      <t>"Solicitar los reportes de seguimiento de los planes de acción de las Políticas Públicas lideradas por la SDMujer y de los productos de PIOEG y PSTIG"</t>
    </r>
    <r>
      <rPr>
        <sz val="10"/>
        <rFont val="Arial"/>
        <family val="2"/>
      </rPr>
      <t xml:space="preserve"> en el que se observa que se realiza la solicitud correspondiente  de la aplicación de la actividad, pero no se identifica como punto de control a tener en cuenta por parte del proceso. 
Así las cosas, nuevamente se brinda la observación relacionada con realizar un análisis del control establecido para mitigar el riesgo en relación con lo establecido en el  procedimiento identificando los puntos de control para el desarrollo de las actividades allí plasmadas, con el propósito de que exista articulación con los controles establecidos por el proceso para la administración del riesgo.
</t>
    </r>
  </si>
  <si>
    <r>
      <t xml:space="preserve">De acuerdo con la revisión realizada se evidencia que los aspectos en cuanto al diseño estan adecuadamente dispuestos y se evidencia la implementación de un tipo de control combinado para su ejecución. Se identifica que se encuentran asignados 4 responsables de la ejecución del control lo que podría aportar mayor consistencia en su aplicación y mayor cobertura, dado que el riesgo de posibilidad de pérdida de la información se puede dar sobre cualquier tipo de información producida por la entidad, sin embargo es importante recomendar se revise el diseño en relación con la aplicación de este control identificado asimismo para el riesgo </t>
    </r>
    <r>
      <rPr>
        <i/>
        <sz val="10"/>
        <rFont val="Arial"/>
        <family val="2"/>
      </rPr>
      <t>Eliminar y modificar información en las aplicaciones y bases de datos de la SDMujer, ya que se identifican solo 2 responsables en su ejecución y las temáticas de los dos riesgos estan relacionadas y se podría dar el caso que se requiriera de la misma forma de los 4 responsables.</t>
    </r>
  </si>
  <si>
    <t>Se evidencio que el control se ejecuta de manera consistente, sin embargo se identifica que NO ES UN CONTROL. Por otra parte se observa que el presente riesgo se materializo de acuerdo con lo registrado en el  ACTA DE CICCI - Acta No. 3 26 de julio de 2022. Se anunció por parte de OAP la Materialización del riesgo ID  122: Extravío, pérdida  y/o daño de  los bienes de  la  entidad del  proceso de Gestión Administrativa  se materializó 2 veces. De lo cual se observo que el proceso llevó a cabo el plan de contingencia correspondiente y se hizo la evaluación al riesgo con base en las situaciones presentadas.</t>
  </si>
  <si>
    <t>Se evidencio que el control se ejecuta de manera consistente, sin embargo se observa que el presente riesgo se materializo de acuerdo con lo registrado en el  ACTA DE CICCI - Acta No. 3 26 de julio de 2022. Se anunció por parte de OAP la Materialización del riesgo ID  122: Extravío, pérdida  y/o daño de  los bienes de  la  entidad del  proceso de Gestión Administrativa  se materializó 2 veces. De lo cual se observo que el proceso llevó a cabo el plan de contingencia correspondiente y se hizo la evaluación al riesgo con base en las situaciones presentadas.</t>
  </si>
  <si>
    <t>NO ES UN CONTROL</t>
  </si>
  <si>
    <t xml:space="preserve">De acuerdo con la verificación realizada al diseño se evidencia que la mayoría de los aspectos cumplen con las condiciones necesarias para el control del riesgo, no obstante, la periodicidad identificada en la ejecución del control no es coherente con la registrada en el procedimiento DISCIPLINARIO ORDINARIO GDIS-PR-2 versión 3, así como la condición "Manejo de desviaciones" se encuentra incompleta, al no identificarse el soporte idoneo cargado en LUCHA que permita evidenciar la ejecución del control de acuerdo con lo señalado en el procedimiento DISCIPLINARIO ORDINARIO GDIS-PR-2 versión 3. Por tal motivo el resultado del control es DEBIL
</t>
  </si>
  <si>
    <t xml:space="preserve">De acuerdo con el análisis del diseño del control se observa que cuenta con los responsables adecuados para su ejecución y seguimiento, así como con una periodicidad establecida para su aplicación. En cuanto a la formalización en los documentos del proceso (guías, manuales, procedimientos, instructivos, entre otros) se evidenció que en el procedimiento AC-PR-2 - Gestión de las Peticiones, Quejas, Reclamos, Sugerencias y Denuncias de la Ciudadanía (versión 8)  existe la actividad N° 2 “Registrar las peticiones en el sistema Bogotá te escucha”, sin embargo se recomienda hacer claridad de que la evidencia que da cuenta del registro de la información en el sistema es el reporte que arroja el Sistema Bogotá te Escucha.
Para finalizar se recomienda analizar la periodicidad establecida en el aplicativo LUCHA (trimestral) toda vez que se evidenciaron diferencias en relación con los soportes aportados por el proceso en la medida que el reporte del Sistema Bogotá te Escucha se observa que el registro de las peticiones se efectúa diariamente, con el propósito de que exista articulación entre el aplicativo y los documentos del proceso que referencian la aplicación del control. 
</t>
  </si>
  <si>
    <t xml:space="preserve">De acuerdo con el análisis del diseño del control se observa que cuenta con los responsables adecuados para su ejecución y seguimiento, así como con una periodicidad establecida para su aplicación. 
En cuanto a la formalización en los documentos del proceso se evidencia que en el procedimiento TPP-PR-10 Primera atención en el punto de control N° 10 referencia como parte de la validación del ingreso a servicios de la SDMujer o externos, la articulación con los equipos (internos o extenos) para confirmar la atención efectiva a la mujer. Sin embargo el punto de control no es claro en establecer cual es medio de vertificación (evidencia) que permita identificar la aplicación del control y los criterios para la muestra aleatoria que selecciona el proceso para validar que se dio un correcto direccionamiento a la mujer de acuerdo con el control indentificado. Por lo que se recomienda ampliar la manera en la que se desarrolla el punto de control a través de una política de operación que indique el curso de acción para dicha revisión.  </t>
  </si>
  <si>
    <t>NO IDENTIFICA TIPO DE  IMPLEMENTACIÓN</t>
  </si>
  <si>
    <t xml:space="preserve">De acuerdo con el análisis del diseño del control se observa que cuenta con un responsable asignado y una periodicidad establecida para su ejecución. En cuanto a la formalización en los documentos del proceso, se evidencio su documentación en el procedimiento GTH-PR-2 “Selección y vinculación del personal” como parte de la actividad N° 25 “Diligenciar formatos para vinculación”. 
Sin embargo se evidenció que dicha actividad en el procedimiento relaciona como parte de las evidencias que permiten validar su ejecución formatos como GTH-FO-39 - Apertura cuenta bancaria y GTH-FO-49 - Retención en la fuente que no son consistentes con la afiliación a EPS,ARL y Caja de Compensación y tampoco con los soportes aportados por el proceso, dicha situación ya habia identificada por este despacho en el seguimiento a la gestión del riesgo realizado en la vigencia 2021.
Por lo cual se recomienda que en el marco de los seguimiento cuatrimestrales a la gestión del riesgo se analicen todas las variables a tener en cuenta en el diseño del control y realizar los ajustes que correspondan con el propósito de que exista articulación entre los documentos y la información registrada en el aplicativo LUCHA, adicionalmente teniendo en cuenta las observaciones y/o recomendaciones emitidas por la Oficna de Control Interno. </t>
  </si>
  <si>
    <t xml:space="preserve">De acuerdo con el análisis del control se evidenció que cuenta con un responsable para su ejecución, una periodicidad establecida y adicionalmente se encuentra formalizado en el procedimiento GTH-PR-2 Selección y Vinculación del Personal como punto de control en la actividad 9 "Verificación de cumplimiento de requisitos mínimos". Se observa que no se identifica la naturaleza o implementación que permita identificar la forma en la que se desarolla el control (manual, automatico).  Adicionalmente en revisión de la aplicación del control se observó que no se han realizado los ajustes al procedimiento frente al registro o evidencia referenciado en el punto de control toda vez que este menciona un nombre diferente (Relación experiencia general y específica) al formato oficial que está siendo aplicado “GHT-FO-41 Revisión de cumplimiento de requisitos mínimos” siendo este el que se encuentra registrado en la descripción del control.  No se evidencian cambios o ajustes asociados con las recomendaciones realizadas desde la Oficina de Control Interno en informes anteriores.
</t>
  </si>
  <si>
    <t xml:space="preserve">El control cumple con los aspectos de diseño teniendo un responsable de aplicación y una periodicidad establecida. En cuanto a la formalización se observó que el formato (GTH-FO-01 Relación de documentos de nombramiento) es aplicado en varias de las actividades establecidas en el procedimiento GTH-PR-2 versión 2 “Selección y Vinculación del Personal”, en el que el responsable de su aplicación no solo es por parte de la directora de Talento Humano por lo que se recomienda incluir en el aplicativo LUCHA los demás responsables encargados de la aplicación de dicho formato. 
Por otra parte, se evidenciaron deficiencias en cuanto al diligenciamiento ya que carecen de registrar la persona que efectuó dicha revisión de los documentos por lo que se calificó la evidencia como incompleta, frente a lo cual se recomienda registrar documentos completos y definitivos. </t>
  </si>
  <si>
    <t>De conformidad con el análisis del diseño de control se evidencia en el aplicativo LUCHA que cuenta con un responsable para su ejecución y una periodicidad establecida. En relación con la formalización se observa que este se encuentra documentado en el instructivo GA-IN-4 Gestionar la consulta de y préstamo de documentos como punto de control en la actividad N° 2 que en el mapa de procesos de la Entidad pertenece al proceso Gestión Documental.
Al respecto es de aclarar que el control utilizado responde a lineamientos establecidos y que se dan en materia de gestión documental. Sin embargo, se recomienda realizar la articulación correspondiente de modo que este sea visible en los documentos del proceso de Talento Humano.
Adicionalmente se identificaron deficiencias en la segregación de funciones dado que el responsable asignado debe ser la persona que da aplicación al diligenciamiento del formato y no la directora como se encuentra establecido. Por lo que se recomienda revisar y realizar los ajustes que correspondan.</t>
  </si>
  <si>
    <t xml:space="preserve">De acuerdo con el análisis del control se evidenció que cuenta con un responsable para su ejecución, una periodicidad establecida y adicionalmente se encuentra formalizado en el procedimiento GTH-PR-24 Reconocimiento y pago de incapacidades en la actividad 13  "Solcitar el reconocimiento y pago de la incapacidad ante la EPS". Sin embargo, la actividad no permite identificar de que forma se realiza seguimiento a las radicaciones de las incapacidades. Por lo que se recomienda ampliar la actividad en la que haga claridad del seguimiento en el que se establezca como punto de control y se definan los medios de verificación (evidencias) adecuadas que permitan identificar la aplicación del control. 
Por otra parte no se tiene establecida la naturaleza o implementación que permita identificar la forma en la que se desarolla el control (manual, automatico) y adicionalmente se identificaron deficiencias en la segregación de funciones dado que el responsable asignado debe ser la persona que realiza el seguimiento a las radicaciones y no la directora como se encuentra establecido. Por lo que se recomienda revisar y realizar los ajustes que correspondan. 
</t>
  </si>
  <si>
    <t xml:space="preserve">Como parte de la ejecución del control el proceso registro como soporte un archivo en pdf que lleva al control de las incapacidades presentadas en la vigencia 2021 y 2022, el cual contiene el nombre del servidor,  la novedad (incapacidad), fecha de radicado y radicado y observaciones. Sin embargo dicho formato no es coherente con el establecido en el procedimiento donde se encuentra formalizado en control el cual referencia que es el "soporte radicado de la solicitud", adicionalmente el control en su descripción menciona la expedición de los actos administrativos que otorgan dichas licencias y demás documentos que hacen parte del procedimiento GTH-PR-24 Reconocimiento y pago de incapacidades los cuales no fueron registrados en el aplicativo. 
Por lo cual se recomienda revisar la descripción del control frente al procedimiento para que se analice y realicen los ajustes que correspondan con el propósito que los soportes que dan cuenta de su ejecución sean completos y permitan vertificar la aplicación en su totalidad. Adicionalmente revisar la periodicidad de ejecución identificada (trimestral) para el control toda vez que los soportes registrados comprenden periodos cuatrimestrales. </t>
  </si>
  <si>
    <t>De acuerdo con la revisión efectuada, se evidencia que los aspectos en cuanto al diseño del control la actividad no corresponde a un control, esto dado que su ejecución no permite determinar el nivel de disminución de la ocurrencia del riesgo, ni alertar sobre desviaciones en la materialización del mismo.  Por otro lado,  no se evidencio que los documentos esten formalizados en el aplicativo LUCHA,  se encuentran en un archivo en formato excell. Así mismo se evidencia que dicha actividad  no se encuentra formalizada en el procedimiento codigo GD-PR-02  versión 1 del 30-8-2021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</si>
</sst>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9" x14ac:knownFonts="1">
    <font>
      <sz val="11"/>
      <color theme="1"/>
      <name val="Calibri"/>
      <family val="2"/>
      <scheme val="minor"/>
    </font>
    <font>
      <sz val="10"/>
      <color rgb="FF000000"/>
      <name val="Arial"/>
      <family val="2"/>
    </font>
    <font>
      <b/>
      <sz val="10"/>
      <color rgb="FF000000"/>
      <name val="Arial"/>
      <family val="2"/>
    </font>
    <font>
      <b/>
      <sz val="12"/>
      <color rgb="FF000000"/>
      <name val="Arial"/>
      <family val="2"/>
    </font>
    <font>
      <b/>
      <sz val="14"/>
      <color rgb="FF000000"/>
      <name val="Arial"/>
      <family val="2"/>
    </font>
    <font>
      <b/>
      <sz val="9"/>
      <color rgb="FF000000"/>
      <name val="Arial"/>
      <family val="2"/>
    </font>
    <font>
      <b/>
      <sz val="16"/>
      <color rgb="FF000000"/>
      <name val="Arial"/>
      <family val="2"/>
    </font>
    <font>
      <sz val="10"/>
      <color indexed="8"/>
      <name val="Arial"/>
      <family val="2"/>
    </font>
    <font>
      <sz val="11"/>
      <name val="Calibri"/>
      <family val="2"/>
      <scheme val="minor"/>
    </font>
    <font>
      <b/>
      <sz val="10"/>
      <color indexed="8"/>
      <name val="Arial"/>
      <family val="2"/>
    </font>
    <font>
      <sz val="12"/>
      <color indexed="8"/>
      <name val="Arial"/>
      <family val="2"/>
    </font>
    <font>
      <b/>
      <sz val="16"/>
      <color indexed="8"/>
      <name val="Arial"/>
      <family val="2"/>
    </font>
    <font>
      <b/>
      <sz val="14"/>
      <color indexed="8"/>
      <name val="Arial"/>
      <family val="2"/>
    </font>
    <font>
      <b/>
      <sz val="22"/>
      <color theme="0"/>
      <name val="Arial"/>
      <family val="2"/>
    </font>
    <font>
      <sz val="9"/>
      <color rgb="FF000000"/>
      <name val="Arial"/>
      <family val="2"/>
    </font>
    <font>
      <sz val="9"/>
      <color indexed="8"/>
      <name val="Arial"/>
      <family val="2"/>
    </font>
    <font>
      <sz val="9"/>
      <color theme="1"/>
      <name val="Calibri"/>
      <family val="2"/>
      <scheme val="minor"/>
    </font>
    <font>
      <sz val="10"/>
      <color rgb="FF000000"/>
      <name val="Calibri"/>
      <family val="2"/>
      <scheme val="minor"/>
    </font>
    <font>
      <sz val="12"/>
      <color rgb="FF000000"/>
      <name val="Arial"/>
      <family val="2"/>
    </font>
    <font>
      <sz val="14"/>
      <color rgb="FF000000"/>
      <name val="Arial"/>
      <family val="2"/>
    </font>
    <font>
      <b/>
      <sz val="11"/>
      <color theme="1"/>
      <name val="Calibri"/>
      <family val="2"/>
      <scheme val="minor"/>
    </font>
    <font>
      <sz val="14"/>
      <color indexed="8"/>
      <name val="Arial"/>
      <family val="2"/>
    </font>
    <font>
      <b/>
      <u/>
      <sz val="11"/>
      <color theme="1"/>
      <name val="Calibri"/>
      <family val="2"/>
      <scheme val="minor"/>
    </font>
    <font>
      <b/>
      <sz val="10"/>
      <color rgb="FF000000"/>
      <name val="Times New Roman"/>
      <family val="1"/>
    </font>
    <font>
      <sz val="10"/>
      <color rgb="FF000000"/>
      <name val="Times New Roman"/>
      <family val="1"/>
    </font>
    <font>
      <b/>
      <sz val="18"/>
      <color rgb="FF000000"/>
      <name val="Arial"/>
      <family val="2"/>
    </font>
    <font>
      <sz val="16"/>
      <color indexed="8"/>
      <name val="Arial"/>
      <family val="2"/>
    </font>
    <font>
      <sz val="9"/>
      <color indexed="81"/>
      <name val="Tahoma"/>
      <family val="2"/>
    </font>
    <font>
      <b/>
      <sz val="9"/>
      <color indexed="81"/>
      <name val="Tahoma"/>
      <family val="2"/>
    </font>
    <font>
      <sz val="11"/>
      <color rgb="FFFF0000"/>
      <name val="Calibri"/>
      <family val="2"/>
      <scheme val="minor"/>
    </font>
    <font>
      <sz val="10"/>
      <name val="Arial"/>
      <family val="2"/>
    </font>
    <font>
      <b/>
      <sz val="10"/>
      <name val="Arial"/>
      <family val="2"/>
    </font>
    <font>
      <sz val="10"/>
      <color rgb="FFFF0000"/>
      <name val="Arial"/>
      <family val="2"/>
    </font>
    <font>
      <i/>
      <sz val="10"/>
      <color indexed="8"/>
      <name val="Arial"/>
      <family val="2"/>
    </font>
    <font>
      <i/>
      <sz val="11"/>
      <color theme="1"/>
      <name val="Calibri"/>
      <family val="2"/>
      <scheme val="minor"/>
    </font>
    <font>
      <sz val="10"/>
      <name val="Calibri"/>
      <family val="2"/>
      <scheme val="minor"/>
    </font>
    <font>
      <sz val="10"/>
      <color theme="1"/>
      <name val="Calibri"/>
      <family val="2"/>
      <scheme val="minor"/>
    </font>
    <font>
      <b/>
      <sz val="12"/>
      <color theme="1"/>
      <name val="Calibri"/>
      <family val="2"/>
      <scheme val="minor"/>
    </font>
    <font>
      <i/>
      <sz val="10"/>
      <name val="Arial"/>
      <family val="2"/>
    </font>
  </fonts>
  <fills count="27">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FFFF00"/>
        <bgColor indexed="8"/>
      </patternFill>
    </fill>
    <fill>
      <patternFill patternType="solid">
        <fgColor rgb="FFFFC000"/>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FCD5B4"/>
        <bgColor indexed="64"/>
      </patternFill>
    </fill>
    <fill>
      <patternFill patternType="solid">
        <fgColor rgb="FFFF7C80"/>
        <bgColor indexed="64"/>
      </patternFill>
    </fill>
    <fill>
      <patternFill patternType="solid">
        <fgColor theme="7" tint="0.59999389629810485"/>
        <bgColor indexed="64"/>
      </patternFill>
    </fill>
    <fill>
      <patternFill patternType="solid">
        <fgColor rgb="FF7030A0"/>
        <bgColor indexed="64"/>
      </patternFill>
    </fill>
    <fill>
      <patternFill patternType="solid">
        <fgColor rgb="FF00FF00"/>
        <bgColor rgb="FF000000"/>
      </patternFill>
    </fill>
    <fill>
      <patternFill patternType="solid">
        <fgColor rgb="FF00B0F0"/>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33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00FF00"/>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s>
  <cellStyleXfs count="3">
    <xf numFmtId="0" fontId="0" fillId="0" borderId="0"/>
    <xf numFmtId="0" fontId="1" fillId="0" borderId="0"/>
    <xf numFmtId="0" fontId="7" fillId="0" borderId="0" applyFill="0" applyProtection="0"/>
  </cellStyleXfs>
  <cellXfs count="290">
    <xf numFmtId="0" fontId="0" fillId="0" borderId="0" xfId="0"/>
    <xf numFmtId="0" fontId="3" fillId="4" borderId="16"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5" borderId="16" xfId="1" applyFont="1" applyFill="1" applyBorder="1" applyAlignment="1">
      <alignment horizontal="center" vertical="center" wrapText="1"/>
    </xf>
    <xf numFmtId="0" fontId="3" fillId="5" borderId="17" xfId="1" applyFont="1" applyFill="1" applyBorder="1" applyAlignment="1">
      <alignment horizontal="center" vertical="center" wrapText="1"/>
    </xf>
    <xf numFmtId="0" fontId="3" fillId="5" borderId="19" xfId="1" applyFont="1" applyFill="1" applyBorder="1" applyAlignment="1">
      <alignment horizontal="center" vertical="center" wrapText="1"/>
    </xf>
    <xf numFmtId="0" fontId="5" fillId="6" borderId="17" xfId="1" applyFont="1" applyFill="1" applyBorder="1" applyAlignment="1">
      <alignment horizontal="center" vertical="center" wrapText="1"/>
    </xf>
    <xf numFmtId="0" fontId="5" fillId="6" borderId="1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0" fillId="0" borderId="20" xfId="0" applyBorder="1" applyAlignment="1">
      <alignment vertical="top" wrapText="1"/>
    </xf>
    <xf numFmtId="0" fontId="0" fillId="0" borderId="20" xfId="0" applyBorder="1" applyAlignment="1">
      <alignment horizontal="center" vertical="center" wrapText="1"/>
    </xf>
    <xf numFmtId="0" fontId="0" fillId="0" borderId="23" xfId="0" applyBorder="1" applyAlignment="1">
      <alignment horizontal="left" vertical="top" wrapText="1"/>
    </xf>
    <xf numFmtId="0" fontId="0" fillId="0" borderId="20" xfId="0" applyBorder="1"/>
    <xf numFmtId="0" fontId="0" fillId="0" borderId="0" xfId="0" applyAlignment="1">
      <alignment wrapText="1"/>
    </xf>
    <xf numFmtId="0" fontId="1" fillId="0" borderId="20" xfId="1" applyBorder="1" applyAlignment="1" applyProtection="1">
      <alignment horizontal="center" vertical="center" wrapText="1"/>
      <protection hidden="1"/>
    </xf>
    <xf numFmtId="0" fontId="1" fillId="0" borderId="20" xfId="0" applyFont="1" applyBorder="1" applyAlignment="1" applyProtection="1">
      <alignment horizontal="center" vertical="center" wrapText="1"/>
      <protection hidden="1"/>
    </xf>
    <xf numFmtId="0" fontId="1" fillId="0" borderId="20" xfId="0" applyFont="1" applyBorder="1" applyAlignment="1">
      <alignment horizontal="center" vertical="center" wrapText="1"/>
    </xf>
    <xf numFmtId="0" fontId="1" fillId="0" borderId="20" xfId="0" applyFont="1" applyBorder="1" applyAlignment="1">
      <alignment horizontal="left" vertical="center" wrapText="1"/>
    </xf>
    <xf numFmtId="0" fontId="1" fillId="0" borderId="20" xfId="0" applyFont="1" applyBorder="1" applyAlignment="1" applyProtection="1">
      <alignment horizontal="left" vertical="center" wrapText="1"/>
      <protection hidden="1"/>
    </xf>
    <xf numFmtId="0" fontId="2" fillId="0" borderId="20" xfId="0" applyFont="1" applyBorder="1" applyAlignment="1">
      <alignment horizontal="center" vertical="center" wrapText="1"/>
    </xf>
    <xf numFmtId="0" fontId="2" fillId="2" borderId="20" xfId="1" applyFont="1" applyFill="1" applyBorder="1" applyAlignment="1">
      <alignment horizontal="center" vertical="center" wrapText="1"/>
    </xf>
    <xf numFmtId="0" fontId="7" fillId="0" borderId="0" xfId="2" applyFill="1" applyAlignment="1" applyProtection="1">
      <alignment horizontal="left" vertical="center" wrapText="1"/>
    </xf>
    <xf numFmtId="0" fontId="7" fillId="0" borderId="20" xfId="2" applyFill="1" applyBorder="1" applyAlignment="1" applyProtection="1">
      <alignment horizontal="center" vertical="center" wrapText="1"/>
    </xf>
    <xf numFmtId="0" fontId="7" fillId="0" borderId="0" xfId="2" applyFill="1" applyAlignment="1" applyProtection="1">
      <alignment horizontal="center" vertical="center" wrapText="1"/>
    </xf>
    <xf numFmtId="0" fontId="7" fillId="0" borderId="20" xfId="2" applyFill="1" applyBorder="1" applyAlignment="1" applyProtection="1">
      <alignment horizontal="left" vertical="center" wrapText="1"/>
    </xf>
    <xf numFmtId="0" fontId="10" fillId="15" borderId="20" xfId="2" applyFont="1" applyFill="1" applyBorder="1" applyAlignment="1" applyProtection="1">
      <alignment horizontal="center" vertical="center" wrapText="1"/>
    </xf>
    <xf numFmtId="0" fontId="0" fillId="0" borderId="0" xfId="0" applyAlignment="1">
      <alignment horizontal="center" vertical="center"/>
    </xf>
    <xf numFmtId="0" fontId="7" fillId="0" borderId="0" xfId="2" applyFill="1" applyAlignment="1" applyProtection="1">
      <alignment horizontal="center" vertical="center" textRotation="90" wrapText="1"/>
    </xf>
    <xf numFmtId="0" fontId="1" fillId="0" borderId="0" xfId="0" applyFont="1" applyAlignment="1">
      <alignment horizontal="center" vertical="center" textRotation="90" wrapText="1"/>
    </xf>
    <xf numFmtId="0" fontId="1" fillId="0" borderId="0" xfId="0" applyFont="1" applyAlignment="1">
      <alignment vertical="center" wrapText="1"/>
    </xf>
    <xf numFmtId="0" fontId="1" fillId="0" borderId="0" xfId="0" applyFont="1" applyAlignment="1">
      <alignment horizontal="center" vertical="center" wrapText="1"/>
    </xf>
    <xf numFmtId="0" fontId="14" fillId="0" borderId="0" xfId="0" applyFont="1" applyAlignment="1">
      <alignment horizontal="center" vertical="center" wrapText="1"/>
    </xf>
    <xf numFmtId="0" fontId="15" fillId="0" borderId="0" xfId="2" applyFont="1" applyFill="1" applyAlignment="1" applyProtection="1">
      <alignment horizontal="center" vertical="center" wrapText="1"/>
    </xf>
    <xf numFmtId="0" fontId="2" fillId="10" borderId="20" xfId="0" applyFont="1" applyFill="1" applyBorder="1" applyAlignment="1">
      <alignment horizontal="center" vertical="center" wrapText="1"/>
    </xf>
    <xf numFmtId="0" fontId="1" fillId="2" borderId="21" xfId="1" applyFill="1" applyBorder="1" applyAlignment="1">
      <alignment horizontal="center" vertical="center" wrapText="1"/>
    </xf>
    <xf numFmtId="0" fontId="1" fillId="11" borderId="21" xfId="1" applyFill="1" applyBorder="1" applyAlignment="1">
      <alignment horizontal="center" vertical="center" wrapText="1"/>
    </xf>
    <xf numFmtId="0" fontId="5" fillId="19" borderId="14" xfId="1" applyFont="1" applyFill="1" applyBorder="1" applyAlignment="1">
      <alignment horizontal="center" vertical="center" wrapText="1"/>
    </xf>
    <xf numFmtId="0" fontId="5" fillId="19" borderId="31" xfId="1" applyFont="1" applyFill="1" applyBorder="1" applyAlignment="1">
      <alignment horizontal="center" vertical="center" wrapText="1"/>
    </xf>
    <xf numFmtId="0" fontId="2" fillId="19" borderId="15" xfId="1" applyFont="1" applyFill="1" applyBorder="1" applyAlignment="1">
      <alignment horizontal="center" vertical="center" wrapText="1"/>
    </xf>
    <xf numFmtId="0" fontId="1" fillId="0" borderId="0" xfId="1"/>
    <xf numFmtId="0" fontId="18" fillId="0" borderId="20" xfId="1" applyFont="1" applyBorder="1" applyAlignment="1">
      <alignment horizontal="center" vertical="center"/>
    </xf>
    <xf numFmtId="0" fontId="1" fillId="0" borderId="20" xfId="1" applyBorder="1" applyAlignment="1">
      <alignment horizontal="center" vertical="center"/>
    </xf>
    <xf numFmtId="0" fontId="14" fillId="0" borderId="20" xfId="0" applyFont="1" applyBorder="1" applyAlignment="1">
      <alignment horizontal="center" vertical="center" wrapText="1"/>
    </xf>
    <xf numFmtId="0" fontId="14" fillId="0" borderId="20" xfId="0" applyFont="1" applyBorder="1" applyAlignment="1">
      <alignment horizontal="left" vertical="center" wrapText="1"/>
    </xf>
    <xf numFmtId="0" fontId="0" fillId="0" borderId="0" xfId="0" applyAlignment="1">
      <alignment horizontal="center" vertical="center" wrapText="1"/>
    </xf>
    <xf numFmtId="0" fontId="0" fillId="9" borderId="20" xfId="0" applyFill="1" applyBorder="1" applyAlignment="1">
      <alignment horizontal="center" vertical="center"/>
    </xf>
    <xf numFmtId="0" fontId="14" fillId="0" borderId="20" xfId="1" applyFont="1" applyBorder="1" applyAlignment="1">
      <alignment vertical="center" wrapText="1"/>
    </xf>
    <xf numFmtId="0" fontId="14" fillId="20" borderId="36" xfId="1" applyFont="1" applyFill="1" applyBorder="1" applyAlignment="1">
      <alignment vertical="center" wrapText="1"/>
    </xf>
    <xf numFmtId="0" fontId="18" fillId="21" borderId="20" xfId="1" applyFont="1" applyFill="1" applyBorder="1" applyAlignment="1">
      <alignment horizontal="center" vertical="center"/>
    </xf>
    <xf numFmtId="0" fontId="19" fillId="21" borderId="20" xfId="1" applyFont="1" applyFill="1" applyBorder="1" applyAlignment="1">
      <alignment horizontal="center" vertical="center"/>
    </xf>
    <xf numFmtId="0" fontId="18" fillId="22" borderId="20" xfId="1" applyFont="1" applyFill="1" applyBorder="1" applyAlignment="1">
      <alignment horizontal="center" vertical="center"/>
    </xf>
    <xf numFmtId="0" fontId="0" fillId="0" borderId="44" xfId="0" applyBorder="1" applyAlignment="1">
      <alignment horizontal="center" vertical="center" wrapText="1"/>
    </xf>
    <xf numFmtId="0" fontId="0" fillId="0" borderId="46" xfId="0" applyBorder="1" applyAlignment="1">
      <alignment horizontal="center" vertical="center" wrapText="1"/>
    </xf>
    <xf numFmtId="0" fontId="0" fillId="0" borderId="16" xfId="0" applyBorder="1" applyAlignment="1">
      <alignment horizontal="center" vertical="center" wrapText="1"/>
    </xf>
    <xf numFmtId="0" fontId="3" fillId="4" borderId="19" xfId="1" applyFont="1" applyFill="1" applyBorder="1" applyAlignment="1">
      <alignment horizontal="center" vertical="center" wrapText="1"/>
    </xf>
    <xf numFmtId="0" fontId="0" fillId="0" borderId="44" xfId="0" applyBorder="1" applyAlignment="1">
      <alignment horizontal="left" vertical="top" wrapText="1"/>
    </xf>
    <xf numFmtId="0" fontId="0" fillId="0" borderId="45" xfId="0" applyBorder="1" applyAlignment="1">
      <alignment vertical="top" wrapText="1"/>
    </xf>
    <xf numFmtId="0" fontId="0" fillId="0" borderId="46" xfId="0" applyBorder="1" applyAlignment="1">
      <alignment horizontal="left" vertical="top" wrapText="1"/>
    </xf>
    <xf numFmtId="0" fontId="0" fillId="0" borderId="47" xfId="0" applyBorder="1" applyAlignment="1">
      <alignment vertical="top" wrapText="1"/>
    </xf>
    <xf numFmtId="0" fontId="0" fillId="0" borderId="47" xfId="0" applyBorder="1" applyAlignment="1">
      <alignment horizontal="left" vertical="top" wrapText="1"/>
    </xf>
    <xf numFmtId="0" fontId="0" fillId="0" borderId="16" xfId="0" applyBorder="1" applyAlignment="1">
      <alignment horizontal="left" vertical="top" wrapText="1"/>
    </xf>
    <xf numFmtId="0" fontId="0" fillId="0" borderId="19" xfId="0" applyBorder="1" applyAlignment="1">
      <alignment vertical="top" wrapText="1"/>
    </xf>
    <xf numFmtId="0" fontId="0" fillId="0" borderId="45" xfId="0" applyBorder="1" applyAlignment="1">
      <alignment horizontal="left" vertical="top" wrapText="1"/>
    </xf>
    <xf numFmtId="0" fontId="0" fillId="0" borderId="19" xfId="0" applyBorder="1" applyAlignment="1">
      <alignment horizontal="left" vertical="top" wrapText="1"/>
    </xf>
    <xf numFmtId="0" fontId="0" fillId="0" borderId="47" xfId="0" applyBorder="1" applyAlignment="1">
      <alignment horizontal="center" vertical="center" wrapText="1"/>
    </xf>
    <xf numFmtId="0" fontId="8" fillId="8" borderId="44" xfId="0" applyFont="1" applyFill="1" applyBorder="1" applyAlignment="1">
      <alignment horizontal="center" vertical="center" wrapText="1"/>
    </xf>
    <xf numFmtId="0" fontId="17" fillId="17" borderId="46" xfId="0" applyFont="1" applyFill="1" applyBorder="1" applyAlignment="1">
      <alignment horizontal="center" vertical="center" wrapText="1"/>
    </xf>
    <xf numFmtId="0" fontId="17" fillId="17" borderId="16" xfId="0" applyFont="1" applyFill="1" applyBorder="1" applyAlignment="1">
      <alignment horizontal="center" vertical="center" wrapText="1"/>
    </xf>
    <xf numFmtId="0" fontId="0" fillId="18" borderId="20" xfId="0" applyFill="1" applyBorder="1" applyAlignment="1">
      <alignment horizontal="left"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21" xfId="0" applyBorder="1" applyAlignment="1">
      <alignment horizontal="left" vertical="top" wrapText="1"/>
    </xf>
    <xf numFmtId="0" fontId="0" fillId="0" borderId="20" xfId="0" applyBorder="1" applyAlignment="1">
      <alignment horizontal="left" vertical="top" wrapText="1"/>
    </xf>
    <xf numFmtId="0" fontId="0" fillId="0" borderId="17" xfId="0" applyBorder="1" applyAlignment="1">
      <alignment horizontal="left" vertical="top" wrapText="1"/>
    </xf>
    <xf numFmtId="0" fontId="2" fillId="0" borderId="20" xfId="1" applyFont="1" applyBorder="1" applyAlignment="1" applyProtection="1">
      <alignment horizontal="center" vertical="center" wrapText="1"/>
      <protection hidden="1"/>
    </xf>
    <xf numFmtId="0" fontId="0" fillId="0" borderId="20" xfId="0" applyBorder="1" applyAlignment="1">
      <alignment wrapText="1"/>
    </xf>
    <xf numFmtId="0" fontId="0" fillId="0" borderId="20" xfId="0" applyBorder="1" applyAlignment="1">
      <alignment vertical="center" wrapText="1"/>
    </xf>
    <xf numFmtId="0" fontId="0" fillId="0" borderId="0" xfId="0" applyAlignment="1">
      <alignment vertical="center"/>
    </xf>
    <xf numFmtId="0" fontId="0" fillId="0" borderId="20" xfId="0" applyBorder="1" applyAlignment="1">
      <alignment horizontal="center" vertical="center"/>
    </xf>
    <xf numFmtId="0" fontId="0" fillId="0" borderId="17" xfId="0" applyBorder="1" applyAlignment="1">
      <alignment horizontal="center" vertical="center" wrapText="1"/>
    </xf>
    <xf numFmtId="0" fontId="0" fillId="0" borderId="0" xfId="0" applyAlignment="1">
      <alignment horizontal="center" vertical="center" textRotation="90"/>
    </xf>
    <xf numFmtId="164" fontId="0" fillId="0" borderId="20" xfId="0" applyNumberFormat="1" applyBorder="1" applyAlignment="1">
      <alignment horizontal="center" vertical="center" textRotation="90" wrapText="1"/>
    </xf>
    <xf numFmtId="164" fontId="0" fillId="0" borderId="17" xfId="0" applyNumberFormat="1" applyBorder="1" applyAlignment="1">
      <alignment horizontal="center" vertical="center" textRotation="90" wrapText="1"/>
    </xf>
    <xf numFmtId="0" fontId="0" fillId="0" borderId="10" xfId="0" applyBorder="1" applyAlignment="1">
      <alignment horizontal="center" vertical="center" wrapText="1"/>
    </xf>
    <xf numFmtId="0" fontId="0" fillId="0" borderId="28" xfId="0" applyBorder="1" applyAlignment="1">
      <alignment horizontal="center" vertical="center" wrapText="1"/>
    </xf>
    <xf numFmtId="164" fontId="0" fillId="0" borderId="28" xfId="0" applyNumberFormat="1" applyBorder="1" applyAlignment="1">
      <alignment horizontal="center" vertical="center" textRotation="90" wrapText="1"/>
    </xf>
    <xf numFmtId="0" fontId="0" fillId="0" borderId="28" xfId="0" applyBorder="1" applyAlignment="1">
      <alignment horizontal="left" vertical="top" wrapText="1"/>
    </xf>
    <xf numFmtId="0" fontId="0" fillId="0" borderId="12" xfId="0" applyBorder="1" applyAlignment="1">
      <alignment horizontal="center" vertical="center" wrapText="1"/>
    </xf>
    <xf numFmtId="0" fontId="8" fillId="8" borderId="10" xfId="0" applyFont="1" applyFill="1" applyBorder="1" applyAlignment="1">
      <alignment horizontal="center" vertical="center" wrapText="1"/>
    </xf>
    <xf numFmtId="0" fontId="0" fillId="0" borderId="17" xfId="0" applyBorder="1" applyAlignment="1">
      <alignment horizontal="center" vertical="center"/>
    </xf>
    <xf numFmtId="0" fontId="0" fillId="0" borderId="51" xfId="0" applyBorder="1" applyAlignment="1">
      <alignment horizontal="center" vertical="center" wrapText="1"/>
    </xf>
    <xf numFmtId="164" fontId="0" fillId="0" borderId="21" xfId="0" applyNumberFormat="1" applyBorder="1" applyAlignment="1">
      <alignment horizontal="center" vertical="center" textRotation="90" wrapText="1"/>
    </xf>
    <xf numFmtId="0" fontId="0" fillId="0" borderId="52" xfId="0" applyBorder="1" applyAlignment="1">
      <alignment horizontal="center" vertical="center" wrapText="1"/>
    </xf>
    <xf numFmtId="0" fontId="17" fillId="17" borderId="51" xfId="0" applyFont="1" applyFill="1" applyBorder="1" applyAlignment="1">
      <alignment horizontal="center" vertical="center" wrapText="1"/>
    </xf>
    <xf numFmtId="0" fontId="0" fillId="0" borderId="21" xfId="0" applyBorder="1" applyAlignment="1">
      <alignment horizontal="center" vertical="center"/>
    </xf>
    <xf numFmtId="0" fontId="7" fillId="0" borderId="27" xfId="0" applyFont="1" applyBorder="1" applyAlignment="1">
      <alignment horizontal="center" vertical="center" wrapText="1"/>
    </xf>
    <xf numFmtId="0" fontId="7" fillId="0" borderId="20" xfId="0" applyFont="1" applyBorder="1" applyAlignment="1">
      <alignment horizontal="center" vertical="center" wrapText="1"/>
    </xf>
    <xf numFmtId="164" fontId="0" fillId="0" borderId="45" xfId="0" applyNumberFormat="1" applyBorder="1" applyAlignment="1">
      <alignment horizontal="center" vertical="center" textRotation="90" wrapText="1"/>
    </xf>
    <xf numFmtId="164" fontId="0" fillId="0" borderId="47" xfId="0" applyNumberFormat="1" applyBorder="1" applyAlignment="1">
      <alignment horizontal="center" vertical="center" textRotation="90" wrapText="1"/>
    </xf>
    <xf numFmtId="164" fontId="0" fillId="0" borderId="19" xfId="0" applyNumberFormat="1" applyBorder="1" applyAlignment="1">
      <alignment horizontal="center" vertical="center" textRotation="90" wrapText="1"/>
    </xf>
    <xf numFmtId="0" fontId="0" fillId="0" borderId="44" xfId="0" applyBorder="1" applyAlignment="1">
      <alignment horizontal="center" vertical="center"/>
    </xf>
    <xf numFmtId="0" fontId="0" fillId="0" borderId="23" xfId="0" applyBorder="1" applyAlignment="1">
      <alignment horizontal="center" vertical="center"/>
    </xf>
    <xf numFmtId="0" fontId="0" fillId="0" borderId="45" xfId="0" applyBorder="1" applyAlignment="1">
      <alignment horizontal="center" vertical="center"/>
    </xf>
    <xf numFmtId="0" fontId="0" fillId="0" borderId="14" xfId="0" applyBorder="1" applyAlignment="1">
      <alignment horizontal="center" vertical="center"/>
    </xf>
    <xf numFmtId="0" fontId="0" fillId="0" borderId="31" xfId="0" applyBorder="1" applyAlignment="1">
      <alignment horizontal="center" vertical="center"/>
    </xf>
    <xf numFmtId="0" fontId="0" fillId="0" borderId="15" xfId="0" applyBorder="1" applyAlignment="1">
      <alignment horizontal="center" vertical="center"/>
    </xf>
    <xf numFmtId="0" fontId="4" fillId="23" borderId="49" xfId="0" applyFont="1" applyFill="1" applyBorder="1" applyAlignment="1">
      <alignment horizontal="center" vertical="center" wrapText="1"/>
    </xf>
    <xf numFmtId="0" fontId="9" fillId="23" borderId="20" xfId="2" applyFont="1" applyFill="1" applyBorder="1" applyAlignment="1" applyProtection="1">
      <alignment horizontal="left"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9"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21" fillId="0" borderId="20" xfId="2" applyFont="1" applyFill="1" applyBorder="1" applyAlignment="1" applyProtection="1">
      <alignment horizontal="center" vertical="center" wrapText="1"/>
    </xf>
    <xf numFmtId="0" fontId="8" fillId="0" borderId="23" xfId="0" applyFont="1" applyBorder="1" applyAlignment="1">
      <alignment horizontal="center" vertical="center" wrapText="1"/>
    </xf>
    <xf numFmtId="0" fontId="8" fillId="0" borderId="20" xfId="0" applyFont="1" applyBorder="1" applyAlignment="1">
      <alignment horizontal="center" vertical="center" wrapText="1"/>
    </xf>
    <xf numFmtId="0" fontId="30" fillId="0" borderId="20" xfId="0" applyFont="1" applyBorder="1" applyAlignment="1">
      <alignment horizontal="justify" vertical="center" wrapText="1"/>
    </xf>
    <xf numFmtId="0" fontId="30" fillId="0" borderId="20" xfId="2" applyFont="1" applyFill="1" applyBorder="1" applyAlignment="1" applyProtection="1">
      <alignment horizontal="left"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7" fillId="20" borderId="20" xfId="2" applyFill="1" applyBorder="1" applyAlignment="1" applyProtection="1">
      <alignment horizontal="left" vertical="center" wrapText="1"/>
    </xf>
    <xf numFmtId="0" fontId="7" fillId="0" borderId="37" xfId="0" applyFont="1" applyBorder="1" applyAlignment="1">
      <alignment horizontal="center" vertical="center" wrapText="1"/>
    </xf>
    <xf numFmtId="0" fontId="7" fillId="0" borderId="20" xfId="2" applyFill="1" applyBorder="1" applyAlignment="1" applyProtection="1">
      <alignment horizontal="justify" vertical="top" wrapText="1"/>
    </xf>
    <xf numFmtId="0" fontId="7" fillId="0" borderId="20" xfId="2" applyFill="1" applyBorder="1" applyAlignment="1" applyProtection="1">
      <alignment horizontal="justify" vertical="center" wrapText="1"/>
    </xf>
    <xf numFmtId="0" fontId="1" fillId="0" borderId="20" xfId="0" applyFont="1" applyBorder="1" applyAlignment="1">
      <alignment horizontal="justify" vertical="center" wrapText="1"/>
    </xf>
    <xf numFmtId="0" fontId="1" fillId="0" borderId="17" xfId="1" applyBorder="1" applyAlignment="1">
      <alignment horizontal="center" vertical="center" wrapText="1"/>
    </xf>
    <xf numFmtId="0" fontId="0" fillId="0" borderId="48" xfId="0" applyBorder="1" applyAlignment="1">
      <alignment horizontal="center" vertical="center"/>
    </xf>
    <xf numFmtId="0" fontId="0" fillId="0" borderId="53" xfId="0" applyBorder="1" applyAlignment="1">
      <alignment horizontal="center" vertical="center"/>
    </xf>
    <xf numFmtId="0" fontId="0" fillId="0" borderId="10" xfId="0" applyBorder="1" applyAlignment="1">
      <alignment horizontal="center" vertical="center"/>
    </xf>
    <xf numFmtId="0" fontId="7" fillId="0" borderId="28" xfId="0" applyFont="1" applyBorder="1" applyAlignment="1">
      <alignment horizontal="center" vertical="center" wrapText="1"/>
    </xf>
    <xf numFmtId="0" fontId="0" fillId="0" borderId="12" xfId="0" applyBorder="1" applyAlignment="1">
      <alignment horizontal="center" vertical="center"/>
    </xf>
    <xf numFmtId="0" fontId="7" fillId="0" borderId="11" xfId="0" applyFont="1" applyBorder="1" applyAlignment="1">
      <alignment horizontal="center" vertical="center" wrapText="1"/>
    </xf>
    <xf numFmtId="0" fontId="35" fillId="0" borderId="43" xfId="1" applyFont="1" applyBorder="1" applyAlignment="1">
      <alignment vertical="center" wrapText="1"/>
    </xf>
    <xf numFmtId="0" fontId="17" fillId="0" borderId="54" xfId="1" applyFont="1" applyBorder="1" applyAlignment="1">
      <alignment vertical="center" wrapText="1"/>
    </xf>
    <xf numFmtId="0" fontId="36" fillId="0" borderId="50" xfId="0" applyFont="1" applyBorder="1" applyAlignment="1">
      <alignment vertical="center" wrapText="1"/>
    </xf>
    <xf numFmtId="0" fontId="36" fillId="0" borderId="43" xfId="0" applyFont="1" applyBorder="1" applyAlignment="1">
      <alignment horizontal="justify" vertical="center" wrapText="1"/>
    </xf>
    <xf numFmtId="0" fontId="36" fillId="0" borderId="43" xfId="0" applyFont="1" applyBorder="1" applyAlignment="1">
      <alignment horizontal="left" vertical="center" wrapText="1"/>
    </xf>
    <xf numFmtId="0" fontId="36" fillId="0" borderId="41" xfId="0" applyFont="1" applyBorder="1" applyAlignment="1">
      <alignment horizontal="left" vertical="center" wrapText="1"/>
    </xf>
    <xf numFmtId="0" fontId="30" fillId="0" borderId="20" xfId="0" applyFont="1" applyBorder="1" applyAlignment="1">
      <alignment horizontal="justify" vertical="top" wrapText="1"/>
    </xf>
    <xf numFmtId="0" fontId="5" fillId="6" borderId="16" xfId="1" applyFont="1" applyFill="1" applyBorder="1" applyAlignment="1">
      <alignment horizontal="center" vertical="center" wrapText="1"/>
    </xf>
    <xf numFmtId="0" fontId="0" fillId="0" borderId="23" xfId="0" applyBorder="1" applyAlignment="1">
      <alignment horizontal="center" vertical="center" wrapText="1"/>
    </xf>
    <xf numFmtId="0" fontId="1" fillId="0" borderId="20" xfId="1" applyBorder="1" applyAlignment="1">
      <alignment horizontal="center" vertical="center" wrapText="1"/>
    </xf>
    <xf numFmtId="0" fontId="3" fillId="5" borderId="10" xfId="1" applyFont="1" applyFill="1" applyBorder="1" applyAlignment="1">
      <alignment horizontal="center" vertical="center" wrapText="1"/>
    </xf>
    <xf numFmtId="0" fontId="3" fillId="5" borderId="11" xfId="1" applyFont="1" applyFill="1" applyBorder="1" applyAlignment="1">
      <alignment horizontal="center" vertical="center" wrapText="1"/>
    </xf>
    <xf numFmtId="0" fontId="3" fillId="5" borderId="12" xfId="1" applyFont="1" applyFill="1" applyBorder="1" applyAlignment="1">
      <alignment horizontal="center" vertical="center" wrapText="1"/>
    </xf>
    <xf numFmtId="0" fontId="0" fillId="0" borderId="43" xfId="0" applyBorder="1" applyAlignment="1">
      <alignment horizontal="left" vertical="top" wrapText="1"/>
    </xf>
    <xf numFmtId="0" fontId="0" fillId="0" borderId="41" xfId="0" applyBorder="1" applyAlignment="1">
      <alignment horizontal="left" vertical="top" wrapText="1"/>
    </xf>
    <xf numFmtId="0" fontId="0" fillId="0" borderId="42" xfId="0" applyBorder="1" applyAlignment="1">
      <alignment horizontal="left" vertical="top" wrapText="1"/>
    </xf>
    <xf numFmtId="0" fontId="20" fillId="0" borderId="49" xfId="0" applyFont="1" applyBorder="1" applyAlignment="1">
      <alignment horizontal="center" vertical="center" wrapText="1"/>
    </xf>
    <xf numFmtId="164" fontId="16" fillId="0" borderId="20" xfId="0" applyNumberFormat="1" applyFont="1" applyBorder="1" applyAlignment="1">
      <alignment horizontal="center" vertical="center" textRotation="90" wrapText="1"/>
    </xf>
    <xf numFmtId="0" fontId="0" fillId="0" borderId="20" xfId="0" applyBorder="1" applyAlignment="1">
      <alignment horizontal="left" vertical="center" wrapText="1"/>
    </xf>
    <xf numFmtId="0" fontId="20" fillId="23" borderId="20" xfId="0" applyFont="1" applyFill="1" applyBorder="1" applyAlignment="1">
      <alignment horizontal="left" vertical="center" wrapText="1"/>
    </xf>
    <xf numFmtId="0" fontId="0" fillId="25" borderId="12" xfId="0" applyFill="1" applyBorder="1" applyAlignment="1">
      <alignment horizontal="center" vertical="center" wrapText="1"/>
    </xf>
    <xf numFmtId="0" fontId="0" fillId="25" borderId="47" xfId="0" applyFill="1" applyBorder="1" applyAlignment="1">
      <alignment horizontal="center" vertical="center" wrapText="1"/>
    </xf>
    <xf numFmtId="0" fontId="0" fillId="25" borderId="52" xfId="0" applyFill="1" applyBorder="1" applyAlignment="1">
      <alignment horizontal="center" vertical="center" wrapText="1"/>
    </xf>
    <xf numFmtId="0" fontId="0" fillId="25" borderId="19" xfId="0" applyFill="1" applyBorder="1" applyAlignment="1">
      <alignment horizontal="center" vertical="center" wrapText="1"/>
    </xf>
    <xf numFmtId="0" fontId="36" fillId="0" borderId="43" xfId="0" applyFont="1" applyBorder="1" applyAlignment="1">
      <alignment wrapText="1"/>
    </xf>
    <xf numFmtId="0" fontId="36" fillId="0" borderId="43" xfId="0" applyFont="1" applyBorder="1" applyAlignment="1">
      <alignment horizontal="justify" vertical="top" wrapText="1"/>
    </xf>
    <xf numFmtId="0" fontId="37" fillId="0" borderId="46" xfId="0" applyFont="1" applyBorder="1" applyAlignment="1">
      <alignment horizontal="center" vertical="center"/>
    </xf>
    <xf numFmtId="0" fontId="37" fillId="0" borderId="20" xfId="0" applyFont="1" applyBorder="1" applyAlignment="1">
      <alignment horizontal="center" vertical="center"/>
    </xf>
    <xf numFmtId="10" fontId="37" fillId="0" borderId="47" xfId="0" applyNumberFormat="1" applyFont="1" applyBorder="1" applyAlignment="1">
      <alignment horizontal="center" vertical="center" wrapText="1"/>
    </xf>
    <xf numFmtId="0" fontId="37" fillId="0" borderId="16" xfId="0" applyFont="1" applyBorder="1" applyAlignment="1">
      <alignment horizontal="center" vertical="center"/>
    </xf>
    <xf numFmtId="0" fontId="37" fillId="0" borderId="17" xfId="0" applyFont="1" applyBorder="1" applyAlignment="1">
      <alignment horizontal="center" vertical="center"/>
    </xf>
    <xf numFmtId="0" fontId="37" fillId="0" borderId="19" xfId="0" applyFont="1" applyBorder="1" applyAlignment="1">
      <alignment horizontal="center" vertical="center"/>
    </xf>
    <xf numFmtId="0" fontId="37" fillId="0" borderId="10" xfId="0" applyFont="1" applyBorder="1" applyAlignment="1">
      <alignment horizontal="center" vertical="center"/>
    </xf>
    <xf numFmtId="0" fontId="37" fillId="0" borderId="28" xfId="0" applyFont="1" applyBorder="1" applyAlignment="1">
      <alignment horizontal="center" vertical="center"/>
    </xf>
    <xf numFmtId="10" fontId="37" fillId="0" borderId="12" xfId="0" applyNumberFormat="1" applyFont="1" applyBorder="1" applyAlignment="1">
      <alignment horizontal="center" vertical="center" wrapText="1"/>
    </xf>
    <xf numFmtId="0" fontId="36" fillId="0" borderId="54" xfId="0" applyFont="1" applyBorder="1" applyAlignment="1">
      <alignment horizontal="left" vertical="center" wrapText="1"/>
    </xf>
    <xf numFmtId="0" fontId="35" fillId="0" borderId="43" xfId="0" applyFont="1" applyBorder="1" applyAlignment="1">
      <alignment horizontal="justify" vertical="center" wrapText="1"/>
    </xf>
    <xf numFmtId="0" fontId="7" fillId="0" borderId="38" xfId="2" applyFill="1" applyBorder="1" applyAlignment="1" applyProtection="1">
      <alignment vertical="center" wrapText="1"/>
    </xf>
    <xf numFmtId="0" fontId="10" fillId="12" borderId="23" xfId="2" applyFont="1" applyFill="1" applyBorder="1" applyAlignment="1" applyProtection="1">
      <alignment horizontal="center" vertical="center" wrapText="1"/>
    </xf>
    <xf numFmtId="0" fontId="15" fillId="12" borderId="23" xfId="2" applyFont="1" applyFill="1" applyBorder="1" applyAlignment="1" applyProtection="1">
      <alignment horizontal="center" vertical="center" textRotation="90" wrapText="1"/>
    </xf>
    <xf numFmtId="0" fontId="0" fillId="26" borderId="20" xfId="0" applyFill="1" applyBorder="1" applyAlignment="1">
      <alignment horizontal="left" vertical="center" wrapText="1"/>
    </xf>
    <xf numFmtId="0" fontId="30" fillId="26" borderId="20" xfId="0" applyFont="1" applyFill="1" applyBorder="1" applyAlignment="1">
      <alignment horizontal="justify" vertical="center" wrapText="1"/>
    </xf>
    <xf numFmtId="0" fontId="30" fillId="26" borderId="20" xfId="2" applyFont="1" applyFill="1" applyBorder="1" applyAlignment="1" applyProtection="1">
      <alignment horizontal="left" vertical="center" wrapText="1"/>
    </xf>
    <xf numFmtId="0" fontId="20" fillId="23" borderId="20" xfId="0" applyFont="1" applyFill="1" applyBorder="1" applyAlignment="1">
      <alignment vertical="center" wrapText="1"/>
    </xf>
    <xf numFmtId="0" fontId="20" fillId="23" borderId="21" xfId="0" applyFont="1" applyFill="1" applyBorder="1" applyAlignment="1">
      <alignment vertical="center" wrapText="1"/>
    </xf>
    <xf numFmtId="0" fontId="0" fillId="0" borderId="21" xfId="0" applyBorder="1" applyAlignment="1">
      <alignment vertical="center" wrapText="1"/>
    </xf>
    <xf numFmtId="0" fontId="30" fillId="20" borderId="20" xfId="2" applyFont="1" applyFill="1" applyBorder="1" applyAlignment="1" applyProtection="1">
      <alignment horizontal="left" vertical="center" wrapText="1"/>
    </xf>
    <xf numFmtId="0" fontId="30" fillId="26" borderId="20" xfId="2" applyFont="1" applyFill="1" applyBorder="1" applyAlignment="1" applyProtection="1">
      <alignment horizontal="justify" vertical="top" wrapText="1"/>
    </xf>
    <xf numFmtId="0" fontId="30" fillId="0" borderId="0" xfId="2" applyFont="1" applyFill="1" applyAlignment="1" applyProtection="1">
      <alignment horizontal="justify" vertical="center" wrapText="1"/>
    </xf>
    <xf numFmtId="0" fontId="30" fillId="0" borderId="20" xfId="2" applyFont="1" applyFill="1" applyBorder="1" applyAlignment="1" applyProtection="1">
      <alignment horizontal="justify" vertical="center" wrapText="1"/>
    </xf>
    <xf numFmtId="0" fontId="30" fillId="0" borderId="20" xfId="2" applyFont="1" applyFill="1" applyBorder="1" applyAlignment="1" applyProtection="1">
      <alignment horizontal="justify" vertical="top" wrapText="1"/>
    </xf>
    <xf numFmtId="0" fontId="30" fillId="26" borderId="20" xfId="2" applyFont="1" applyFill="1" applyBorder="1" applyAlignment="1" applyProtection="1">
      <alignment horizontal="justify" vertical="center" wrapText="1"/>
    </xf>
    <xf numFmtId="0" fontId="30" fillId="0" borderId="20" xfId="0" applyFont="1" applyBorder="1" applyAlignment="1">
      <alignment horizontal="left" vertical="center" wrapText="1"/>
    </xf>
    <xf numFmtId="0" fontId="20" fillId="26" borderId="49" xfId="0" applyFont="1" applyFill="1" applyBorder="1" applyAlignment="1">
      <alignment horizontal="left" vertical="center" wrapText="1"/>
    </xf>
    <xf numFmtId="0" fontId="8" fillId="0" borderId="42" xfId="0" applyFont="1" applyBorder="1" applyAlignment="1">
      <alignment horizontal="justify" vertical="center" wrapText="1"/>
    </xf>
    <xf numFmtId="0" fontId="8" fillId="0" borderId="13" xfId="0" applyFont="1" applyBorder="1" applyAlignment="1">
      <alignment horizontal="justify" vertical="center" wrapText="1"/>
    </xf>
    <xf numFmtId="0" fontId="20" fillId="18" borderId="20" xfId="0" applyFont="1" applyFill="1" applyBorder="1" applyAlignment="1">
      <alignment horizontal="left" vertical="center" wrapText="1"/>
    </xf>
    <xf numFmtId="0" fontId="2" fillId="14" borderId="20" xfId="0" applyFont="1" applyFill="1" applyBorder="1" applyAlignment="1">
      <alignment horizontal="center" vertical="center" wrapText="1"/>
    </xf>
    <xf numFmtId="0" fontId="1" fillId="13" borderId="20" xfId="0" applyFont="1" applyFill="1" applyBorder="1" applyAlignment="1">
      <alignment horizontal="center" vertical="center" wrapText="1"/>
    </xf>
    <xf numFmtId="0" fontId="18" fillId="14" borderId="20" xfId="0" applyFont="1" applyFill="1" applyBorder="1" applyAlignment="1">
      <alignment horizontal="center" vertical="center" wrapText="1"/>
    </xf>
    <xf numFmtId="0" fontId="18" fillId="10" borderId="20" xfId="0" applyFont="1" applyFill="1" applyBorder="1" applyAlignment="1">
      <alignment horizontal="center" vertical="center" wrapText="1"/>
    </xf>
    <xf numFmtId="0" fontId="18" fillId="12" borderId="20" xfId="0" applyFont="1" applyFill="1" applyBorder="1" applyAlignment="1">
      <alignment horizontal="center" vertical="center" wrapText="1"/>
    </xf>
    <xf numFmtId="0" fontId="13" fillId="16" borderId="0" xfId="2" applyFont="1" applyFill="1" applyAlignment="1" applyProtection="1">
      <alignment horizontal="left" vertical="center" wrapText="1"/>
    </xf>
    <xf numFmtId="0" fontId="3" fillId="6" borderId="7" xfId="1" applyFont="1" applyFill="1" applyBorder="1" applyAlignment="1">
      <alignment horizontal="center" vertical="center" wrapText="1"/>
    </xf>
    <xf numFmtId="0" fontId="3" fillId="6" borderId="8" xfId="1" applyFont="1" applyFill="1" applyBorder="1" applyAlignment="1">
      <alignment horizontal="center" vertical="center" wrapText="1"/>
    </xf>
    <xf numFmtId="0" fontId="3" fillId="6" borderId="9" xfId="1" applyFont="1" applyFill="1" applyBorder="1" applyAlignment="1">
      <alignment horizontal="center" vertical="center" wrapText="1"/>
    </xf>
    <xf numFmtId="0" fontId="4" fillId="6" borderId="4" xfId="1" applyFont="1" applyFill="1" applyBorder="1" applyAlignment="1">
      <alignment horizontal="center" vertical="center" wrapText="1"/>
    </xf>
    <xf numFmtId="0" fontId="4" fillId="6" borderId="13" xfId="1" applyFont="1" applyFill="1" applyBorder="1" applyAlignment="1">
      <alignment horizontal="center" vertical="center" wrapText="1"/>
    </xf>
    <xf numFmtId="0" fontId="2" fillId="3" borderId="4" xfId="1" applyFont="1" applyFill="1" applyBorder="1" applyAlignment="1">
      <alignment horizontal="center" vertical="center" textRotation="90" wrapText="1"/>
    </xf>
    <xf numFmtId="0" fontId="2" fillId="3" borderId="13" xfId="1" applyFont="1" applyFill="1" applyBorder="1" applyAlignment="1">
      <alignment horizontal="center" vertical="center" textRotation="90" wrapText="1"/>
    </xf>
    <xf numFmtId="0" fontId="2" fillId="3" borderId="5" xfId="1" applyFont="1" applyFill="1" applyBorder="1" applyAlignment="1">
      <alignment horizontal="center" vertical="center" textRotation="90" wrapText="1"/>
    </xf>
    <xf numFmtId="0" fontId="2" fillId="3" borderId="14" xfId="1" applyFont="1" applyFill="1" applyBorder="1" applyAlignment="1">
      <alignment horizontal="center" vertical="center" textRotation="90" wrapText="1"/>
    </xf>
    <xf numFmtId="0" fontId="3" fillId="3" borderId="6" xfId="1" applyFont="1" applyFill="1" applyBorder="1" applyAlignment="1">
      <alignment horizontal="center" vertical="center" textRotation="90" wrapText="1"/>
    </xf>
    <xf numFmtId="0" fontId="3" fillId="3" borderId="15" xfId="1" applyFont="1" applyFill="1" applyBorder="1" applyAlignment="1">
      <alignment horizontal="center" vertical="center" textRotation="90" wrapText="1"/>
    </xf>
    <xf numFmtId="0" fontId="3" fillId="4" borderId="7" xfId="1" applyFont="1" applyFill="1" applyBorder="1" applyAlignment="1">
      <alignment horizontal="center" vertical="center" wrapText="1"/>
    </xf>
    <xf numFmtId="0" fontId="3" fillId="4" borderId="8" xfId="1" applyFont="1" applyFill="1" applyBorder="1" applyAlignment="1">
      <alignment horizontal="center" vertical="center" wrapText="1"/>
    </xf>
    <xf numFmtId="0" fontId="3" fillId="4" borderId="9" xfId="1" applyFont="1" applyFill="1" applyBorder="1" applyAlignment="1">
      <alignment horizontal="center" vertical="center" wrapText="1"/>
    </xf>
    <xf numFmtId="0" fontId="20" fillId="9" borderId="29" xfId="0" applyFont="1" applyFill="1" applyBorder="1" applyAlignment="1">
      <alignment horizontal="center" vertical="center"/>
    </xf>
    <xf numFmtId="0" fontId="20" fillId="9" borderId="34" xfId="0" applyFont="1" applyFill="1" applyBorder="1" applyAlignment="1">
      <alignment horizontal="center" vertical="center"/>
    </xf>
    <xf numFmtId="0" fontId="20" fillId="9" borderId="30" xfId="0" applyFont="1" applyFill="1" applyBorder="1" applyAlignment="1">
      <alignment horizontal="center" vertical="center"/>
    </xf>
    <xf numFmtId="0" fontId="5" fillId="6" borderId="10" xfId="1" applyFont="1" applyFill="1" applyBorder="1" applyAlignment="1">
      <alignment horizontal="center" vertical="center" wrapText="1"/>
    </xf>
    <xf numFmtId="0" fontId="5" fillId="6" borderId="16" xfId="1" applyFont="1" applyFill="1" applyBorder="1" applyAlignment="1">
      <alignment horizontal="center" vertical="center" wrapText="1"/>
    </xf>
    <xf numFmtId="0" fontId="5" fillId="25" borderId="12" xfId="1" applyFont="1" applyFill="1" applyBorder="1" applyAlignment="1">
      <alignment horizontal="center" vertical="center" wrapText="1"/>
    </xf>
    <xf numFmtId="0" fontId="5" fillId="25" borderId="19" xfId="1" applyFont="1" applyFill="1" applyBorder="1" applyAlignment="1">
      <alignment horizontal="center" vertical="center" wrapText="1"/>
    </xf>
    <xf numFmtId="0" fontId="5" fillId="25" borderId="5" xfId="1" applyFont="1" applyFill="1" applyBorder="1" applyAlignment="1">
      <alignment horizontal="center" vertical="center" wrapText="1"/>
    </xf>
    <xf numFmtId="0" fontId="5" fillId="25" borderId="14" xfId="1" applyFont="1" applyFill="1" applyBorder="1" applyAlignment="1">
      <alignment horizontal="center" vertical="center" wrapText="1"/>
    </xf>
    <xf numFmtId="0" fontId="5" fillId="25" borderId="27" xfId="1" applyFont="1" applyFill="1" applyBorder="1" applyAlignment="1">
      <alignment horizontal="center" vertical="center" wrapText="1"/>
    </xf>
    <xf numFmtId="0" fontId="5" fillId="25" borderId="31" xfId="1" applyFont="1" applyFill="1" applyBorder="1" applyAlignment="1">
      <alignment horizontal="center" vertical="center" wrapText="1"/>
    </xf>
    <xf numFmtId="0" fontId="4" fillId="18" borderId="4" xfId="1" applyFont="1" applyFill="1" applyBorder="1" applyAlignment="1">
      <alignment horizontal="center" vertical="center" wrapText="1"/>
    </xf>
    <xf numFmtId="0" fontId="4" fillId="18" borderId="25" xfId="1" applyFont="1" applyFill="1" applyBorder="1" applyAlignment="1">
      <alignment horizontal="center" vertical="center" wrapText="1"/>
    </xf>
    <xf numFmtId="0" fontId="4" fillId="18" borderId="13" xfId="1" applyFont="1" applyFill="1" applyBorder="1" applyAlignment="1">
      <alignment horizontal="center" vertical="center" wrapText="1"/>
    </xf>
    <xf numFmtId="0" fontId="5" fillId="19" borderId="14" xfId="1" applyFont="1" applyFill="1" applyBorder="1" applyAlignment="1">
      <alignment horizontal="center" vertical="center" wrapText="1"/>
    </xf>
    <xf numFmtId="0" fontId="5" fillId="19" borderId="31" xfId="1" applyFont="1" applyFill="1" applyBorder="1" applyAlignment="1">
      <alignment horizontal="center" vertical="center" wrapText="1"/>
    </xf>
    <xf numFmtId="0" fontId="5" fillId="19" borderId="15" xfId="1" applyFont="1" applyFill="1" applyBorder="1" applyAlignment="1">
      <alignment horizontal="center" vertical="center" wrapText="1"/>
    </xf>
    <xf numFmtId="0" fontId="2" fillId="7" borderId="5" xfId="1" applyFont="1" applyFill="1" applyBorder="1" applyAlignment="1">
      <alignment horizontal="center" vertical="center" wrapText="1"/>
    </xf>
    <xf numFmtId="0" fontId="2" fillId="7" borderId="6" xfId="1" applyFont="1" applyFill="1" applyBorder="1" applyAlignment="1">
      <alignment horizontal="center" vertical="center" wrapText="1"/>
    </xf>
    <xf numFmtId="0" fontId="3" fillId="6" borderId="26" xfId="1" applyFont="1" applyFill="1" applyBorder="1" applyAlignment="1">
      <alignment horizontal="center" vertical="center" wrapText="1"/>
    </xf>
    <xf numFmtId="0" fontId="3" fillId="6" borderId="2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2" fillId="7" borderId="10" xfId="1" applyFont="1" applyFill="1" applyBorder="1" applyAlignment="1">
      <alignment horizontal="center" vertical="center" wrapText="1"/>
    </xf>
    <xf numFmtId="0" fontId="2" fillId="7" borderId="16" xfId="1" applyFont="1" applyFill="1" applyBorder="1" applyAlignment="1">
      <alignment horizontal="center" vertical="center" wrapText="1"/>
    </xf>
    <xf numFmtId="0" fontId="2" fillId="7" borderId="12" xfId="1" applyFont="1" applyFill="1" applyBorder="1" applyAlignment="1">
      <alignment horizontal="center" vertical="center" wrapText="1"/>
    </xf>
    <xf numFmtId="0" fontId="2" fillId="7" borderId="19" xfId="1" applyFont="1" applyFill="1" applyBorder="1" applyAlignment="1">
      <alignment horizontal="center" vertical="center" wrapText="1"/>
    </xf>
    <xf numFmtId="0" fontId="6" fillId="19" borderId="29" xfId="1" applyFont="1" applyFill="1" applyBorder="1" applyAlignment="1">
      <alignment horizontal="center" vertical="center" wrapText="1"/>
    </xf>
    <xf numFmtId="0" fontId="6" fillId="19" borderId="34" xfId="1" applyFont="1" applyFill="1" applyBorder="1" applyAlignment="1">
      <alignment horizontal="center" vertical="center" wrapText="1"/>
    </xf>
    <xf numFmtId="0" fontId="6" fillId="19" borderId="30"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35" xfId="1" applyFont="1" applyFill="1" applyBorder="1" applyAlignment="1">
      <alignment horizontal="center" vertical="center" textRotation="90" wrapText="1"/>
    </xf>
    <xf numFmtId="0" fontId="5" fillId="2" borderId="32" xfId="1" applyFont="1" applyFill="1" applyBorder="1" applyAlignment="1">
      <alignment horizontal="center" vertical="center" textRotation="90" wrapText="1"/>
    </xf>
    <xf numFmtId="0" fontId="5" fillId="2" borderId="27"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18" fillId="14" borderId="20" xfId="0" applyFont="1" applyFill="1" applyBorder="1" applyAlignment="1">
      <alignment horizontal="center" vertical="center" wrapText="1"/>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0" fillId="0" borderId="20" xfId="0" applyBorder="1" applyAlignment="1">
      <alignment horizontal="center" vertical="center" wrapText="1"/>
    </xf>
    <xf numFmtId="164" fontId="16" fillId="0" borderId="20" xfId="0" applyNumberFormat="1" applyFont="1" applyBorder="1" applyAlignment="1">
      <alignment horizontal="center" vertical="center" textRotation="90" wrapText="1"/>
    </xf>
    <xf numFmtId="0" fontId="16" fillId="0" borderId="20" xfId="0" applyFont="1" applyBorder="1" applyAlignment="1">
      <alignment horizontal="center" vertical="center" textRotation="90" wrapText="1"/>
    </xf>
    <xf numFmtId="0" fontId="18" fillId="12" borderId="20" xfId="0" applyFont="1" applyFill="1" applyBorder="1" applyAlignment="1">
      <alignment horizontal="center" vertical="center" wrapText="1"/>
    </xf>
    <xf numFmtId="0" fontId="18" fillId="10" borderId="20" xfId="0" applyFont="1" applyFill="1" applyBorder="1" applyAlignment="1">
      <alignment horizontal="center" vertical="center" wrapText="1"/>
    </xf>
    <xf numFmtId="0" fontId="26" fillId="3" borderId="20" xfId="2" applyFont="1" applyFill="1" applyBorder="1" applyAlignment="1" applyProtection="1">
      <alignment horizontal="left" vertical="center" wrapText="1"/>
    </xf>
    <xf numFmtId="0" fontId="10" fillId="0" borderId="20" xfId="2" applyFont="1" applyFill="1" applyBorder="1" applyAlignment="1" applyProtection="1">
      <alignment horizontal="center" vertical="center" wrapText="1"/>
    </xf>
    <xf numFmtId="0" fontId="25" fillId="24" borderId="20" xfId="1" applyFont="1" applyFill="1" applyBorder="1" applyAlignment="1">
      <alignment horizontal="center" vertical="center" wrapText="1"/>
    </xf>
    <xf numFmtId="0" fontId="26" fillId="0" borderId="23" xfId="2" applyFont="1" applyFill="1" applyBorder="1" applyAlignment="1" applyProtection="1">
      <alignment horizontal="left"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164" fontId="16" fillId="0" borderId="21" xfId="0" applyNumberFormat="1" applyFont="1" applyBorder="1" applyAlignment="1">
      <alignment horizontal="center" vertical="center" textRotation="90" wrapText="1"/>
    </xf>
    <xf numFmtId="164" fontId="16" fillId="0" borderId="22" xfId="0" applyNumberFormat="1" applyFont="1" applyBorder="1" applyAlignment="1">
      <alignment horizontal="center" vertical="center" textRotation="90" wrapText="1"/>
    </xf>
    <xf numFmtId="164" fontId="16" fillId="0" borderId="23" xfId="0" applyNumberFormat="1" applyFont="1" applyBorder="1" applyAlignment="1">
      <alignment horizontal="center" vertical="center" textRotation="90" wrapText="1"/>
    </xf>
    <xf numFmtId="0" fontId="13" fillId="16" borderId="1" xfId="2" applyFont="1" applyFill="1" applyBorder="1" applyAlignment="1" applyProtection="1">
      <alignment horizontal="left" vertical="center" wrapText="1"/>
    </xf>
    <xf numFmtId="0" fontId="13" fillId="16" borderId="2" xfId="2" applyFont="1" applyFill="1" applyBorder="1" applyAlignment="1" applyProtection="1">
      <alignment horizontal="left" vertical="center" wrapText="1"/>
    </xf>
    <xf numFmtId="0" fontId="13" fillId="16" borderId="3" xfId="2" applyFont="1" applyFill="1" applyBorder="1" applyAlignment="1" applyProtection="1">
      <alignment horizontal="left" vertical="center" wrapText="1"/>
    </xf>
    <xf numFmtId="0" fontId="11" fillId="12" borderId="20" xfId="2" applyFont="1" applyFill="1" applyBorder="1" applyAlignment="1" applyProtection="1">
      <alignment horizontal="center" vertical="center" wrapText="1"/>
    </xf>
    <xf numFmtId="0" fontId="12" fillId="15" borderId="39" xfId="2" applyFont="1" applyFill="1" applyBorder="1" applyAlignment="1" applyProtection="1">
      <alignment horizontal="center" vertical="center" wrapText="1"/>
    </xf>
    <xf numFmtId="0" fontId="12" fillId="15" borderId="20" xfId="2" applyFont="1" applyFill="1" applyBorder="1" applyAlignment="1" applyProtection="1">
      <alignment horizontal="center" vertical="center" wrapText="1"/>
    </xf>
    <xf numFmtId="0" fontId="2" fillId="2" borderId="38"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11" borderId="38" xfId="0" applyFont="1" applyFill="1" applyBorder="1" applyAlignment="1">
      <alignment horizontal="center" vertical="center" wrapText="1"/>
    </xf>
    <xf numFmtId="0" fontId="2" fillId="11" borderId="40" xfId="0" applyFont="1" applyFill="1" applyBorder="1" applyAlignment="1">
      <alignment horizontal="center" vertical="center" wrapText="1"/>
    </xf>
    <xf numFmtId="0" fontId="2" fillId="11" borderId="39" xfId="0" applyFont="1" applyFill="1" applyBorder="1" applyAlignment="1">
      <alignment horizontal="center" vertical="center" wrapText="1"/>
    </xf>
    <xf numFmtId="0" fontId="2" fillId="14" borderId="20" xfId="0" applyFont="1" applyFill="1" applyBorder="1" applyAlignment="1">
      <alignment horizontal="center" vertical="center" wrapText="1"/>
    </xf>
    <xf numFmtId="0" fontId="26" fillId="0" borderId="20" xfId="2" applyFont="1" applyFill="1" applyBorder="1" applyAlignment="1" applyProtection="1">
      <alignment horizontal="left" vertical="center" wrapText="1"/>
    </xf>
    <xf numFmtId="0" fontId="21" fillId="0" borderId="21" xfId="2" applyFont="1" applyFill="1" applyBorder="1" applyAlignment="1" applyProtection="1">
      <alignment horizontal="center" vertical="center" wrapText="1"/>
    </xf>
    <xf numFmtId="0" fontId="21" fillId="0" borderId="23" xfId="2" applyFont="1" applyFill="1" applyBorder="1" applyAlignment="1" applyProtection="1">
      <alignment horizontal="center" vertical="center" wrapText="1"/>
    </xf>
    <xf numFmtId="0" fontId="1" fillId="0" borderId="21" xfId="1" applyBorder="1" applyAlignment="1">
      <alignment horizontal="center" vertical="center" wrapText="1"/>
    </xf>
    <xf numFmtId="0" fontId="1" fillId="0" borderId="22" xfId="1" applyBorder="1" applyAlignment="1">
      <alignment horizontal="center" vertical="center" wrapText="1"/>
    </xf>
    <xf numFmtId="0" fontId="1" fillId="0" borderId="23" xfId="1" applyBorder="1" applyAlignment="1">
      <alignment horizontal="center" vertical="center" wrapText="1"/>
    </xf>
    <xf numFmtId="0" fontId="1" fillId="0" borderId="20" xfId="1" applyBorder="1" applyAlignment="1">
      <alignment horizontal="center" vertical="center" wrapText="1"/>
    </xf>
    <xf numFmtId="0" fontId="1" fillId="9" borderId="21" xfId="1" applyFill="1" applyBorder="1" applyAlignment="1">
      <alignment horizontal="center" vertical="center" wrapText="1"/>
    </xf>
    <xf numFmtId="0" fontId="1" fillId="9" borderId="22" xfId="1" applyFill="1" applyBorder="1" applyAlignment="1">
      <alignment horizontal="center" vertical="center" wrapText="1"/>
    </xf>
    <xf numFmtId="0" fontId="1" fillId="9" borderId="23" xfId="1" applyFill="1" applyBorder="1" applyAlignment="1">
      <alignment horizontal="center" vertical="center" wrapText="1"/>
    </xf>
  </cellXfs>
  <cellStyles count="3">
    <cellStyle name="Normal" xfId="0" builtinId="0"/>
    <cellStyle name="Normal 2" xfId="1" xr:uid="{2B7624EC-9077-4CC4-9453-7F30EF82BFF4}"/>
    <cellStyle name="Normal 3" xfId="2" xr:uid="{D4551316-A8F5-46D6-B6E9-33594217C4FC}"/>
  </cellStyles>
  <dxfs count="0"/>
  <tableStyles count="0" defaultTableStyle="TableStyleMedium2" defaultPivotStyle="PivotStyleLight16"/>
  <colors>
    <mruColors>
      <color rgb="FF00FF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AU/Documents/Doc_Trabajo/SDM/2019/Riesgos_2019/Seguimiento_Riesgos_Consolidado%2013.12.2019%20-%20cop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LAU/Documents/Doc_Trabajo/SDM/2022/12.%20Riesgos/22.%20Segto_GRiesgo2022/3.%20Papeles%20de%20Trabajo/Versiones_Anexo_Segtoriesgos/Anexo1_Evaly%20Sgto_RiesgosOct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_Previo"/>
      <sheetName val="Riesgos_Corrupción"/>
      <sheetName val="Controles"/>
      <sheetName val="Lista_Desplegable"/>
      <sheetName val="Matriz_Completa_LUCHA"/>
      <sheetName val="Desplegables"/>
    </sheetNames>
    <sheetDataSet>
      <sheetData sheetId="0"/>
      <sheetData sheetId="1"/>
      <sheetData sheetId="2"/>
      <sheetData sheetId="3">
        <row r="2">
          <cell r="A2" t="str">
            <v>Asignado</v>
          </cell>
          <cell r="E2" t="str">
            <v>El control se ejecuta de manera consistente por parte del responsable</v>
          </cell>
        </row>
        <row r="3">
          <cell r="A3" t="str">
            <v>No Asignado</v>
          </cell>
          <cell r="E3" t="str">
            <v>El control se ejecuta algunas veces por parte del responsable.</v>
          </cell>
        </row>
        <row r="4">
          <cell r="E4" t="str">
            <v>El control no se ejecuta por parte del responsable</v>
          </cell>
        </row>
      </sheetData>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_Previo"/>
      <sheetName val="Riesgos_Corrupción"/>
      <sheetName val="Controles"/>
      <sheetName val="Lista_Desplegable"/>
    </sheetNames>
    <sheetDataSet>
      <sheetData sheetId="0" refreshError="1"/>
      <sheetData sheetId="1" refreshError="1"/>
      <sheetData sheetId="2" refreshError="1"/>
      <sheetData sheetId="3">
        <row r="2">
          <cell r="F2" t="str">
            <v>El control se ejecuta de manera consistente por parte del responsable</v>
          </cell>
        </row>
        <row r="3">
          <cell r="F3" t="str">
            <v>El control se ejecuta algunas veces por parte del responsable.</v>
          </cell>
        </row>
        <row r="4">
          <cell r="F4" t="str">
            <v>El control no se ejecuta por parte del responsable</v>
          </cell>
        </row>
        <row r="5">
          <cell r="B5" t="str">
            <v>Asignado</v>
          </cell>
        </row>
        <row r="6">
          <cell r="B6" t="str">
            <v>No Asignado</v>
          </cell>
        </row>
        <row r="19">
          <cell r="B19" t="str">
            <v>SI</v>
          </cell>
        </row>
        <row r="20">
          <cell r="B20"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71022-E2FC-4F86-8AE2-B8EE6EFEF8EC}">
  <dimension ref="A2:AU58"/>
  <sheetViews>
    <sheetView zoomScale="60" zoomScaleNormal="60" workbookViewId="0">
      <pane xSplit="7" ySplit="6" topLeftCell="H7" activePane="bottomRight" state="frozen"/>
      <selection pane="topRight" activeCell="H1" sqref="H1"/>
      <selection pane="bottomLeft" activeCell="A7" sqref="A7"/>
      <selection pane="bottomRight" activeCell="L7" sqref="L7"/>
    </sheetView>
  </sheetViews>
  <sheetFormatPr baseColWidth="10" defaultRowHeight="14.25" x14ac:dyDescent="0.45"/>
  <cols>
    <col min="1" max="1" width="3.86328125" customWidth="1"/>
    <col min="2" max="2" width="4.73046875" customWidth="1"/>
    <col min="3" max="3" width="4.265625" style="26" customWidth="1"/>
    <col min="4" max="4" width="6.86328125" style="80" customWidth="1"/>
    <col min="5" max="5" width="20.1328125" customWidth="1"/>
    <col min="6" max="6" width="17.1328125" customWidth="1"/>
    <col min="7" max="7" width="22.3984375" customWidth="1"/>
    <col min="8" max="8" width="16.3984375" customWidth="1"/>
    <col min="9" max="9" width="30.1328125" customWidth="1"/>
    <col min="10" max="10" width="20.59765625" customWidth="1"/>
    <col min="11" max="11" width="15.265625" customWidth="1"/>
    <col min="12" max="12" width="18.3984375" customWidth="1"/>
    <col min="13" max="13" width="19.73046875" customWidth="1"/>
    <col min="14" max="14" width="17.265625" customWidth="1"/>
    <col min="15" max="15" width="21.1328125" customWidth="1"/>
    <col min="16" max="16" width="49.3984375" customWidth="1"/>
    <col min="17" max="17" width="5.73046875" hidden="1" customWidth="1"/>
    <col min="18" max="18" width="49.265625" hidden="1" customWidth="1"/>
    <col min="19" max="30" width="0" hidden="1" customWidth="1"/>
  </cols>
  <sheetData>
    <row r="2" spans="1:47" s="21" customFormat="1" ht="21" customHeight="1" x14ac:dyDescent="0.45">
      <c r="A2" s="195" t="s">
        <v>745</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row>
    <row r="3" spans="1:47" ht="9.75" customHeight="1" thickBot="1" x14ac:dyDescent="0.5"/>
    <row r="4" spans="1:47" ht="15.75" customHeight="1" thickBot="1" x14ac:dyDescent="0.5">
      <c r="H4" s="210" t="s">
        <v>508</v>
      </c>
      <c r="I4" s="211"/>
      <c r="J4" s="212"/>
    </row>
    <row r="5" spans="1:47" ht="61.5" customHeight="1" thickBot="1" x14ac:dyDescent="0.5">
      <c r="B5" s="201" t="s">
        <v>0</v>
      </c>
      <c r="C5" s="203" t="s">
        <v>1</v>
      </c>
      <c r="D5" s="205" t="s">
        <v>2</v>
      </c>
      <c r="E5" s="207" t="s">
        <v>3</v>
      </c>
      <c r="F5" s="208"/>
      <c r="G5" s="209"/>
      <c r="H5" s="143" t="s">
        <v>4</v>
      </c>
      <c r="I5" s="144" t="s">
        <v>5</v>
      </c>
      <c r="J5" s="145" t="s">
        <v>6</v>
      </c>
      <c r="K5" s="196" t="s">
        <v>7</v>
      </c>
      <c r="L5" s="197"/>
      <c r="M5" s="197"/>
      <c r="N5" s="197"/>
      <c r="O5" s="198"/>
      <c r="P5" s="199" t="s">
        <v>492</v>
      </c>
      <c r="R5" s="149" t="s">
        <v>528</v>
      </c>
    </row>
    <row r="6" spans="1:47" ht="71.25" customHeight="1" thickBot="1" x14ac:dyDescent="0.5">
      <c r="B6" s="202"/>
      <c r="C6" s="204"/>
      <c r="D6" s="206"/>
      <c r="E6" s="1" t="s">
        <v>219</v>
      </c>
      <c r="F6" s="2" t="s">
        <v>10</v>
      </c>
      <c r="G6" s="54" t="s">
        <v>11</v>
      </c>
      <c r="H6" s="3" t="s">
        <v>12</v>
      </c>
      <c r="I6" s="4" t="s">
        <v>13</v>
      </c>
      <c r="J6" s="5" t="s">
        <v>14</v>
      </c>
      <c r="K6" s="140" t="s">
        <v>15</v>
      </c>
      <c r="L6" s="7" t="s">
        <v>491</v>
      </c>
      <c r="M6" s="6" t="s">
        <v>16</v>
      </c>
      <c r="N6" s="6" t="s">
        <v>17</v>
      </c>
      <c r="O6" s="8" t="s">
        <v>497</v>
      </c>
      <c r="P6" s="200"/>
      <c r="R6" s="148" t="s">
        <v>498</v>
      </c>
    </row>
    <row r="7" spans="1:47" ht="60" customHeight="1" x14ac:dyDescent="0.45">
      <c r="B7" s="51">
        <v>1</v>
      </c>
      <c r="C7" s="141">
        <v>14</v>
      </c>
      <c r="D7" s="97">
        <v>43252</v>
      </c>
      <c r="E7" s="55" t="s">
        <v>22</v>
      </c>
      <c r="F7" s="11" t="s">
        <v>23</v>
      </c>
      <c r="G7" s="56" t="s">
        <v>24</v>
      </c>
      <c r="H7" s="55" t="s">
        <v>116</v>
      </c>
      <c r="I7" s="11" t="s">
        <v>21</v>
      </c>
      <c r="J7" s="62" t="s">
        <v>117</v>
      </c>
      <c r="K7" s="100" t="s">
        <v>9</v>
      </c>
      <c r="L7" s="115" t="s">
        <v>535</v>
      </c>
      <c r="M7" s="101" t="s">
        <v>9</v>
      </c>
      <c r="N7" s="101" t="s">
        <v>9</v>
      </c>
      <c r="O7" s="102" t="s">
        <v>9</v>
      </c>
      <c r="P7" s="187" t="s">
        <v>699</v>
      </c>
      <c r="R7" s="146" t="s">
        <v>499</v>
      </c>
    </row>
    <row r="8" spans="1:47" ht="57.75" customHeight="1" x14ac:dyDescent="0.45">
      <c r="B8" s="52">
        <v>2</v>
      </c>
      <c r="C8" s="10">
        <v>15</v>
      </c>
      <c r="D8" s="98">
        <v>42461</v>
      </c>
      <c r="E8" s="57" t="s">
        <v>22</v>
      </c>
      <c r="F8" s="72" t="s">
        <v>23</v>
      </c>
      <c r="G8" s="58" t="s">
        <v>24</v>
      </c>
      <c r="H8" s="57" t="s">
        <v>118</v>
      </c>
      <c r="I8" s="72" t="s">
        <v>25</v>
      </c>
      <c r="J8" s="59" t="s">
        <v>119</v>
      </c>
      <c r="K8" s="100" t="s">
        <v>9</v>
      </c>
      <c r="L8" s="116" t="s">
        <v>536</v>
      </c>
      <c r="M8" s="101" t="s">
        <v>9</v>
      </c>
      <c r="N8" s="101" t="s">
        <v>9</v>
      </c>
      <c r="O8" s="102" t="s">
        <v>9</v>
      </c>
      <c r="P8" s="187" t="s">
        <v>537</v>
      </c>
      <c r="R8" s="146" t="s">
        <v>500</v>
      </c>
    </row>
    <row r="9" spans="1:47" ht="72" customHeight="1" x14ac:dyDescent="0.45">
      <c r="B9" s="52">
        <v>3</v>
      </c>
      <c r="C9" s="10">
        <v>113</v>
      </c>
      <c r="D9" s="98">
        <v>43490</v>
      </c>
      <c r="E9" s="57" t="s">
        <v>27</v>
      </c>
      <c r="F9" s="72" t="s">
        <v>23</v>
      </c>
      <c r="G9" s="58" t="s">
        <v>24</v>
      </c>
      <c r="H9" s="57" t="s">
        <v>120</v>
      </c>
      <c r="I9" s="72" t="s">
        <v>26</v>
      </c>
      <c r="J9" s="59" t="s">
        <v>121</v>
      </c>
      <c r="K9" s="100" t="s">
        <v>9</v>
      </c>
      <c r="L9" s="115" t="s">
        <v>535</v>
      </c>
      <c r="M9" s="101" t="s">
        <v>9</v>
      </c>
      <c r="N9" s="101" t="s">
        <v>9</v>
      </c>
      <c r="O9" s="102" t="s">
        <v>9</v>
      </c>
      <c r="P9" s="187" t="s">
        <v>538</v>
      </c>
      <c r="R9" s="146" t="s">
        <v>529</v>
      </c>
    </row>
    <row r="10" spans="1:47" ht="57" customHeight="1" x14ac:dyDescent="0.45">
      <c r="B10" s="52">
        <v>4</v>
      </c>
      <c r="C10" s="10">
        <v>132</v>
      </c>
      <c r="D10" s="98">
        <v>44313</v>
      </c>
      <c r="E10" s="57" t="s">
        <v>29</v>
      </c>
      <c r="F10" s="72" t="s">
        <v>23</v>
      </c>
      <c r="G10" s="59" t="s">
        <v>24</v>
      </c>
      <c r="H10" s="57" t="s">
        <v>122</v>
      </c>
      <c r="I10" s="72" t="s">
        <v>28</v>
      </c>
      <c r="J10" s="59" t="s">
        <v>123</v>
      </c>
      <c r="K10" s="100" t="s">
        <v>9</v>
      </c>
      <c r="L10" s="116" t="s">
        <v>536</v>
      </c>
      <c r="M10" s="101" t="s">
        <v>9</v>
      </c>
      <c r="N10" s="101" t="s">
        <v>9</v>
      </c>
      <c r="O10" s="102" t="s">
        <v>9</v>
      </c>
      <c r="P10" s="187" t="s">
        <v>539</v>
      </c>
      <c r="R10" s="146" t="s">
        <v>502</v>
      </c>
    </row>
    <row r="11" spans="1:47" ht="63.75" customHeight="1" x14ac:dyDescent="0.45">
      <c r="B11" s="52">
        <v>5</v>
      </c>
      <c r="C11" s="10">
        <v>933</v>
      </c>
      <c r="D11" s="98">
        <v>44652</v>
      </c>
      <c r="E11" s="57" t="s">
        <v>22</v>
      </c>
      <c r="F11" s="72" t="s">
        <v>23</v>
      </c>
      <c r="G11" s="59" t="s">
        <v>24</v>
      </c>
      <c r="H11" s="57" t="s">
        <v>124</v>
      </c>
      <c r="I11" s="72" t="s">
        <v>30</v>
      </c>
      <c r="J11" s="59" t="s">
        <v>125</v>
      </c>
      <c r="K11" s="100" t="s">
        <v>9</v>
      </c>
      <c r="L11" s="115" t="s">
        <v>535</v>
      </c>
      <c r="M11" s="101" t="s">
        <v>9</v>
      </c>
      <c r="N11" s="101" t="s">
        <v>9</v>
      </c>
      <c r="O11" s="102" t="s">
        <v>9</v>
      </c>
      <c r="P11" s="187" t="s">
        <v>540</v>
      </c>
      <c r="R11" s="146" t="s">
        <v>503</v>
      </c>
    </row>
    <row r="12" spans="1:47" ht="57" customHeight="1" thickBot="1" x14ac:dyDescent="0.5">
      <c r="B12" s="52">
        <v>6</v>
      </c>
      <c r="C12" s="10">
        <v>106</v>
      </c>
      <c r="D12" s="98">
        <v>43158</v>
      </c>
      <c r="E12" s="57" t="s">
        <v>27</v>
      </c>
      <c r="F12" s="72" t="s">
        <v>32</v>
      </c>
      <c r="G12" s="58" t="s">
        <v>33</v>
      </c>
      <c r="H12" s="57" t="s">
        <v>126</v>
      </c>
      <c r="I12" s="72" t="s">
        <v>31</v>
      </c>
      <c r="J12" s="59" t="s">
        <v>127</v>
      </c>
      <c r="K12" s="100" t="s">
        <v>9</v>
      </c>
      <c r="L12" s="116" t="s">
        <v>541</v>
      </c>
      <c r="M12" s="101" t="s">
        <v>9</v>
      </c>
      <c r="N12" s="101" t="s">
        <v>9</v>
      </c>
      <c r="O12" s="102" t="s">
        <v>9</v>
      </c>
      <c r="P12" s="187" t="s">
        <v>542</v>
      </c>
      <c r="R12" s="147" t="s">
        <v>534</v>
      </c>
    </row>
    <row r="13" spans="1:47" ht="48.75" customHeight="1" x14ac:dyDescent="0.45">
      <c r="B13" s="52">
        <v>7</v>
      </c>
      <c r="C13" s="10">
        <v>125</v>
      </c>
      <c r="D13" s="98">
        <v>44075</v>
      </c>
      <c r="E13" s="57" t="s">
        <v>35</v>
      </c>
      <c r="F13" s="72" t="s">
        <v>32</v>
      </c>
      <c r="G13" s="58" t="s">
        <v>33</v>
      </c>
      <c r="H13" s="57" t="s">
        <v>128</v>
      </c>
      <c r="I13" s="72" t="s">
        <v>34</v>
      </c>
      <c r="J13" s="59" t="s">
        <v>129</v>
      </c>
      <c r="K13" s="100" t="s">
        <v>9</v>
      </c>
      <c r="L13" s="116" t="s">
        <v>541</v>
      </c>
      <c r="M13" s="101" t="s">
        <v>9</v>
      </c>
      <c r="N13" s="101" t="s">
        <v>9</v>
      </c>
      <c r="O13" s="102" t="s">
        <v>9</v>
      </c>
      <c r="P13" s="187" t="s">
        <v>543</v>
      </c>
    </row>
    <row r="14" spans="1:47" ht="65.25" customHeight="1" x14ac:dyDescent="0.45">
      <c r="B14" s="52">
        <v>8</v>
      </c>
      <c r="C14" s="10">
        <v>48</v>
      </c>
      <c r="D14" s="98">
        <v>44075</v>
      </c>
      <c r="E14" s="57" t="s">
        <v>37</v>
      </c>
      <c r="F14" s="72" t="s">
        <v>38</v>
      </c>
      <c r="G14" s="59" t="s">
        <v>39</v>
      </c>
      <c r="H14" s="57" t="s">
        <v>130</v>
      </c>
      <c r="I14" s="72" t="s">
        <v>36</v>
      </c>
      <c r="J14" s="59" t="s">
        <v>131</v>
      </c>
      <c r="K14" s="100" t="s">
        <v>9</v>
      </c>
      <c r="L14" s="116" t="s">
        <v>544</v>
      </c>
      <c r="M14" s="101" t="s">
        <v>9</v>
      </c>
      <c r="N14" s="101" t="s">
        <v>9</v>
      </c>
      <c r="O14" s="102" t="s">
        <v>9</v>
      </c>
      <c r="P14" s="187" t="s">
        <v>545</v>
      </c>
    </row>
    <row r="15" spans="1:47" ht="83.25" customHeight="1" x14ac:dyDescent="0.45">
      <c r="B15" s="52">
        <v>9</v>
      </c>
      <c r="C15" s="10">
        <v>18</v>
      </c>
      <c r="D15" s="98">
        <v>44649</v>
      </c>
      <c r="E15" s="57" t="s">
        <v>35</v>
      </c>
      <c r="F15" s="72" t="s">
        <v>41</v>
      </c>
      <c r="G15" s="58" t="s">
        <v>42</v>
      </c>
      <c r="H15" s="57" t="s">
        <v>132</v>
      </c>
      <c r="I15" s="72" t="s">
        <v>40</v>
      </c>
      <c r="J15" s="59" t="s">
        <v>133</v>
      </c>
      <c r="K15" s="100" t="s">
        <v>9</v>
      </c>
      <c r="L15" s="10" t="s">
        <v>595</v>
      </c>
      <c r="M15" s="101" t="s">
        <v>9</v>
      </c>
      <c r="N15" s="101" t="s">
        <v>9</v>
      </c>
      <c r="O15" s="102" t="s">
        <v>20</v>
      </c>
      <c r="P15" s="187" t="s">
        <v>702</v>
      </c>
    </row>
    <row r="16" spans="1:47" ht="60.75" customHeight="1" x14ac:dyDescent="0.45">
      <c r="B16" s="52">
        <v>10</v>
      </c>
      <c r="C16" s="10">
        <v>19</v>
      </c>
      <c r="D16" s="98">
        <v>42600</v>
      </c>
      <c r="E16" s="57" t="s">
        <v>27</v>
      </c>
      <c r="F16" s="72" t="s">
        <v>41</v>
      </c>
      <c r="G16" s="58" t="s">
        <v>42</v>
      </c>
      <c r="H16" s="57" t="s">
        <v>134</v>
      </c>
      <c r="I16" s="72" t="s">
        <v>43</v>
      </c>
      <c r="J16" s="59" t="s">
        <v>135</v>
      </c>
      <c r="K16" s="100" t="s">
        <v>9</v>
      </c>
      <c r="L16" s="10" t="s">
        <v>595</v>
      </c>
      <c r="M16" s="101" t="s">
        <v>9</v>
      </c>
      <c r="N16" s="101" t="s">
        <v>9</v>
      </c>
      <c r="O16" s="102" t="s">
        <v>9</v>
      </c>
      <c r="P16" s="187" t="s">
        <v>703</v>
      </c>
    </row>
    <row r="17" spans="2:16" ht="71.25" customHeight="1" x14ac:dyDescent="0.45">
      <c r="B17" s="52">
        <v>11</v>
      </c>
      <c r="C17" s="10">
        <v>55</v>
      </c>
      <c r="D17" s="98">
        <v>42726</v>
      </c>
      <c r="E17" s="57" t="s">
        <v>45</v>
      </c>
      <c r="F17" s="72" t="s">
        <v>46</v>
      </c>
      <c r="G17" s="59" t="s">
        <v>47</v>
      </c>
      <c r="H17" s="57" t="s">
        <v>136</v>
      </c>
      <c r="I17" s="72" t="s">
        <v>44</v>
      </c>
      <c r="J17" s="59" t="s">
        <v>137</v>
      </c>
      <c r="K17" s="100" t="s">
        <v>9</v>
      </c>
      <c r="L17" s="10" t="s">
        <v>596</v>
      </c>
      <c r="M17" s="101" t="s">
        <v>9</v>
      </c>
      <c r="N17" s="101" t="s">
        <v>9</v>
      </c>
      <c r="O17" s="102" t="s">
        <v>9</v>
      </c>
      <c r="P17" s="187" t="s">
        <v>597</v>
      </c>
    </row>
    <row r="18" spans="2:16" ht="69" customHeight="1" x14ac:dyDescent="0.45">
      <c r="B18" s="52">
        <v>12</v>
      </c>
      <c r="C18" s="10">
        <v>57</v>
      </c>
      <c r="D18" s="98">
        <v>42726</v>
      </c>
      <c r="E18" s="57" t="s">
        <v>35</v>
      </c>
      <c r="F18" s="72" t="s">
        <v>46</v>
      </c>
      <c r="G18" s="59" t="s">
        <v>47</v>
      </c>
      <c r="H18" s="57" t="s">
        <v>138</v>
      </c>
      <c r="I18" s="72" t="s">
        <v>48</v>
      </c>
      <c r="J18" s="59" t="s">
        <v>139</v>
      </c>
      <c r="K18" s="100" t="s">
        <v>9</v>
      </c>
      <c r="L18" s="10" t="s">
        <v>596</v>
      </c>
      <c r="M18" s="101" t="s">
        <v>9</v>
      </c>
      <c r="N18" s="101" t="s">
        <v>9</v>
      </c>
      <c r="O18" s="102" t="s">
        <v>9</v>
      </c>
      <c r="P18" s="187" t="s">
        <v>598</v>
      </c>
    </row>
    <row r="19" spans="2:16" ht="67.5" customHeight="1" x14ac:dyDescent="0.45">
      <c r="B19" s="52">
        <v>13</v>
      </c>
      <c r="C19" s="10">
        <v>61</v>
      </c>
      <c r="D19" s="98">
        <v>42726</v>
      </c>
      <c r="E19" s="57" t="s">
        <v>45</v>
      </c>
      <c r="F19" s="72" t="s">
        <v>46</v>
      </c>
      <c r="G19" s="58" t="s">
        <v>47</v>
      </c>
      <c r="H19" s="57" t="s">
        <v>140</v>
      </c>
      <c r="I19" s="72" t="s">
        <v>49</v>
      </c>
      <c r="J19" s="59" t="s">
        <v>141</v>
      </c>
      <c r="K19" s="100" t="s">
        <v>9</v>
      </c>
      <c r="L19" s="10" t="s">
        <v>596</v>
      </c>
      <c r="M19" s="101" t="s">
        <v>9</v>
      </c>
      <c r="N19" s="101" t="s">
        <v>9</v>
      </c>
      <c r="O19" s="102" t="s">
        <v>9</v>
      </c>
      <c r="P19" s="187" t="s">
        <v>705</v>
      </c>
    </row>
    <row r="20" spans="2:16" ht="76.5" customHeight="1" x14ac:dyDescent="0.45">
      <c r="B20" s="52">
        <v>14</v>
      </c>
      <c r="C20" s="10">
        <v>62</v>
      </c>
      <c r="D20" s="98">
        <v>42726</v>
      </c>
      <c r="E20" s="57" t="s">
        <v>27</v>
      </c>
      <c r="F20" s="72" t="s">
        <v>46</v>
      </c>
      <c r="G20" s="58" t="s">
        <v>47</v>
      </c>
      <c r="H20" s="57" t="s">
        <v>142</v>
      </c>
      <c r="I20" s="72" t="s">
        <v>50</v>
      </c>
      <c r="J20" s="59" t="s">
        <v>143</v>
      </c>
      <c r="K20" s="100" t="s">
        <v>9</v>
      </c>
      <c r="L20" s="10" t="s">
        <v>596</v>
      </c>
      <c r="M20" s="101" t="s">
        <v>9</v>
      </c>
      <c r="N20" s="101" t="s">
        <v>9</v>
      </c>
      <c r="O20" s="102" t="s">
        <v>9</v>
      </c>
      <c r="P20" s="187" t="s">
        <v>704</v>
      </c>
    </row>
    <row r="21" spans="2:16" ht="63" customHeight="1" x14ac:dyDescent="0.45">
      <c r="B21" s="52">
        <v>15</v>
      </c>
      <c r="C21" s="10">
        <v>46</v>
      </c>
      <c r="D21" s="98">
        <v>42699</v>
      </c>
      <c r="E21" s="57" t="s">
        <v>35</v>
      </c>
      <c r="F21" s="72" t="s">
        <v>52</v>
      </c>
      <c r="G21" s="59" t="s">
        <v>53</v>
      </c>
      <c r="H21" s="57" t="s">
        <v>144</v>
      </c>
      <c r="I21" s="72" t="s">
        <v>51</v>
      </c>
      <c r="J21" s="59" t="s">
        <v>145</v>
      </c>
      <c r="K21" s="100" t="s">
        <v>9</v>
      </c>
      <c r="L21" s="10" t="s">
        <v>599</v>
      </c>
      <c r="M21" s="101" t="s">
        <v>9</v>
      </c>
      <c r="N21" s="101" t="s">
        <v>9</v>
      </c>
      <c r="O21" s="102" t="s">
        <v>9</v>
      </c>
      <c r="P21" s="187" t="s">
        <v>600</v>
      </c>
    </row>
    <row r="22" spans="2:16" ht="64.5" customHeight="1" x14ac:dyDescent="0.45">
      <c r="B22" s="52">
        <v>16</v>
      </c>
      <c r="C22" s="10">
        <v>25</v>
      </c>
      <c r="D22" s="98">
        <v>42699</v>
      </c>
      <c r="E22" s="57" t="s">
        <v>35</v>
      </c>
      <c r="F22" s="72" t="s">
        <v>52</v>
      </c>
      <c r="G22" s="59" t="s">
        <v>53</v>
      </c>
      <c r="H22" s="57" t="s">
        <v>146</v>
      </c>
      <c r="I22" s="72" t="s">
        <v>54</v>
      </c>
      <c r="J22" s="59" t="s">
        <v>147</v>
      </c>
      <c r="K22" s="100" t="s">
        <v>9</v>
      </c>
      <c r="L22" s="10" t="s">
        <v>599</v>
      </c>
      <c r="M22" s="101" t="s">
        <v>9</v>
      </c>
      <c r="N22" s="101" t="s">
        <v>9</v>
      </c>
      <c r="O22" s="102" t="s">
        <v>20</v>
      </c>
      <c r="P22" s="187" t="s">
        <v>698</v>
      </c>
    </row>
    <row r="23" spans="2:16" ht="57.75" customHeight="1" x14ac:dyDescent="0.45">
      <c r="B23" s="52">
        <v>17</v>
      </c>
      <c r="C23" s="10">
        <v>31</v>
      </c>
      <c r="D23" s="98">
        <v>43490</v>
      </c>
      <c r="E23" s="57" t="s">
        <v>27</v>
      </c>
      <c r="F23" s="72" t="s">
        <v>52</v>
      </c>
      <c r="G23" s="58" t="s">
        <v>53</v>
      </c>
      <c r="H23" s="57" t="s">
        <v>148</v>
      </c>
      <c r="I23" s="72" t="s">
        <v>55</v>
      </c>
      <c r="J23" s="59" t="s">
        <v>149</v>
      </c>
      <c r="K23" s="100" t="s">
        <v>9</v>
      </c>
      <c r="L23" s="10" t="s">
        <v>599</v>
      </c>
      <c r="M23" s="101" t="s">
        <v>9</v>
      </c>
      <c r="N23" s="101" t="s">
        <v>9</v>
      </c>
      <c r="O23" s="102" t="s">
        <v>9</v>
      </c>
      <c r="P23" s="187" t="s">
        <v>598</v>
      </c>
    </row>
    <row r="24" spans="2:16" ht="57.75" customHeight="1" x14ac:dyDescent="0.45">
      <c r="B24" s="52">
        <v>18</v>
      </c>
      <c r="C24" s="10">
        <v>38</v>
      </c>
      <c r="D24" s="98">
        <v>44105</v>
      </c>
      <c r="E24" s="57" t="s">
        <v>35</v>
      </c>
      <c r="F24" s="72" t="s">
        <v>57</v>
      </c>
      <c r="G24" s="59" t="s">
        <v>58</v>
      </c>
      <c r="H24" s="57" t="s">
        <v>150</v>
      </c>
      <c r="I24" s="72" t="s">
        <v>56</v>
      </c>
      <c r="J24" s="59" t="s">
        <v>151</v>
      </c>
      <c r="K24" s="100" t="s">
        <v>9</v>
      </c>
      <c r="L24" s="10" t="s">
        <v>601</v>
      </c>
      <c r="M24" s="101" t="s">
        <v>9</v>
      </c>
      <c r="N24" s="101" t="s">
        <v>9</v>
      </c>
      <c r="O24" s="102" t="s">
        <v>9</v>
      </c>
      <c r="P24" s="187" t="s">
        <v>598</v>
      </c>
    </row>
    <row r="25" spans="2:16" ht="61.5" customHeight="1" x14ac:dyDescent="0.45">
      <c r="B25" s="52">
        <v>19</v>
      </c>
      <c r="C25" s="10">
        <v>22</v>
      </c>
      <c r="D25" s="98">
        <v>43490</v>
      </c>
      <c r="E25" s="57" t="s">
        <v>27</v>
      </c>
      <c r="F25" s="72" t="s">
        <v>60</v>
      </c>
      <c r="G25" s="59" t="s">
        <v>61</v>
      </c>
      <c r="H25" s="57" t="s">
        <v>152</v>
      </c>
      <c r="I25" s="72" t="s">
        <v>59</v>
      </c>
      <c r="J25" s="59" t="s">
        <v>153</v>
      </c>
      <c r="K25" s="100" t="s">
        <v>9</v>
      </c>
      <c r="L25" s="10" t="s">
        <v>620</v>
      </c>
      <c r="M25" s="101" t="s">
        <v>9</v>
      </c>
      <c r="N25" s="101" t="s">
        <v>9</v>
      </c>
      <c r="O25" s="102" t="s">
        <v>9</v>
      </c>
      <c r="P25" s="187" t="s">
        <v>619</v>
      </c>
    </row>
    <row r="26" spans="2:16" ht="63" customHeight="1" x14ac:dyDescent="0.45">
      <c r="B26" s="52">
        <v>20</v>
      </c>
      <c r="C26" s="10">
        <v>23</v>
      </c>
      <c r="D26" s="98">
        <v>42597</v>
      </c>
      <c r="E26" s="57" t="s">
        <v>35</v>
      </c>
      <c r="F26" s="72" t="s">
        <v>60</v>
      </c>
      <c r="G26" s="58" t="s">
        <v>61</v>
      </c>
      <c r="H26" s="57" t="s">
        <v>154</v>
      </c>
      <c r="I26" s="72" t="s">
        <v>62</v>
      </c>
      <c r="J26" s="59" t="s">
        <v>155</v>
      </c>
      <c r="K26" s="100" t="s">
        <v>9</v>
      </c>
      <c r="L26" s="10" t="s">
        <v>620</v>
      </c>
      <c r="M26" s="101" t="s">
        <v>9</v>
      </c>
      <c r="N26" s="101" t="s">
        <v>9</v>
      </c>
      <c r="O26" s="102" t="s">
        <v>20</v>
      </c>
      <c r="P26" s="187" t="s">
        <v>695</v>
      </c>
    </row>
    <row r="27" spans="2:16" ht="78" customHeight="1" x14ac:dyDescent="0.45">
      <c r="B27" s="52">
        <v>21</v>
      </c>
      <c r="C27" s="10">
        <v>94</v>
      </c>
      <c r="D27" s="98">
        <v>43676</v>
      </c>
      <c r="E27" s="57" t="s">
        <v>35</v>
      </c>
      <c r="F27" s="72" t="s">
        <v>64</v>
      </c>
      <c r="G27" s="59" t="s">
        <v>65</v>
      </c>
      <c r="H27" s="57" t="s">
        <v>156</v>
      </c>
      <c r="I27" s="72" t="s">
        <v>63</v>
      </c>
      <c r="J27" s="59" t="s">
        <v>157</v>
      </c>
      <c r="K27" s="100" t="s">
        <v>9</v>
      </c>
      <c r="L27" s="10" t="s">
        <v>696</v>
      </c>
      <c r="M27" s="101" t="s">
        <v>9</v>
      </c>
      <c r="N27" s="101" t="s">
        <v>9</v>
      </c>
      <c r="O27" s="102" t="s">
        <v>9</v>
      </c>
      <c r="P27" s="187" t="s">
        <v>706</v>
      </c>
    </row>
    <row r="28" spans="2:16" ht="67.5" customHeight="1" x14ac:dyDescent="0.45">
      <c r="B28" s="52">
        <v>22</v>
      </c>
      <c r="C28" s="10">
        <v>95</v>
      </c>
      <c r="D28" s="98">
        <v>43676</v>
      </c>
      <c r="E28" s="57" t="s">
        <v>35</v>
      </c>
      <c r="F28" s="72" t="s">
        <v>64</v>
      </c>
      <c r="G28" s="59" t="s">
        <v>65</v>
      </c>
      <c r="H28" s="57" t="s">
        <v>158</v>
      </c>
      <c r="I28" s="72" t="s">
        <v>66</v>
      </c>
      <c r="J28" s="59" t="s">
        <v>159</v>
      </c>
      <c r="K28" s="100" t="s">
        <v>9</v>
      </c>
      <c r="L28" s="10" t="s">
        <v>697</v>
      </c>
      <c r="M28" s="101" t="s">
        <v>9</v>
      </c>
      <c r="N28" s="101" t="s">
        <v>9</v>
      </c>
      <c r="O28" s="102" t="s">
        <v>20</v>
      </c>
      <c r="P28" s="187" t="s">
        <v>707</v>
      </c>
    </row>
    <row r="29" spans="2:16" ht="68.25" customHeight="1" x14ac:dyDescent="0.45">
      <c r="B29" s="52">
        <v>23</v>
      </c>
      <c r="C29" s="10">
        <v>96</v>
      </c>
      <c r="D29" s="98">
        <v>43122</v>
      </c>
      <c r="E29" s="57" t="s">
        <v>68</v>
      </c>
      <c r="F29" s="72" t="s">
        <v>64</v>
      </c>
      <c r="G29" s="59" t="s">
        <v>65</v>
      </c>
      <c r="H29" s="57" t="s">
        <v>160</v>
      </c>
      <c r="I29" s="72" t="s">
        <v>67</v>
      </c>
      <c r="J29" s="59" t="s">
        <v>161</v>
      </c>
      <c r="K29" s="100" t="s">
        <v>9</v>
      </c>
      <c r="L29" s="10" t="s">
        <v>697</v>
      </c>
      <c r="M29" s="101" t="s">
        <v>9</v>
      </c>
      <c r="N29" s="101" t="s">
        <v>9</v>
      </c>
      <c r="O29" s="102" t="s">
        <v>9</v>
      </c>
      <c r="P29" s="187" t="s">
        <v>708</v>
      </c>
    </row>
    <row r="30" spans="2:16" ht="71.25" customHeight="1" x14ac:dyDescent="0.45">
      <c r="B30" s="52">
        <v>24</v>
      </c>
      <c r="C30" s="10">
        <v>74</v>
      </c>
      <c r="D30" s="98">
        <v>44433</v>
      </c>
      <c r="E30" s="57" t="s">
        <v>35</v>
      </c>
      <c r="F30" s="72" t="s">
        <v>70</v>
      </c>
      <c r="G30" s="59" t="s">
        <v>71</v>
      </c>
      <c r="H30" s="57" t="s">
        <v>162</v>
      </c>
      <c r="I30" s="72" t="s">
        <v>69</v>
      </c>
      <c r="J30" s="59" t="s">
        <v>163</v>
      </c>
      <c r="K30" s="100" t="s">
        <v>9</v>
      </c>
      <c r="L30" s="10" t="s">
        <v>621</v>
      </c>
      <c r="M30" s="101" t="s">
        <v>9</v>
      </c>
      <c r="N30" s="101" t="s">
        <v>9</v>
      </c>
      <c r="O30" s="102" t="s">
        <v>9</v>
      </c>
      <c r="P30" s="187" t="s">
        <v>709</v>
      </c>
    </row>
    <row r="31" spans="2:16" ht="58.5" customHeight="1" x14ac:dyDescent="0.45">
      <c r="B31" s="52">
        <v>25</v>
      </c>
      <c r="C31" s="10">
        <v>111</v>
      </c>
      <c r="D31" s="98">
        <v>43132</v>
      </c>
      <c r="E31" s="57" t="s">
        <v>68</v>
      </c>
      <c r="F31" s="72" t="s">
        <v>70</v>
      </c>
      <c r="G31" s="59" t="s">
        <v>71</v>
      </c>
      <c r="H31" s="57" t="s">
        <v>164</v>
      </c>
      <c r="I31" s="72" t="s">
        <v>72</v>
      </c>
      <c r="J31" s="59" t="s">
        <v>165</v>
      </c>
      <c r="K31" s="100" t="s">
        <v>9</v>
      </c>
      <c r="L31" s="10" t="s">
        <v>621</v>
      </c>
      <c r="M31" s="101" t="s">
        <v>9</v>
      </c>
      <c r="N31" s="101" t="s">
        <v>9</v>
      </c>
      <c r="O31" s="102" t="s">
        <v>9</v>
      </c>
      <c r="P31" s="187" t="s">
        <v>710</v>
      </c>
    </row>
    <row r="32" spans="2:16" ht="90" customHeight="1" x14ac:dyDescent="0.45">
      <c r="B32" s="52">
        <v>26</v>
      </c>
      <c r="C32" s="10">
        <v>126</v>
      </c>
      <c r="D32" s="98">
        <v>44105</v>
      </c>
      <c r="E32" s="57" t="s">
        <v>35</v>
      </c>
      <c r="F32" s="72" t="s">
        <v>70</v>
      </c>
      <c r="G32" s="59" t="s">
        <v>71</v>
      </c>
      <c r="H32" s="57" t="s">
        <v>166</v>
      </c>
      <c r="I32" s="72" t="s">
        <v>73</v>
      </c>
      <c r="J32" s="59" t="s">
        <v>167</v>
      </c>
      <c r="K32" s="100" t="s">
        <v>9</v>
      </c>
      <c r="L32" s="10" t="s">
        <v>621</v>
      </c>
      <c r="M32" s="101" t="s">
        <v>9</v>
      </c>
      <c r="N32" s="101" t="s">
        <v>9</v>
      </c>
      <c r="O32" s="102" t="s">
        <v>9</v>
      </c>
      <c r="P32" s="187" t="s">
        <v>711</v>
      </c>
    </row>
    <row r="33" spans="2:16" ht="65.25" customHeight="1" x14ac:dyDescent="0.45">
      <c r="B33" s="52">
        <v>27</v>
      </c>
      <c r="C33" s="10">
        <v>127</v>
      </c>
      <c r="D33" s="98">
        <v>44433</v>
      </c>
      <c r="E33" s="57" t="s">
        <v>35</v>
      </c>
      <c r="F33" s="72" t="s">
        <v>70</v>
      </c>
      <c r="G33" s="59" t="s">
        <v>71</v>
      </c>
      <c r="H33" s="57" t="s">
        <v>168</v>
      </c>
      <c r="I33" s="72" t="s">
        <v>74</v>
      </c>
      <c r="J33" s="59" t="s">
        <v>169</v>
      </c>
      <c r="K33" s="100" t="s">
        <v>9</v>
      </c>
      <c r="L33" s="10" t="s">
        <v>621</v>
      </c>
      <c r="M33" s="101" t="s">
        <v>9</v>
      </c>
      <c r="N33" s="101" t="s">
        <v>9</v>
      </c>
      <c r="O33" s="102" t="s">
        <v>9</v>
      </c>
      <c r="P33" s="187" t="s">
        <v>712</v>
      </c>
    </row>
    <row r="34" spans="2:16" ht="48" customHeight="1" x14ac:dyDescent="0.45">
      <c r="B34" s="52">
        <v>28</v>
      </c>
      <c r="C34" s="10">
        <v>41</v>
      </c>
      <c r="D34" s="98">
        <v>42710</v>
      </c>
      <c r="E34" s="57" t="s">
        <v>27</v>
      </c>
      <c r="F34" s="72" t="s">
        <v>76</v>
      </c>
      <c r="G34" s="59" t="s">
        <v>77</v>
      </c>
      <c r="H34" s="57" t="s">
        <v>170</v>
      </c>
      <c r="I34" s="72" t="s">
        <v>75</v>
      </c>
      <c r="J34" s="59" t="s">
        <v>171</v>
      </c>
      <c r="K34" s="100" t="s">
        <v>9</v>
      </c>
      <c r="L34" s="10" t="s">
        <v>622</v>
      </c>
      <c r="M34" s="101" t="s">
        <v>9</v>
      </c>
      <c r="N34" s="101" t="s">
        <v>9</v>
      </c>
      <c r="O34" s="102" t="s">
        <v>9</v>
      </c>
      <c r="P34" s="187" t="s">
        <v>713</v>
      </c>
    </row>
    <row r="35" spans="2:16" ht="81.75" customHeight="1" x14ac:dyDescent="0.45">
      <c r="B35" s="52">
        <v>29</v>
      </c>
      <c r="C35" s="10">
        <v>42</v>
      </c>
      <c r="D35" s="98">
        <v>42710</v>
      </c>
      <c r="E35" s="57" t="s">
        <v>45</v>
      </c>
      <c r="F35" s="72" t="s">
        <v>76</v>
      </c>
      <c r="G35" s="59" t="s">
        <v>77</v>
      </c>
      <c r="H35" s="57" t="s">
        <v>172</v>
      </c>
      <c r="I35" s="72" t="s">
        <v>78</v>
      </c>
      <c r="J35" s="59" t="s">
        <v>173</v>
      </c>
      <c r="K35" s="100" t="s">
        <v>9</v>
      </c>
      <c r="L35" s="10" t="s">
        <v>622</v>
      </c>
      <c r="M35" s="101" t="s">
        <v>9</v>
      </c>
      <c r="N35" s="101" t="s">
        <v>9</v>
      </c>
      <c r="O35" s="102" t="s">
        <v>9</v>
      </c>
      <c r="P35" s="187" t="s">
        <v>714</v>
      </c>
    </row>
    <row r="36" spans="2:16" ht="69.75" customHeight="1" x14ac:dyDescent="0.45">
      <c r="B36" s="52">
        <v>30</v>
      </c>
      <c r="C36" s="10">
        <v>44</v>
      </c>
      <c r="D36" s="98">
        <v>42710</v>
      </c>
      <c r="E36" s="57" t="s">
        <v>35</v>
      </c>
      <c r="F36" s="72" t="s">
        <v>76</v>
      </c>
      <c r="G36" s="58" t="s">
        <v>77</v>
      </c>
      <c r="H36" s="57" t="s">
        <v>174</v>
      </c>
      <c r="I36" s="72" t="s">
        <v>79</v>
      </c>
      <c r="J36" s="59" t="s">
        <v>175</v>
      </c>
      <c r="K36" s="100" t="s">
        <v>9</v>
      </c>
      <c r="L36" s="10" t="s">
        <v>622</v>
      </c>
      <c r="M36" s="101" t="s">
        <v>9</v>
      </c>
      <c r="N36" s="101" t="s">
        <v>9</v>
      </c>
      <c r="O36" s="102" t="s">
        <v>9</v>
      </c>
      <c r="P36" s="187" t="s">
        <v>715</v>
      </c>
    </row>
    <row r="37" spans="2:16" ht="73.5" customHeight="1" x14ac:dyDescent="0.45">
      <c r="B37" s="52">
        <v>31</v>
      </c>
      <c r="C37" s="10">
        <v>119</v>
      </c>
      <c r="D37" s="98">
        <v>43594</v>
      </c>
      <c r="E37" s="57" t="s">
        <v>22</v>
      </c>
      <c r="F37" s="72" t="s">
        <v>76</v>
      </c>
      <c r="G37" s="59" t="s">
        <v>77</v>
      </c>
      <c r="H37" s="57" t="s">
        <v>176</v>
      </c>
      <c r="I37" s="72" t="s">
        <v>80</v>
      </c>
      <c r="J37" s="59" t="s">
        <v>177</v>
      </c>
      <c r="K37" s="100" t="s">
        <v>9</v>
      </c>
      <c r="L37" s="10" t="s">
        <v>622</v>
      </c>
      <c r="M37" s="101" t="s">
        <v>9</v>
      </c>
      <c r="N37" s="101" t="s">
        <v>9</v>
      </c>
      <c r="O37" s="102" t="s">
        <v>9</v>
      </c>
      <c r="P37" s="187" t="s">
        <v>716</v>
      </c>
    </row>
    <row r="38" spans="2:16" ht="69.75" customHeight="1" x14ac:dyDescent="0.45">
      <c r="B38" s="52">
        <v>32</v>
      </c>
      <c r="C38" s="10">
        <v>47</v>
      </c>
      <c r="D38" s="98">
        <v>44075</v>
      </c>
      <c r="E38" s="57" t="s">
        <v>35</v>
      </c>
      <c r="F38" s="72" t="s">
        <v>38</v>
      </c>
      <c r="G38" s="59" t="s">
        <v>82</v>
      </c>
      <c r="H38" s="57" t="s">
        <v>178</v>
      </c>
      <c r="I38" s="72" t="s">
        <v>81</v>
      </c>
      <c r="J38" s="59" t="s">
        <v>179</v>
      </c>
      <c r="K38" s="100" t="s">
        <v>9</v>
      </c>
      <c r="L38" s="116" t="s">
        <v>562</v>
      </c>
      <c r="M38" s="101" t="s">
        <v>9</v>
      </c>
      <c r="N38" s="101" t="s">
        <v>9</v>
      </c>
      <c r="O38" s="102" t="s">
        <v>20</v>
      </c>
      <c r="P38" s="187" t="s">
        <v>717</v>
      </c>
    </row>
    <row r="39" spans="2:16" ht="63.75" customHeight="1" x14ac:dyDescent="0.45">
      <c r="B39" s="52">
        <v>33</v>
      </c>
      <c r="C39" s="10">
        <v>100</v>
      </c>
      <c r="D39" s="98">
        <v>43490</v>
      </c>
      <c r="E39" s="57" t="s">
        <v>27</v>
      </c>
      <c r="F39" s="72" t="s">
        <v>38</v>
      </c>
      <c r="G39" s="59" t="s">
        <v>82</v>
      </c>
      <c r="H39" s="57" t="s">
        <v>180</v>
      </c>
      <c r="I39" s="72" t="s">
        <v>83</v>
      </c>
      <c r="J39" s="59" t="s">
        <v>181</v>
      </c>
      <c r="K39" s="100" t="s">
        <v>9</v>
      </c>
      <c r="L39" s="116" t="s">
        <v>562</v>
      </c>
      <c r="M39" s="101" t="s">
        <v>9</v>
      </c>
      <c r="N39" s="101" t="s">
        <v>9</v>
      </c>
      <c r="O39" s="102" t="s">
        <v>9</v>
      </c>
      <c r="P39" s="187" t="s">
        <v>563</v>
      </c>
    </row>
    <row r="40" spans="2:16" ht="61.5" customHeight="1" x14ac:dyDescent="0.45">
      <c r="B40" s="52">
        <v>34</v>
      </c>
      <c r="C40" s="10">
        <v>79</v>
      </c>
      <c r="D40" s="98">
        <v>42733</v>
      </c>
      <c r="E40" s="57" t="s">
        <v>85</v>
      </c>
      <c r="F40" s="72" t="s">
        <v>23</v>
      </c>
      <c r="G40" s="59" t="s">
        <v>86</v>
      </c>
      <c r="H40" s="57" t="s">
        <v>182</v>
      </c>
      <c r="I40" s="72" t="s">
        <v>84</v>
      </c>
      <c r="J40" s="59" t="s">
        <v>183</v>
      </c>
      <c r="K40" s="100" t="s">
        <v>9</v>
      </c>
      <c r="L40" s="116" t="s">
        <v>564</v>
      </c>
      <c r="M40" s="101" t="s">
        <v>9</v>
      </c>
      <c r="N40" s="101" t="s">
        <v>9</v>
      </c>
      <c r="O40" s="102" t="s">
        <v>9</v>
      </c>
      <c r="P40" s="187" t="s">
        <v>565</v>
      </c>
    </row>
    <row r="41" spans="2:16" ht="93.75" customHeight="1" x14ac:dyDescent="0.45">
      <c r="B41" s="52">
        <v>35</v>
      </c>
      <c r="C41" s="10">
        <v>80</v>
      </c>
      <c r="D41" s="98">
        <v>43497</v>
      </c>
      <c r="E41" s="57" t="s">
        <v>27</v>
      </c>
      <c r="F41" s="72" t="s">
        <v>23</v>
      </c>
      <c r="G41" s="58" t="s">
        <v>86</v>
      </c>
      <c r="H41" s="57" t="s">
        <v>184</v>
      </c>
      <c r="I41" s="72" t="s">
        <v>87</v>
      </c>
      <c r="J41" s="59" t="s">
        <v>185</v>
      </c>
      <c r="K41" s="100" t="s">
        <v>9</v>
      </c>
      <c r="L41" s="116" t="s">
        <v>567</v>
      </c>
      <c r="M41" s="101" t="s">
        <v>9</v>
      </c>
      <c r="N41" s="101" t="s">
        <v>9</v>
      </c>
      <c r="O41" s="102" t="s">
        <v>9</v>
      </c>
      <c r="P41" s="187" t="s">
        <v>566</v>
      </c>
    </row>
    <row r="42" spans="2:16" ht="85.5" customHeight="1" x14ac:dyDescent="0.45">
      <c r="B42" s="52">
        <v>36</v>
      </c>
      <c r="C42" s="10">
        <v>122</v>
      </c>
      <c r="D42" s="98">
        <v>42716</v>
      </c>
      <c r="E42" s="57" t="s">
        <v>35</v>
      </c>
      <c r="F42" s="72" t="s">
        <v>23</v>
      </c>
      <c r="G42" s="58" t="s">
        <v>86</v>
      </c>
      <c r="H42" s="57" t="s">
        <v>186</v>
      </c>
      <c r="I42" s="72" t="s">
        <v>88</v>
      </c>
      <c r="J42" s="59" t="s">
        <v>187</v>
      </c>
      <c r="K42" s="100" t="s">
        <v>9</v>
      </c>
      <c r="L42" s="116" t="s">
        <v>568</v>
      </c>
      <c r="M42" s="101" t="s">
        <v>9</v>
      </c>
      <c r="N42" s="101" t="s">
        <v>9</v>
      </c>
      <c r="O42" s="102" t="s">
        <v>9</v>
      </c>
      <c r="P42" s="187" t="s">
        <v>569</v>
      </c>
    </row>
    <row r="43" spans="2:16" ht="96" customHeight="1" x14ac:dyDescent="0.45">
      <c r="B43" s="52">
        <v>37</v>
      </c>
      <c r="C43" s="10">
        <v>52</v>
      </c>
      <c r="D43" s="98">
        <v>43497</v>
      </c>
      <c r="E43" s="57" t="s">
        <v>27</v>
      </c>
      <c r="F43" s="72" t="s">
        <v>23</v>
      </c>
      <c r="G43" s="59" t="s">
        <v>90</v>
      </c>
      <c r="H43" s="57" t="s">
        <v>188</v>
      </c>
      <c r="I43" s="72" t="s">
        <v>89</v>
      </c>
      <c r="J43" s="59" t="s">
        <v>189</v>
      </c>
      <c r="K43" s="100" t="s">
        <v>9</v>
      </c>
      <c r="L43" s="116" t="s">
        <v>570</v>
      </c>
      <c r="M43" s="101" t="s">
        <v>9</v>
      </c>
      <c r="N43" s="101" t="s">
        <v>9</v>
      </c>
      <c r="O43" s="102" t="s">
        <v>9</v>
      </c>
      <c r="P43" s="187" t="s">
        <v>566</v>
      </c>
    </row>
    <row r="44" spans="2:16" ht="96" customHeight="1" x14ac:dyDescent="0.45">
      <c r="B44" s="52">
        <v>38</v>
      </c>
      <c r="C44" s="10">
        <v>136</v>
      </c>
      <c r="D44" s="98">
        <v>44313</v>
      </c>
      <c r="E44" s="57" t="s">
        <v>35</v>
      </c>
      <c r="F44" s="72" t="s">
        <v>23</v>
      </c>
      <c r="G44" s="59" t="s">
        <v>90</v>
      </c>
      <c r="H44" s="57" t="s">
        <v>190</v>
      </c>
      <c r="I44" s="72" t="s">
        <v>91</v>
      </c>
      <c r="J44" s="59" t="s">
        <v>191</v>
      </c>
      <c r="K44" s="100" t="s">
        <v>9</v>
      </c>
      <c r="L44" s="116" t="s">
        <v>571</v>
      </c>
      <c r="M44" s="101" t="s">
        <v>9</v>
      </c>
      <c r="N44" s="101" t="s">
        <v>9</v>
      </c>
      <c r="O44" s="102" t="s">
        <v>9</v>
      </c>
      <c r="P44" s="187" t="s">
        <v>572</v>
      </c>
    </row>
    <row r="45" spans="2:16" ht="73.5" customHeight="1" x14ac:dyDescent="0.45">
      <c r="B45" s="52">
        <v>39</v>
      </c>
      <c r="C45" s="10">
        <v>934</v>
      </c>
      <c r="D45" s="98">
        <v>44681</v>
      </c>
      <c r="E45" s="57" t="s">
        <v>35</v>
      </c>
      <c r="F45" s="72" t="s">
        <v>23</v>
      </c>
      <c r="G45" s="59" t="s">
        <v>90</v>
      </c>
      <c r="H45" s="57" t="s">
        <v>192</v>
      </c>
      <c r="I45" s="72" t="s">
        <v>92</v>
      </c>
      <c r="J45" s="59" t="s">
        <v>193</v>
      </c>
      <c r="K45" s="100" t="s">
        <v>9</v>
      </c>
      <c r="L45" s="116" t="s">
        <v>573</v>
      </c>
      <c r="M45" s="101" t="s">
        <v>9</v>
      </c>
      <c r="N45" s="101" t="s">
        <v>9</v>
      </c>
      <c r="O45" s="102" t="s">
        <v>9</v>
      </c>
      <c r="P45" s="187" t="s">
        <v>574</v>
      </c>
    </row>
    <row r="46" spans="2:16" ht="61.5" customHeight="1" x14ac:dyDescent="0.45">
      <c r="B46" s="52">
        <v>40</v>
      </c>
      <c r="C46" s="10">
        <v>64</v>
      </c>
      <c r="D46" s="98">
        <v>44313</v>
      </c>
      <c r="E46" s="57" t="s">
        <v>37</v>
      </c>
      <c r="F46" s="72" t="s">
        <v>94</v>
      </c>
      <c r="G46" s="58" t="s">
        <v>95</v>
      </c>
      <c r="H46" s="57" t="s">
        <v>194</v>
      </c>
      <c r="I46" s="72" t="s">
        <v>93</v>
      </c>
      <c r="J46" s="59" t="s">
        <v>195</v>
      </c>
      <c r="K46" s="100" t="s">
        <v>9</v>
      </c>
      <c r="L46" s="116" t="s">
        <v>575</v>
      </c>
      <c r="M46" s="101" t="s">
        <v>9</v>
      </c>
      <c r="N46" s="101" t="s">
        <v>9</v>
      </c>
      <c r="O46" s="102" t="s">
        <v>9</v>
      </c>
      <c r="P46" s="187" t="s">
        <v>576</v>
      </c>
    </row>
    <row r="47" spans="2:16" ht="39.75" customHeight="1" x14ac:dyDescent="0.45">
      <c r="B47" s="52">
        <v>41</v>
      </c>
      <c r="C47" s="10">
        <v>65</v>
      </c>
      <c r="D47" s="98">
        <v>44314</v>
      </c>
      <c r="E47" s="57" t="s">
        <v>37</v>
      </c>
      <c r="F47" s="72" t="s">
        <v>94</v>
      </c>
      <c r="G47" s="58" t="s">
        <v>97</v>
      </c>
      <c r="H47" s="57" t="s">
        <v>196</v>
      </c>
      <c r="I47" s="72" t="s">
        <v>96</v>
      </c>
      <c r="J47" s="59" t="s">
        <v>197</v>
      </c>
      <c r="K47" s="100" t="s">
        <v>9</v>
      </c>
      <c r="L47" s="10" t="s">
        <v>648</v>
      </c>
      <c r="M47" s="101" t="s">
        <v>9</v>
      </c>
      <c r="N47" s="101" t="s">
        <v>9</v>
      </c>
      <c r="O47" s="102" t="s">
        <v>9</v>
      </c>
      <c r="P47" s="187" t="s">
        <v>651</v>
      </c>
    </row>
    <row r="48" spans="2:16" ht="57.75" customHeight="1" x14ac:dyDescent="0.45">
      <c r="B48" s="52">
        <v>42</v>
      </c>
      <c r="C48" s="10">
        <v>82</v>
      </c>
      <c r="D48" s="98">
        <v>44421</v>
      </c>
      <c r="E48" s="57" t="s">
        <v>29</v>
      </c>
      <c r="F48" s="72" t="s">
        <v>38</v>
      </c>
      <c r="G48" s="58" t="s">
        <v>99</v>
      </c>
      <c r="H48" s="57" t="s">
        <v>198</v>
      </c>
      <c r="I48" s="72" t="s">
        <v>98</v>
      </c>
      <c r="J48" s="59" t="s">
        <v>199</v>
      </c>
      <c r="K48" s="100" t="s">
        <v>9</v>
      </c>
      <c r="L48" s="10" t="s">
        <v>649</v>
      </c>
      <c r="M48" s="101" t="s">
        <v>9</v>
      </c>
      <c r="N48" s="101" t="s">
        <v>9</v>
      </c>
      <c r="O48" s="102" t="s">
        <v>9</v>
      </c>
      <c r="P48" s="187" t="s">
        <v>652</v>
      </c>
    </row>
    <row r="49" spans="2:16" ht="56.25" customHeight="1" x14ac:dyDescent="0.45">
      <c r="B49" s="52">
        <v>43</v>
      </c>
      <c r="C49" s="10">
        <v>83</v>
      </c>
      <c r="D49" s="98">
        <v>44421</v>
      </c>
      <c r="E49" s="57" t="s">
        <v>29</v>
      </c>
      <c r="F49" s="72" t="s">
        <v>38</v>
      </c>
      <c r="G49" s="58" t="s">
        <v>99</v>
      </c>
      <c r="H49" s="57" t="s">
        <v>200</v>
      </c>
      <c r="I49" s="72" t="s">
        <v>100</v>
      </c>
      <c r="J49" s="59" t="s">
        <v>201</v>
      </c>
      <c r="K49" s="100" t="s">
        <v>9</v>
      </c>
      <c r="L49" s="10" t="s">
        <v>649</v>
      </c>
      <c r="M49" s="101" t="s">
        <v>9</v>
      </c>
      <c r="N49" s="101" t="s">
        <v>9</v>
      </c>
      <c r="O49" s="102" t="s">
        <v>9</v>
      </c>
      <c r="P49" s="187" t="s">
        <v>653</v>
      </c>
    </row>
    <row r="50" spans="2:16" ht="51" customHeight="1" x14ac:dyDescent="0.45">
      <c r="B50" s="52">
        <v>44</v>
      </c>
      <c r="C50" s="10">
        <v>86</v>
      </c>
      <c r="D50" s="98">
        <v>44421</v>
      </c>
      <c r="E50" s="57" t="s">
        <v>29</v>
      </c>
      <c r="F50" s="72" t="s">
        <v>38</v>
      </c>
      <c r="G50" s="58" t="s">
        <v>99</v>
      </c>
      <c r="H50" s="57" t="s">
        <v>202</v>
      </c>
      <c r="I50" s="72" t="s">
        <v>101</v>
      </c>
      <c r="J50" s="59" t="s">
        <v>203</v>
      </c>
      <c r="K50" s="100" t="s">
        <v>9</v>
      </c>
      <c r="L50" s="10" t="s">
        <v>649</v>
      </c>
      <c r="M50" s="101" t="s">
        <v>9</v>
      </c>
      <c r="N50" s="101" t="s">
        <v>9</v>
      </c>
      <c r="O50" s="102" t="s">
        <v>9</v>
      </c>
      <c r="P50" s="187" t="s">
        <v>654</v>
      </c>
    </row>
    <row r="51" spans="2:16" ht="42.75" customHeight="1" x14ac:dyDescent="0.45">
      <c r="B51" s="52">
        <v>45</v>
      </c>
      <c r="C51" s="10">
        <v>115</v>
      </c>
      <c r="D51" s="98">
        <v>44421</v>
      </c>
      <c r="E51" s="57" t="s">
        <v>27</v>
      </c>
      <c r="F51" s="72" t="s">
        <v>38</v>
      </c>
      <c r="G51" s="58" t="s">
        <v>99</v>
      </c>
      <c r="H51" s="57" t="s">
        <v>204</v>
      </c>
      <c r="I51" s="72" t="s">
        <v>102</v>
      </c>
      <c r="J51" s="59" t="s">
        <v>205</v>
      </c>
      <c r="K51" s="100" t="s">
        <v>9</v>
      </c>
      <c r="L51" s="10" t="s">
        <v>649</v>
      </c>
      <c r="M51" s="101" t="s">
        <v>9</v>
      </c>
      <c r="N51" s="101" t="s">
        <v>9</v>
      </c>
      <c r="O51" s="102" t="s">
        <v>9</v>
      </c>
      <c r="P51" s="187" t="s">
        <v>655</v>
      </c>
    </row>
    <row r="52" spans="2:16" ht="60.75" customHeight="1" x14ac:dyDescent="0.45">
      <c r="B52" s="52">
        <v>46</v>
      </c>
      <c r="C52" s="10">
        <v>107</v>
      </c>
      <c r="D52" s="98">
        <v>44067</v>
      </c>
      <c r="E52" s="57" t="s">
        <v>35</v>
      </c>
      <c r="F52" s="72" t="s">
        <v>104</v>
      </c>
      <c r="G52" s="58" t="s">
        <v>105</v>
      </c>
      <c r="H52" s="57" t="s">
        <v>206</v>
      </c>
      <c r="I52" s="72" t="s">
        <v>103</v>
      </c>
      <c r="J52" s="59" t="s">
        <v>207</v>
      </c>
      <c r="K52" s="100" t="s">
        <v>9</v>
      </c>
      <c r="L52" s="78" t="s">
        <v>650</v>
      </c>
      <c r="M52" s="101" t="s">
        <v>9</v>
      </c>
      <c r="N52" s="101" t="s">
        <v>9</v>
      </c>
      <c r="O52" s="102" t="s">
        <v>9</v>
      </c>
      <c r="P52" s="187" t="s">
        <v>656</v>
      </c>
    </row>
    <row r="53" spans="2:16" ht="64.5" customHeight="1" x14ac:dyDescent="0.45">
      <c r="B53" s="52">
        <v>47</v>
      </c>
      <c r="C53" s="10">
        <v>932</v>
      </c>
      <c r="D53" s="98">
        <v>44777</v>
      </c>
      <c r="E53" s="57" t="s">
        <v>68</v>
      </c>
      <c r="F53" s="72" t="s">
        <v>104</v>
      </c>
      <c r="G53" s="59" t="s">
        <v>105</v>
      </c>
      <c r="H53" s="57" t="s">
        <v>208</v>
      </c>
      <c r="I53" s="72" t="s">
        <v>106</v>
      </c>
      <c r="J53" s="59" t="s">
        <v>161</v>
      </c>
      <c r="K53" s="100" t="s">
        <v>9</v>
      </c>
      <c r="L53" s="94" t="s">
        <v>650</v>
      </c>
      <c r="M53" s="101" t="s">
        <v>9</v>
      </c>
      <c r="N53" s="101" t="s">
        <v>9</v>
      </c>
      <c r="O53" s="102" t="s">
        <v>9</v>
      </c>
      <c r="P53" s="187" t="s">
        <v>657</v>
      </c>
    </row>
    <row r="54" spans="2:16" ht="60" customHeight="1" x14ac:dyDescent="0.45">
      <c r="B54" s="52">
        <v>48</v>
      </c>
      <c r="C54" s="10">
        <v>8</v>
      </c>
      <c r="D54" s="98">
        <v>43671</v>
      </c>
      <c r="E54" s="57" t="s">
        <v>37</v>
      </c>
      <c r="F54" s="72" t="s">
        <v>108</v>
      </c>
      <c r="G54" s="59" t="s">
        <v>109</v>
      </c>
      <c r="H54" s="57" t="s">
        <v>209</v>
      </c>
      <c r="I54" s="72" t="s">
        <v>107</v>
      </c>
      <c r="J54" s="59" t="s">
        <v>210</v>
      </c>
      <c r="K54" s="100" t="s">
        <v>9</v>
      </c>
      <c r="L54" s="142" t="s">
        <v>592</v>
      </c>
      <c r="M54" s="101" t="s">
        <v>9</v>
      </c>
      <c r="N54" s="101" t="s">
        <v>9</v>
      </c>
      <c r="O54" s="102" t="s">
        <v>9</v>
      </c>
      <c r="P54" s="187" t="s">
        <v>700</v>
      </c>
    </row>
    <row r="55" spans="2:16" ht="61.5" customHeight="1" x14ac:dyDescent="0.45">
      <c r="B55" s="52">
        <v>49</v>
      </c>
      <c r="C55" s="10">
        <v>12</v>
      </c>
      <c r="D55" s="98">
        <v>43671</v>
      </c>
      <c r="E55" s="57" t="s">
        <v>45</v>
      </c>
      <c r="F55" s="72" t="s">
        <v>108</v>
      </c>
      <c r="G55" s="59" t="s">
        <v>109</v>
      </c>
      <c r="H55" s="57" t="s">
        <v>211</v>
      </c>
      <c r="I55" s="72" t="s">
        <v>110</v>
      </c>
      <c r="J55" s="59" t="s">
        <v>212</v>
      </c>
      <c r="K55" s="100" t="s">
        <v>9</v>
      </c>
      <c r="L55" s="142" t="s">
        <v>592</v>
      </c>
      <c r="M55" s="101" t="s">
        <v>9</v>
      </c>
      <c r="N55" s="101" t="s">
        <v>9</v>
      </c>
      <c r="O55" s="102" t="s">
        <v>9</v>
      </c>
      <c r="P55" s="187" t="s">
        <v>718</v>
      </c>
    </row>
    <row r="56" spans="2:16" ht="71.25" customHeight="1" x14ac:dyDescent="0.45">
      <c r="B56" s="52">
        <v>50</v>
      </c>
      <c r="C56" s="10">
        <v>124</v>
      </c>
      <c r="D56" s="98">
        <v>43858</v>
      </c>
      <c r="E56" s="57" t="s">
        <v>27</v>
      </c>
      <c r="F56" s="72" t="s">
        <v>108</v>
      </c>
      <c r="G56" s="59" t="s">
        <v>109</v>
      </c>
      <c r="H56" s="57" t="s">
        <v>213</v>
      </c>
      <c r="I56" s="72" t="s">
        <v>111</v>
      </c>
      <c r="J56" s="59" t="s">
        <v>214</v>
      </c>
      <c r="K56" s="100" t="s">
        <v>9</v>
      </c>
      <c r="L56" s="142" t="s">
        <v>592</v>
      </c>
      <c r="M56" s="101" t="s">
        <v>9</v>
      </c>
      <c r="N56" s="101" t="s">
        <v>9</v>
      </c>
      <c r="O56" s="102" t="s">
        <v>9</v>
      </c>
      <c r="P56" s="187" t="s">
        <v>701</v>
      </c>
    </row>
    <row r="57" spans="2:16" ht="74.25" customHeight="1" x14ac:dyDescent="0.45">
      <c r="B57" s="52">
        <v>51</v>
      </c>
      <c r="C57" s="10">
        <v>75</v>
      </c>
      <c r="D57" s="98">
        <v>42734</v>
      </c>
      <c r="E57" s="57" t="s">
        <v>45</v>
      </c>
      <c r="F57" s="72" t="s">
        <v>113</v>
      </c>
      <c r="G57" s="59" t="s">
        <v>114</v>
      </c>
      <c r="H57" s="57" t="s">
        <v>215</v>
      </c>
      <c r="I57" s="72" t="s">
        <v>112</v>
      </c>
      <c r="J57" s="59" t="s">
        <v>216</v>
      </c>
      <c r="K57" s="100" t="s">
        <v>9</v>
      </c>
      <c r="L57" s="142" t="s">
        <v>593</v>
      </c>
      <c r="M57" s="101" t="s">
        <v>9</v>
      </c>
      <c r="N57" s="101" t="s">
        <v>9</v>
      </c>
      <c r="O57" s="102" t="s">
        <v>9</v>
      </c>
      <c r="P57" s="187" t="s">
        <v>748</v>
      </c>
    </row>
    <row r="58" spans="2:16" ht="93.75" customHeight="1" thickBot="1" x14ac:dyDescent="0.5">
      <c r="B58" s="53">
        <v>52</v>
      </c>
      <c r="C58" s="79">
        <v>110</v>
      </c>
      <c r="D58" s="99">
        <v>43454</v>
      </c>
      <c r="E58" s="60" t="s">
        <v>27</v>
      </c>
      <c r="F58" s="73" t="s">
        <v>113</v>
      </c>
      <c r="G58" s="61" t="s">
        <v>114</v>
      </c>
      <c r="H58" s="60" t="s">
        <v>217</v>
      </c>
      <c r="I58" s="73" t="s">
        <v>115</v>
      </c>
      <c r="J58" s="63" t="s">
        <v>218</v>
      </c>
      <c r="K58" s="103" t="s">
        <v>9</v>
      </c>
      <c r="L58" s="126" t="s">
        <v>593</v>
      </c>
      <c r="M58" s="104" t="s">
        <v>9</v>
      </c>
      <c r="N58" s="104" t="s">
        <v>9</v>
      </c>
      <c r="O58" s="105" t="s">
        <v>9</v>
      </c>
      <c r="P58" s="188" t="s">
        <v>749</v>
      </c>
    </row>
  </sheetData>
  <sheetProtection algorithmName="SHA-512" hashValue="WcgpQHFHSuJ/T+n4zl+p7juvCycq+Y6/S4U3s7NbPuw1jm1yf7orDCuI3+OHmVaknVHNciYsL5G4Absa02Xbjg==" saltValue="+XaruHyiKUQ1O61GzbWp8Q==" spinCount="100000" sheet="1" objects="1" scenarios="1" sort="0" autoFilter="0" pivotTables="0"/>
  <autoFilter ref="A6:AU58" xr:uid="{83E71022-E2FC-4F86-8AE2-B8EE6EFEF8EC}"/>
  <mergeCells count="8">
    <mergeCell ref="A2:AU2"/>
    <mergeCell ref="K5:O5"/>
    <mergeCell ref="P5:P6"/>
    <mergeCell ref="B5:B6"/>
    <mergeCell ref="C5:C6"/>
    <mergeCell ref="D5:D6"/>
    <mergeCell ref="E5:G5"/>
    <mergeCell ref="H4:J4"/>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0B52AD-E46F-43D6-9618-8FDE6D69C6FB}">
          <x14:formula1>
            <xm:f>Desplegables!$C$4:$C$5</xm:f>
          </x14:formula1>
          <xm:sqref>K7:K58 M7:O58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B5DF7-4333-4617-8B53-73659549D262}">
  <dimension ref="B1:B14"/>
  <sheetViews>
    <sheetView workbookViewId="0">
      <selection activeCell="B1" sqref="B1:B7"/>
    </sheetView>
  </sheetViews>
  <sheetFormatPr baseColWidth="10" defaultRowHeight="14.25" x14ac:dyDescent="0.45"/>
  <cols>
    <col min="2" max="2" width="83.265625" customWidth="1"/>
  </cols>
  <sheetData>
    <row r="1" spans="2:2" ht="36.75" customHeight="1" x14ac:dyDescent="0.45">
      <c r="B1" s="12" t="s">
        <v>504</v>
      </c>
    </row>
    <row r="2" spans="2:2" ht="61.5" customHeight="1" x14ac:dyDescent="0.45">
      <c r="B2" s="75" t="s">
        <v>498</v>
      </c>
    </row>
    <row r="3" spans="2:2" ht="32.25" customHeight="1" x14ac:dyDescent="0.45">
      <c r="B3" s="76" t="s">
        <v>499</v>
      </c>
    </row>
    <row r="4" spans="2:2" ht="55.5" customHeight="1" x14ac:dyDescent="0.45">
      <c r="B4" s="76" t="s">
        <v>500</v>
      </c>
    </row>
    <row r="5" spans="2:2" ht="48" customHeight="1" x14ac:dyDescent="0.45">
      <c r="B5" s="76" t="s">
        <v>501</v>
      </c>
    </row>
    <row r="6" spans="2:2" ht="50.25" customHeight="1" x14ac:dyDescent="0.45">
      <c r="B6" s="76" t="s">
        <v>502</v>
      </c>
    </row>
    <row r="7" spans="2:2" ht="48.75" customHeight="1" x14ac:dyDescent="0.45">
      <c r="B7" s="76" t="s">
        <v>503</v>
      </c>
    </row>
    <row r="8" spans="2:2" x14ac:dyDescent="0.45">
      <c r="B8" s="77"/>
    </row>
    <row r="9" spans="2:2" x14ac:dyDescent="0.45">
      <c r="B9" s="77"/>
    </row>
    <row r="10" spans="2:2" x14ac:dyDescent="0.45">
      <c r="B10" s="77"/>
    </row>
    <row r="11" spans="2:2" x14ac:dyDescent="0.45">
      <c r="B11" s="77"/>
    </row>
    <row r="12" spans="2:2" x14ac:dyDescent="0.45">
      <c r="B12" s="77"/>
    </row>
    <row r="13" spans="2:2" x14ac:dyDescent="0.45">
      <c r="B13" s="77"/>
    </row>
    <row r="14" spans="2:2" x14ac:dyDescent="0.45">
      <c r="B14" s="7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5FDD3-CFE4-44EE-8F1E-19E5BB44FD25}">
  <dimension ref="A2:AZ23"/>
  <sheetViews>
    <sheetView tabSelected="1" zoomScale="60" zoomScaleNormal="60" workbookViewId="0">
      <pane xSplit="7" ySplit="7" topLeftCell="H8" activePane="bottomRight" state="frozen"/>
      <selection pane="topRight" activeCell="H1" sqref="H1"/>
      <selection pane="bottomLeft" activeCell="A8" sqref="A8"/>
      <selection pane="bottomRight" activeCell="G8" sqref="G8:G13"/>
    </sheetView>
  </sheetViews>
  <sheetFormatPr baseColWidth="10" defaultRowHeight="14.25" x14ac:dyDescent="0.45"/>
  <cols>
    <col min="1" max="1" width="4.59765625" customWidth="1"/>
    <col min="2" max="2" width="3.59765625" customWidth="1"/>
    <col min="3" max="3" width="6.73046875" style="26" customWidth="1"/>
    <col min="4" max="4" width="5.73046875" style="80" customWidth="1"/>
    <col min="5" max="5" width="30.265625" customWidth="1"/>
    <col min="6" max="6" width="14.1328125" style="13" customWidth="1"/>
    <col min="7" max="7" width="25.265625" style="26" customWidth="1"/>
    <col min="8" max="11" width="11.3984375" customWidth="1"/>
    <col min="12" max="12" width="19" customWidth="1"/>
    <col min="13" max="13" width="18.265625" style="26" customWidth="1"/>
    <col min="14" max="15" width="14.73046875" customWidth="1"/>
    <col min="16" max="16" width="36.73046875" customWidth="1"/>
    <col min="17" max="17" width="19" customWidth="1"/>
    <col min="18" max="19" width="18" customWidth="1"/>
    <col min="20" max="20" width="19.59765625" customWidth="1"/>
    <col min="21" max="21" width="18" customWidth="1"/>
    <col min="22" max="22" width="41.1328125" customWidth="1"/>
  </cols>
  <sheetData>
    <row r="2" spans="1:52" s="21" customFormat="1" ht="45.75" customHeight="1" x14ac:dyDescent="0.45">
      <c r="A2" s="195" t="s">
        <v>746</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row>
    <row r="4" spans="1:52" ht="14.65" thickBot="1" x14ac:dyDescent="0.5"/>
    <row r="5" spans="1:52" ht="59.25" customHeight="1" thickBot="1" x14ac:dyDescent="0.5">
      <c r="B5" s="231" t="s">
        <v>220</v>
      </c>
      <c r="C5" s="232"/>
      <c r="D5" s="232"/>
      <c r="E5" s="232"/>
      <c r="F5" s="232"/>
      <c r="G5" s="233"/>
      <c r="H5" s="238" t="s">
        <v>221</v>
      </c>
      <c r="I5" s="239"/>
      <c r="J5" s="239"/>
      <c r="K5" s="240"/>
      <c r="L5" s="227" t="s">
        <v>8</v>
      </c>
      <c r="M5" s="228"/>
      <c r="N5" s="229" t="s">
        <v>459</v>
      </c>
      <c r="O5" s="230"/>
      <c r="P5" s="230"/>
      <c r="Q5" s="230"/>
      <c r="R5" s="230"/>
      <c r="S5" s="230"/>
      <c r="T5" s="230"/>
      <c r="U5" s="230"/>
      <c r="V5" s="221" t="s">
        <v>495</v>
      </c>
    </row>
    <row r="6" spans="1:52" ht="31.9" customHeight="1" thickBot="1" x14ac:dyDescent="0.5">
      <c r="B6" s="241" t="s">
        <v>0</v>
      </c>
      <c r="C6" s="241" t="s">
        <v>222</v>
      </c>
      <c r="D6" s="243" t="s">
        <v>2</v>
      </c>
      <c r="E6" s="245" t="s">
        <v>223</v>
      </c>
      <c r="F6" s="245" t="s">
        <v>454</v>
      </c>
      <c r="G6" s="247" t="s">
        <v>455</v>
      </c>
      <c r="H6" s="224" t="s">
        <v>228</v>
      </c>
      <c r="I6" s="225"/>
      <c r="J6" s="225"/>
      <c r="K6" s="226"/>
      <c r="L6" s="234" t="s">
        <v>18</v>
      </c>
      <c r="M6" s="236" t="s">
        <v>19</v>
      </c>
      <c r="N6" s="213" t="s">
        <v>237</v>
      </c>
      <c r="O6" s="213" t="s">
        <v>505</v>
      </c>
      <c r="P6" s="213" t="s">
        <v>507</v>
      </c>
      <c r="Q6" s="215" t="s">
        <v>236</v>
      </c>
      <c r="R6" s="217" t="s">
        <v>531</v>
      </c>
      <c r="S6" s="217" t="s">
        <v>496</v>
      </c>
      <c r="T6" s="215" t="s">
        <v>493</v>
      </c>
      <c r="U6" s="219" t="s">
        <v>494</v>
      </c>
      <c r="V6" s="222"/>
    </row>
    <row r="7" spans="1:52" ht="47.25" customHeight="1" thickBot="1" x14ac:dyDescent="0.5">
      <c r="B7" s="242"/>
      <c r="C7" s="242"/>
      <c r="D7" s="244"/>
      <c r="E7" s="246"/>
      <c r="F7" s="246"/>
      <c r="G7" s="248"/>
      <c r="H7" s="36" t="s">
        <v>224</v>
      </c>
      <c r="I7" s="37" t="s">
        <v>225</v>
      </c>
      <c r="J7" s="37" t="s">
        <v>226</v>
      </c>
      <c r="K7" s="38" t="s">
        <v>227</v>
      </c>
      <c r="L7" s="235"/>
      <c r="M7" s="237"/>
      <c r="N7" s="214"/>
      <c r="O7" s="214"/>
      <c r="P7" s="214"/>
      <c r="Q7" s="216"/>
      <c r="R7" s="218"/>
      <c r="S7" s="218"/>
      <c r="T7" s="216"/>
      <c r="U7" s="220"/>
      <c r="V7" s="223"/>
    </row>
    <row r="8" spans="1:52" ht="76.5" customHeight="1" x14ac:dyDescent="0.45">
      <c r="B8" s="83">
        <v>1</v>
      </c>
      <c r="C8" s="84">
        <v>113</v>
      </c>
      <c r="D8" s="85">
        <v>43490</v>
      </c>
      <c r="E8" s="86" t="s">
        <v>26</v>
      </c>
      <c r="F8" s="86" t="s">
        <v>460</v>
      </c>
      <c r="G8" s="87" t="s">
        <v>723</v>
      </c>
      <c r="H8" s="165" t="s">
        <v>530</v>
      </c>
      <c r="I8" s="166" t="s">
        <v>530</v>
      </c>
      <c r="J8" s="166" t="s">
        <v>530</v>
      </c>
      <c r="K8" s="167" t="s">
        <v>530</v>
      </c>
      <c r="L8" s="88" t="s">
        <v>456</v>
      </c>
      <c r="M8" s="153" t="s">
        <v>229</v>
      </c>
      <c r="N8" s="129" t="s">
        <v>9</v>
      </c>
      <c r="O8" s="95" t="s">
        <v>506</v>
      </c>
      <c r="P8" s="130" t="s">
        <v>230</v>
      </c>
      <c r="Q8" s="131" t="s">
        <v>9</v>
      </c>
      <c r="R8" s="131" t="s">
        <v>20</v>
      </c>
      <c r="S8" s="132" t="s">
        <v>623</v>
      </c>
      <c r="T8" s="131" t="s">
        <v>20</v>
      </c>
      <c r="U8" s="131" t="s">
        <v>20</v>
      </c>
      <c r="V8" s="135" t="s">
        <v>719</v>
      </c>
    </row>
    <row r="9" spans="1:52" ht="77.25" customHeight="1" x14ac:dyDescent="0.45">
      <c r="B9" s="52">
        <v>2</v>
      </c>
      <c r="C9" s="10">
        <v>111</v>
      </c>
      <c r="D9" s="81">
        <v>43132</v>
      </c>
      <c r="E9" s="72" t="s">
        <v>72</v>
      </c>
      <c r="F9" s="72" t="s">
        <v>461</v>
      </c>
      <c r="G9" s="64" t="s">
        <v>724</v>
      </c>
      <c r="H9" s="159" t="s">
        <v>530</v>
      </c>
      <c r="I9" s="160" t="s">
        <v>530</v>
      </c>
      <c r="J9" s="160" t="s">
        <v>530</v>
      </c>
      <c r="K9" s="161" t="s">
        <v>530</v>
      </c>
      <c r="L9" s="65" t="s">
        <v>456</v>
      </c>
      <c r="M9" s="154" t="s">
        <v>229</v>
      </c>
      <c r="N9" s="100" t="s">
        <v>9</v>
      </c>
      <c r="O9" s="96" t="s">
        <v>506</v>
      </c>
      <c r="P9" s="96" t="s">
        <v>231</v>
      </c>
      <c r="Q9" s="102" t="s">
        <v>9</v>
      </c>
      <c r="R9" s="102" t="s">
        <v>20</v>
      </c>
      <c r="S9" s="122" t="s">
        <v>623</v>
      </c>
      <c r="T9" s="102" t="s">
        <v>20</v>
      </c>
      <c r="U9" s="102" t="s">
        <v>20</v>
      </c>
      <c r="V9" s="136" t="s">
        <v>720</v>
      </c>
    </row>
    <row r="10" spans="1:52" ht="96" customHeight="1" x14ac:dyDescent="0.45">
      <c r="B10" s="52">
        <v>3</v>
      </c>
      <c r="C10" s="10">
        <v>80</v>
      </c>
      <c r="D10" s="81">
        <v>43497</v>
      </c>
      <c r="E10" s="72" t="s">
        <v>87</v>
      </c>
      <c r="F10" s="72" t="s">
        <v>460</v>
      </c>
      <c r="G10" s="64" t="s">
        <v>725</v>
      </c>
      <c r="H10" s="159" t="s">
        <v>530</v>
      </c>
      <c r="I10" s="160" t="s">
        <v>530</v>
      </c>
      <c r="J10" s="160" t="s">
        <v>530</v>
      </c>
      <c r="K10" s="161" t="s">
        <v>530</v>
      </c>
      <c r="L10" s="65" t="s">
        <v>456</v>
      </c>
      <c r="M10" s="154" t="s">
        <v>229</v>
      </c>
      <c r="N10" s="100" t="s">
        <v>9</v>
      </c>
      <c r="O10" s="96" t="s">
        <v>506</v>
      </c>
      <c r="P10" s="96" t="s">
        <v>232</v>
      </c>
      <c r="Q10" s="102" t="s">
        <v>9</v>
      </c>
      <c r="R10" s="102" t="s">
        <v>20</v>
      </c>
      <c r="S10" s="122" t="s">
        <v>623</v>
      </c>
      <c r="T10" s="102" t="s">
        <v>20</v>
      </c>
      <c r="U10" s="102" t="s">
        <v>20</v>
      </c>
      <c r="V10" s="133" t="s">
        <v>577</v>
      </c>
    </row>
    <row r="11" spans="1:52" ht="72.75" customHeight="1" x14ac:dyDescent="0.45">
      <c r="B11" s="52">
        <v>4</v>
      </c>
      <c r="C11" s="10">
        <v>52</v>
      </c>
      <c r="D11" s="81">
        <v>43497</v>
      </c>
      <c r="E11" s="72" t="s">
        <v>89</v>
      </c>
      <c r="F11" s="72" t="s">
        <v>460</v>
      </c>
      <c r="G11" s="64" t="s">
        <v>726</v>
      </c>
      <c r="H11" s="159" t="s">
        <v>530</v>
      </c>
      <c r="I11" s="160" t="s">
        <v>530</v>
      </c>
      <c r="J11" s="160" t="s">
        <v>530</v>
      </c>
      <c r="K11" s="161" t="s">
        <v>530</v>
      </c>
      <c r="L11" s="65" t="s">
        <v>456</v>
      </c>
      <c r="M11" s="154" t="s">
        <v>229</v>
      </c>
      <c r="N11" s="100" t="s">
        <v>9</v>
      </c>
      <c r="O11" s="96" t="s">
        <v>506</v>
      </c>
      <c r="P11" s="96" t="s">
        <v>233</v>
      </c>
      <c r="Q11" s="102" t="s">
        <v>9</v>
      </c>
      <c r="R11" s="102" t="s">
        <v>20</v>
      </c>
      <c r="S11" s="122" t="s">
        <v>623</v>
      </c>
      <c r="T11" s="102" t="s">
        <v>20</v>
      </c>
      <c r="U11" s="102" t="s">
        <v>20</v>
      </c>
      <c r="V11" s="133" t="s">
        <v>721</v>
      </c>
    </row>
    <row r="12" spans="1:52" ht="76.5" customHeight="1" x14ac:dyDescent="0.45">
      <c r="B12" s="52">
        <v>5</v>
      </c>
      <c r="C12" s="10">
        <v>932</v>
      </c>
      <c r="D12" s="81">
        <v>44777</v>
      </c>
      <c r="E12" s="72" t="s">
        <v>106</v>
      </c>
      <c r="F12" s="72" t="s">
        <v>462</v>
      </c>
      <c r="G12" s="64" t="s">
        <v>727</v>
      </c>
      <c r="H12" s="159" t="s">
        <v>530</v>
      </c>
      <c r="I12" s="160" t="s">
        <v>530</v>
      </c>
      <c r="J12" s="160" t="s">
        <v>530</v>
      </c>
      <c r="K12" s="161" t="s">
        <v>530</v>
      </c>
      <c r="L12" s="65" t="s">
        <v>456</v>
      </c>
      <c r="M12" s="154" t="s">
        <v>229</v>
      </c>
      <c r="N12" s="100" t="s">
        <v>9</v>
      </c>
      <c r="O12" s="96" t="s">
        <v>506</v>
      </c>
      <c r="P12" s="96" t="s">
        <v>234</v>
      </c>
      <c r="Q12" s="102" t="s">
        <v>9</v>
      </c>
      <c r="R12" s="102" t="s">
        <v>20</v>
      </c>
      <c r="S12" s="122" t="s">
        <v>623</v>
      </c>
      <c r="T12" s="102" t="s">
        <v>20</v>
      </c>
      <c r="U12" s="102" t="s">
        <v>20</v>
      </c>
      <c r="V12" s="137" t="s">
        <v>658</v>
      </c>
    </row>
    <row r="13" spans="1:52" ht="80.25" customHeight="1" x14ac:dyDescent="0.45">
      <c r="B13" s="52">
        <v>6</v>
      </c>
      <c r="C13" s="10">
        <v>110</v>
      </c>
      <c r="D13" s="81">
        <v>43454</v>
      </c>
      <c r="E13" s="72" t="s">
        <v>115</v>
      </c>
      <c r="F13" s="9" t="s">
        <v>113</v>
      </c>
      <c r="G13" s="64" t="s">
        <v>728</v>
      </c>
      <c r="H13" s="159" t="s">
        <v>530</v>
      </c>
      <c r="I13" s="160" t="s">
        <v>530</v>
      </c>
      <c r="J13" s="160" t="s">
        <v>530</v>
      </c>
      <c r="K13" s="161" t="s">
        <v>530</v>
      </c>
      <c r="L13" s="65" t="s">
        <v>456</v>
      </c>
      <c r="M13" s="154" t="s">
        <v>229</v>
      </c>
      <c r="N13" s="100" t="s">
        <v>9</v>
      </c>
      <c r="O13" s="96" t="s">
        <v>506</v>
      </c>
      <c r="P13" s="96" t="s">
        <v>235</v>
      </c>
      <c r="Q13" s="102" t="s">
        <v>9</v>
      </c>
      <c r="R13" s="102" t="s">
        <v>20</v>
      </c>
      <c r="S13" s="122" t="s">
        <v>623</v>
      </c>
      <c r="T13" s="102" t="s">
        <v>20</v>
      </c>
      <c r="U13" s="102" t="s">
        <v>20</v>
      </c>
      <c r="V13" s="168" t="s">
        <v>658</v>
      </c>
    </row>
    <row r="14" spans="1:52" ht="76.5" customHeight="1" x14ac:dyDescent="0.45">
      <c r="B14" s="52">
        <v>7</v>
      </c>
      <c r="C14" s="10">
        <v>106</v>
      </c>
      <c r="D14" s="81">
        <v>43158</v>
      </c>
      <c r="E14" s="72" t="s">
        <v>31</v>
      </c>
      <c r="F14" s="72" t="s">
        <v>32</v>
      </c>
      <c r="G14" s="64" t="s">
        <v>729</v>
      </c>
      <c r="H14" s="159" t="s">
        <v>530</v>
      </c>
      <c r="I14" s="160" t="s">
        <v>530</v>
      </c>
      <c r="J14" s="160" t="s">
        <v>530</v>
      </c>
      <c r="K14" s="161" t="s">
        <v>530</v>
      </c>
      <c r="L14" s="66" t="s">
        <v>463</v>
      </c>
      <c r="M14" s="154" t="s">
        <v>229</v>
      </c>
      <c r="N14" s="100" t="s">
        <v>239</v>
      </c>
      <c r="O14" s="78" t="s">
        <v>239</v>
      </c>
      <c r="P14" s="78" t="s">
        <v>239</v>
      </c>
      <c r="Q14" s="102" t="s">
        <v>239</v>
      </c>
      <c r="R14" s="102" t="s">
        <v>239</v>
      </c>
      <c r="S14" s="78" t="s">
        <v>239</v>
      </c>
      <c r="T14" s="102" t="s">
        <v>239</v>
      </c>
      <c r="U14" s="102" t="s">
        <v>239</v>
      </c>
      <c r="V14" s="169" t="s">
        <v>739</v>
      </c>
    </row>
    <row r="15" spans="1:52" ht="81.75" customHeight="1" x14ac:dyDescent="0.45">
      <c r="B15" s="52">
        <v>8</v>
      </c>
      <c r="C15" s="10">
        <v>19</v>
      </c>
      <c r="D15" s="81">
        <v>42600</v>
      </c>
      <c r="E15" s="72" t="s">
        <v>43</v>
      </c>
      <c r="F15" s="72" t="s">
        <v>41</v>
      </c>
      <c r="G15" s="64" t="s">
        <v>722</v>
      </c>
      <c r="H15" s="159" t="s">
        <v>530</v>
      </c>
      <c r="I15" s="160" t="s">
        <v>530</v>
      </c>
      <c r="J15" s="160" t="s">
        <v>530</v>
      </c>
      <c r="K15" s="161" t="s">
        <v>530</v>
      </c>
      <c r="L15" s="66" t="s">
        <v>463</v>
      </c>
      <c r="M15" s="154" t="s">
        <v>229</v>
      </c>
      <c r="N15" s="100" t="s">
        <v>239</v>
      </c>
      <c r="O15" s="78" t="s">
        <v>239</v>
      </c>
      <c r="P15" s="78" t="s">
        <v>239</v>
      </c>
      <c r="Q15" s="102" t="s">
        <v>239</v>
      </c>
      <c r="R15" s="102" t="s">
        <v>239</v>
      </c>
      <c r="S15" s="78" t="s">
        <v>239</v>
      </c>
      <c r="T15" s="102" t="s">
        <v>239</v>
      </c>
      <c r="U15" s="102" t="s">
        <v>239</v>
      </c>
      <c r="V15" s="157" t="s">
        <v>740</v>
      </c>
    </row>
    <row r="16" spans="1:52" ht="95.25" customHeight="1" x14ac:dyDescent="0.45">
      <c r="B16" s="52">
        <v>9</v>
      </c>
      <c r="C16" s="10">
        <v>62</v>
      </c>
      <c r="D16" s="81">
        <v>42726</v>
      </c>
      <c r="E16" s="72" t="s">
        <v>50</v>
      </c>
      <c r="F16" s="72" t="s">
        <v>46</v>
      </c>
      <c r="G16" s="64" t="s">
        <v>730</v>
      </c>
      <c r="H16" s="159" t="s">
        <v>530</v>
      </c>
      <c r="I16" s="160" t="s">
        <v>530</v>
      </c>
      <c r="J16" s="160" t="s">
        <v>530</v>
      </c>
      <c r="K16" s="161" t="s">
        <v>530</v>
      </c>
      <c r="L16" s="66" t="s">
        <v>463</v>
      </c>
      <c r="M16" s="154" t="s">
        <v>229</v>
      </c>
      <c r="N16" s="100" t="s">
        <v>239</v>
      </c>
      <c r="O16" s="78" t="s">
        <v>239</v>
      </c>
      <c r="P16" s="78" t="s">
        <v>239</v>
      </c>
      <c r="Q16" s="102" t="s">
        <v>239</v>
      </c>
      <c r="R16" s="102" t="s">
        <v>239</v>
      </c>
      <c r="S16" s="78" t="s">
        <v>239</v>
      </c>
      <c r="T16" s="102" t="s">
        <v>239</v>
      </c>
      <c r="U16" s="102" t="s">
        <v>239</v>
      </c>
      <c r="V16" s="157" t="s">
        <v>741</v>
      </c>
    </row>
    <row r="17" spans="2:22" ht="72" customHeight="1" x14ac:dyDescent="0.45">
      <c r="B17" s="52">
        <v>10</v>
      </c>
      <c r="C17" s="10">
        <v>31</v>
      </c>
      <c r="D17" s="81">
        <v>43490</v>
      </c>
      <c r="E17" s="72" t="s">
        <v>55</v>
      </c>
      <c r="F17" s="72" t="s">
        <v>52</v>
      </c>
      <c r="G17" s="64" t="s">
        <v>731</v>
      </c>
      <c r="H17" s="159" t="s">
        <v>530</v>
      </c>
      <c r="I17" s="160" t="s">
        <v>530</v>
      </c>
      <c r="J17" s="160" t="s">
        <v>530</v>
      </c>
      <c r="K17" s="161" t="s">
        <v>530</v>
      </c>
      <c r="L17" s="66" t="s">
        <v>463</v>
      </c>
      <c r="M17" s="154" t="s">
        <v>229</v>
      </c>
      <c r="N17" s="100" t="s">
        <v>239</v>
      </c>
      <c r="O17" s="78" t="s">
        <v>239</v>
      </c>
      <c r="P17" s="78" t="s">
        <v>239</v>
      </c>
      <c r="Q17" s="102" t="s">
        <v>239</v>
      </c>
      <c r="R17" s="102" t="s">
        <v>239</v>
      </c>
      <c r="S17" s="78" t="s">
        <v>239</v>
      </c>
      <c r="T17" s="102" t="s">
        <v>239</v>
      </c>
      <c r="U17" s="102" t="s">
        <v>239</v>
      </c>
      <c r="V17" s="157" t="s">
        <v>740</v>
      </c>
    </row>
    <row r="18" spans="2:22" ht="106.5" customHeight="1" x14ac:dyDescent="0.45">
      <c r="B18" s="52">
        <v>11</v>
      </c>
      <c r="C18" s="10">
        <v>22</v>
      </c>
      <c r="D18" s="81">
        <v>43490</v>
      </c>
      <c r="E18" s="72" t="s">
        <v>59</v>
      </c>
      <c r="F18" s="72" t="s">
        <v>60</v>
      </c>
      <c r="G18" s="64" t="s">
        <v>732</v>
      </c>
      <c r="H18" s="159" t="s">
        <v>530</v>
      </c>
      <c r="I18" s="160" t="s">
        <v>530</v>
      </c>
      <c r="J18" s="160" t="s">
        <v>530</v>
      </c>
      <c r="K18" s="161" t="s">
        <v>530</v>
      </c>
      <c r="L18" s="66" t="s">
        <v>463</v>
      </c>
      <c r="M18" s="154" t="s">
        <v>229</v>
      </c>
      <c r="N18" s="100" t="s">
        <v>239</v>
      </c>
      <c r="O18" s="78" t="s">
        <v>239</v>
      </c>
      <c r="P18" s="78" t="s">
        <v>239</v>
      </c>
      <c r="Q18" s="102" t="s">
        <v>239</v>
      </c>
      <c r="R18" s="102" t="s">
        <v>239</v>
      </c>
      <c r="S18" s="78" t="s">
        <v>239</v>
      </c>
      <c r="T18" s="102" t="s">
        <v>239</v>
      </c>
      <c r="U18" s="102" t="s">
        <v>239</v>
      </c>
      <c r="V18" s="158" t="s">
        <v>738</v>
      </c>
    </row>
    <row r="19" spans="2:22" ht="74.25" customHeight="1" x14ac:dyDescent="0.45">
      <c r="B19" s="52">
        <v>12</v>
      </c>
      <c r="C19" s="10">
        <v>96</v>
      </c>
      <c r="D19" s="81">
        <v>43122</v>
      </c>
      <c r="E19" s="72" t="s">
        <v>67</v>
      </c>
      <c r="F19" s="72" t="s">
        <v>64</v>
      </c>
      <c r="G19" s="64" t="s">
        <v>733</v>
      </c>
      <c r="H19" s="159" t="s">
        <v>530</v>
      </c>
      <c r="I19" s="160" t="s">
        <v>530</v>
      </c>
      <c r="J19" s="160" t="s">
        <v>530</v>
      </c>
      <c r="K19" s="161" t="s">
        <v>530</v>
      </c>
      <c r="L19" s="66" t="s">
        <v>463</v>
      </c>
      <c r="M19" s="154" t="s">
        <v>229</v>
      </c>
      <c r="N19" s="100" t="s">
        <v>239</v>
      </c>
      <c r="O19" s="78" t="s">
        <v>239</v>
      </c>
      <c r="P19" s="78" t="s">
        <v>239</v>
      </c>
      <c r="Q19" s="102" t="s">
        <v>239</v>
      </c>
      <c r="R19" s="102" t="s">
        <v>239</v>
      </c>
      <c r="S19" s="78" t="s">
        <v>239</v>
      </c>
      <c r="T19" s="102" t="s">
        <v>239</v>
      </c>
      <c r="U19" s="102" t="s">
        <v>239</v>
      </c>
      <c r="V19" s="158" t="s">
        <v>624</v>
      </c>
    </row>
    <row r="20" spans="2:22" ht="97.5" customHeight="1" x14ac:dyDescent="0.45">
      <c r="B20" s="52">
        <v>13</v>
      </c>
      <c r="C20" s="10">
        <v>41</v>
      </c>
      <c r="D20" s="81">
        <v>42710</v>
      </c>
      <c r="E20" s="72" t="s">
        <v>75</v>
      </c>
      <c r="F20" s="72" t="s">
        <v>76</v>
      </c>
      <c r="G20" s="64" t="s">
        <v>734</v>
      </c>
      <c r="H20" s="159" t="s">
        <v>530</v>
      </c>
      <c r="I20" s="160" t="s">
        <v>530</v>
      </c>
      <c r="J20" s="160" t="s">
        <v>530</v>
      </c>
      <c r="K20" s="161" t="s">
        <v>530</v>
      </c>
      <c r="L20" s="66" t="s">
        <v>463</v>
      </c>
      <c r="M20" s="154" t="s">
        <v>229</v>
      </c>
      <c r="N20" s="100" t="s">
        <v>239</v>
      </c>
      <c r="O20" s="78" t="s">
        <v>239</v>
      </c>
      <c r="P20" s="78" t="s">
        <v>239</v>
      </c>
      <c r="Q20" s="102" t="s">
        <v>239</v>
      </c>
      <c r="R20" s="102" t="s">
        <v>239</v>
      </c>
      <c r="S20" s="78" t="s">
        <v>239</v>
      </c>
      <c r="T20" s="102" t="s">
        <v>239</v>
      </c>
      <c r="U20" s="102" t="s">
        <v>239</v>
      </c>
      <c r="V20" s="158" t="s">
        <v>625</v>
      </c>
    </row>
    <row r="21" spans="2:22" ht="105" customHeight="1" x14ac:dyDescent="0.45">
      <c r="B21" s="52">
        <v>14</v>
      </c>
      <c r="C21" s="10">
        <v>100</v>
      </c>
      <c r="D21" s="81">
        <v>43490</v>
      </c>
      <c r="E21" s="72" t="s">
        <v>83</v>
      </c>
      <c r="F21" s="72" t="s">
        <v>38</v>
      </c>
      <c r="G21" s="64" t="s">
        <v>735</v>
      </c>
      <c r="H21" s="159" t="s">
        <v>530</v>
      </c>
      <c r="I21" s="160" t="s">
        <v>530</v>
      </c>
      <c r="J21" s="160" t="s">
        <v>530</v>
      </c>
      <c r="K21" s="161" t="s">
        <v>530</v>
      </c>
      <c r="L21" s="66" t="s">
        <v>463</v>
      </c>
      <c r="M21" s="154" t="s">
        <v>229</v>
      </c>
      <c r="N21" s="100" t="s">
        <v>239</v>
      </c>
      <c r="O21" s="78" t="s">
        <v>239</v>
      </c>
      <c r="P21" s="78" t="s">
        <v>239</v>
      </c>
      <c r="Q21" s="102" t="s">
        <v>239</v>
      </c>
      <c r="R21" s="102" t="s">
        <v>239</v>
      </c>
      <c r="S21" s="78" t="s">
        <v>239</v>
      </c>
      <c r="T21" s="102" t="s">
        <v>239</v>
      </c>
      <c r="U21" s="102" t="s">
        <v>239</v>
      </c>
      <c r="V21" s="133" t="s">
        <v>742</v>
      </c>
    </row>
    <row r="22" spans="2:22" ht="67.5" customHeight="1" x14ac:dyDescent="0.45">
      <c r="B22" s="90">
        <v>15</v>
      </c>
      <c r="C22" s="70">
        <v>124</v>
      </c>
      <c r="D22" s="91">
        <v>43858</v>
      </c>
      <c r="E22" s="71" t="s">
        <v>111</v>
      </c>
      <c r="F22" s="71" t="s">
        <v>108</v>
      </c>
      <c r="G22" s="92" t="s">
        <v>737</v>
      </c>
      <c r="H22" s="159" t="s">
        <v>530</v>
      </c>
      <c r="I22" s="160" t="s">
        <v>530</v>
      </c>
      <c r="J22" s="160" t="s">
        <v>530</v>
      </c>
      <c r="K22" s="161" t="s">
        <v>530</v>
      </c>
      <c r="L22" s="93" t="s">
        <v>463</v>
      </c>
      <c r="M22" s="155" t="s">
        <v>229</v>
      </c>
      <c r="N22" s="127" t="s">
        <v>239</v>
      </c>
      <c r="O22" s="94" t="s">
        <v>239</v>
      </c>
      <c r="P22" s="94" t="s">
        <v>239</v>
      </c>
      <c r="Q22" s="128" t="s">
        <v>239</v>
      </c>
      <c r="R22" s="128" t="s">
        <v>239</v>
      </c>
      <c r="S22" s="94" t="s">
        <v>239</v>
      </c>
      <c r="T22" s="128" t="s">
        <v>239</v>
      </c>
      <c r="U22" s="128" t="s">
        <v>239</v>
      </c>
      <c r="V22" s="134" t="s">
        <v>743</v>
      </c>
    </row>
    <row r="23" spans="2:22" ht="93.75" customHeight="1" thickBot="1" x14ac:dyDescent="0.5">
      <c r="B23" s="53">
        <v>16</v>
      </c>
      <c r="C23" s="79">
        <v>115</v>
      </c>
      <c r="D23" s="82">
        <v>44421</v>
      </c>
      <c r="E23" s="73" t="s">
        <v>102</v>
      </c>
      <c r="F23" s="73" t="s">
        <v>38</v>
      </c>
      <c r="G23" s="69" t="s">
        <v>736</v>
      </c>
      <c r="H23" s="162" t="s">
        <v>530</v>
      </c>
      <c r="I23" s="163" t="s">
        <v>530</v>
      </c>
      <c r="J23" s="163" t="s">
        <v>530</v>
      </c>
      <c r="K23" s="164" t="s">
        <v>530</v>
      </c>
      <c r="L23" s="67" t="s">
        <v>463</v>
      </c>
      <c r="M23" s="156" t="s">
        <v>229</v>
      </c>
      <c r="N23" s="119" t="s">
        <v>239</v>
      </c>
      <c r="O23" s="89" t="s">
        <v>239</v>
      </c>
      <c r="P23" s="89" t="s">
        <v>239</v>
      </c>
      <c r="Q23" s="120" t="s">
        <v>239</v>
      </c>
      <c r="R23" s="120" t="s">
        <v>239</v>
      </c>
      <c r="S23" s="89" t="s">
        <v>239</v>
      </c>
      <c r="T23" s="120" t="s">
        <v>239</v>
      </c>
      <c r="U23" s="120" t="s">
        <v>239</v>
      </c>
      <c r="V23" s="138" t="s">
        <v>744</v>
      </c>
    </row>
  </sheetData>
  <sheetProtection algorithmName="SHA-512" hashValue="ElXPXxjcY86Yw9Gu9Q0mLKAr5SXRHUO8hjZ1hiVe7bWY9jL56uIQlzFHu22UcYLVFutmjagjxa8TeUU4qDZZ3Q==" saltValue="l0sKJ5WgjQW0G3wJCMCnKA==" spinCount="100000" sheet="1" objects="1" scenarios="1" sort="0" autoFilter="0" pivotTables="0"/>
  <autoFilter ref="A7:AZ7" xr:uid="{DC85FDD3-CFE4-44EE-8F1E-19E5BB44FD25}"/>
  <mergeCells count="23">
    <mergeCell ref="A2:AZ2"/>
    <mergeCell ref="V5:V7"/>
    <mergeCell ref="H6:K6"/>
    <mergeCell ref="L5:M5"/>
    <mergeCell ref="N5:U5"/>
    <mergeCell ref="B5:G5"/>
    <mergeCell ref="L6:L7"/>
    <mergeCell ref="M6:M7"/>
    <mergeCell ref="N6:N7"/>
    <mergeCell ref="H5:K5"/>
    <mergeCell ref="B6:B7"/>
    <mergeCell ref="C6:C7"/>
    <mergeCell ref="D6:D7"/>
    <mergeCell ref="E6:E7"/>
    <mergeCell ref="F6:F7"/>
    <mergeCell ref="G6:G7"/>
    <mergeCell ref="P6:P7"/>
    <mergeCell ref="O6:O7"/>
    <mergeCell ref="Q6:Q7"/>
    <mergeCell ref="R6:R7"/>
    <mergeCell ref="U6:U7"/>
    <mergeCell ref="T6:T7"/>
    <mergeCell ref="S6:S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83DA553-5822-49DA-B779-B42D3CE2A063}">
          <x14:formula1>
            <xm:f>Desplegables!$C$4:$C$6</xm:f>
          </x14:formula1>
          <xm:sqref>N8:N23 Q8:R23 T8:U23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38119-980A-42F6-BF8A-D7397F887D31}">
  <dimension ref="A1:BI99"/>
  <sheetViews>
    <sheetView showRuler="0" zoomScale="60" zoomScaleNormal="60" workbookViewId="0">
      <pane xSplit="7" ySplit="5" topLeftCell="H6" activePane="bottomRight" state="frozen"/>
      <selection pane="topRight" activeCell="H1" sqref="H1"/>
      <selection pane="bottomLeft" activeCell="A6" sqref="A6"/>
      <selection pane="bottomRight" activeCell="F13" sqref="F13"/>
    </sheetView>
  </sheetViews>
  <sheetFormatPr baseColWidth="10" defaultRowHeight="12.75" x14ac:dyDescent="0.45"/>
  <cols>
    <col min="1" max="1" width="6.86328125" style="23" customWidth="1"/>
    <col min="2" max="2" width="8.73046875" style="27" customWidth="1"/>
    <col min="3" max="3" width="4.86328125" style="32" customWidth="1"/>
    <col min="4" max="4" width="29" style="21" customWidth="1"/>
    <col min="5" max="5" width="17.1328125" style="23" customWidth="1"/>
    <col min="6" max="6" width="17.265625" style="21" customWidth="1"/>
    <col min="7" max="7" width="14.59765625" style="21" customWidth="1"/>
    <col min="8" max="8" width="6.3984375" style="23" customWidth="1"/>
    <col min="9" max="9" width="25.265625" style="21" customWidth="1"/>
    <col min="10" max="10" width="27.1328125" style="21" customWidth="1"/>
    <col min="11" max="11" width="16.73046875" style="21" customWidth="1"/>
    <col min="12" max="12" width="7.1328125" style="21" customWidth="1"/>
    <col min="13" max="13" width="21" style="21" customWidth="1"/>
    <col min="14" max="14" width="7.86328125" style="21" customWidth="1"/>
    <col min="15" max="15" width="23.1328125" style="21" customWidth="1"/>
    <col min="16" max="16" width="10.1328125" style="21" customWidth="1"/>
    <col min="17" max="17" width="7.1328125" style="21" hidden="1" customWidth="1"/>
    <col min="18" max="18" width="15.3984375" style="21" customWidth="1"/>
    <col min="19" max="19" width="7.86328125" style="21" hidden="1" customWidth="1"/>
    <col min="20" max="20" width="15.1328125" style="21" customWidth="1"/>
    <col min="21" max="21" width="10" style="21" hidden="1" customWidth="1"/>
    <col min="22" max="22" width="16.59765625" style="21" customWidth="1"/>
    <col min="23" max="23" width="9.1328125" style="21" hidden="1" customWidth="1"/>
    <col min="24" max="24" width="15.73046875" style="21" customWidth="1"/>
    <col min="25" max="25" width="8.1328125" style="21" hidden="1" customWidth="1"/>
    <col min="26" max="26" width="18.59765625" style="21" customWidth="1"/>
    <col min="27" max="27" width="8.59765625" style="21" hidden="1" customWidth="1"/>
    <col min="28" max="28" width="15.3984375" style="21" customWidth="1"/>
    <col min="29" max="29" width="9.1328125" style="21" hidden="1" customWidth="1"/>
    <col min="30" max="30" width="14.265625" style="21" customWidth="1"/>
    <col min="31" max="31" width="9.1328125" style="21" hidden="1" customWidth="1"/>
    <col min="32" max="32" width="17.265625" style="21" customWidth="1"/>
    <col min="33" max="33" width="9.1328125" style="21" hidden="1" customWidth="1"/>
    <col min="34" max="34" width="11" style="21" customWidth="1"/>
    <col min="35" max="35" width="13.3984375" style="21" customWidth="1"/>
    <col min="36" max="36" width="32.1328125" style="21" customWidth="1"/>
    <col min="37" max="37" width="15" style="21" customWidth="1"/>
    <col min="38" max="38" width="9.1328125" style="21" hidden="1" customWidth="1"/>
    <col min="39" max="39" width="14.265625" style="21" customWidth="1"/>
    <col min="40" max="40" width="14.86328125" style="21" customWidth="1"/>
    <col min="41" max="41" width="37.3984375" style="21" customWidth="1"/>
    <col min="42" max="42" width="14.86328125" style="21" customWidth="1"/>
    <col min="43" max="43" width="9.1328125" style="21" hidden="1" customWidth="1"/>
    <col min="44" max="44" width="14.3984375" style="21" customWidth="1"/>
    <col min="45" max="46" width="9.1328125" style="21" hidden="1" customWidth="1"/>
    <col min="47" max="47" width="14" style="21" customWidth="1"/>
    <col min="48" max="49" width="9.1328125" style="21" hidden="1" customWidth="1"/>
    <col min="50" max="50" width="17.86328125" style="21" customWidth="1"/>
    <col min="51" max="56" width="9.1328125" style="21" hidden="1" customWidth="1"/>
    <col min="57" max="57" width="4.3984375" style="21" hidden="1" customWidth="1"/>
    <col min="58" max="58" width="21.3984375" style="21" hidden="1" customWidth="1"/>
    <col min="59" max="61" width="9.1328125" style="21" hidden="1" customWidth="1"/>
    <col min="62" max="257" width="9.1328125" style="21" customWidth="1"/>
    <col min="258" max="258" width="4" style="21" customWidth="1"/>
    <col min="259" max="259" width="8.73046875" style="21" customWidth="1"/>
    <col min="260" max="260" width="29" style="21" customWidth="1"/>
    <col min="261" max="261" width="16.265625" style="21" customWidth="1"/>
    <col min="262" max="262" width="24.73046875" style="21" customWidth="1"/>
    <col min="263" max="263" width="5" style="21" customWidth="1"/>
    <col min="264" max="264" width="17" style="21" customWidth="1"/>
    <col min="265" max="265" width="27.3984375" style="21" customWidth="1"/>
    <col min="266" max="266" width="26" style="21" customWidth="1"/>
    <col min="267" max="267" width="11" style="21" customWidth="1"/>
    <col min="268" max="268" width="16.3984375" style="21" customWidth="1"/>
    <col min="269" max="269" width="11" style="21" customWidth="1"/>
    <col min="270" max="270" width="21" style="21" customWidth="1"/>
    <col min="271" max="271" width="19.265625" style="21" customWidth="1"/>
    <col min="272" max="272" width="38.3984375" style="21" customWidth="1"/>
    <col min="273" max="274" width="30.86328125" style="21" customWidth="1"/>
    <col min="275" max="275" width="29" style="21" customWidth="1"/>
    <col min="276" max="276" width="13" style="21" customWidth="1"/>
    <col min="277" max="277" width="24" style="21" customWidth="1"/>
    <col min="278" max="513" width="9.1328125" style="21" customWidth="1"/>
    <col min="514" max="514" width="4" style="21" customWidth="1"/>
    <col min="515" max="515" width="8.73046875" style="21" customWidth="1"/>
    <col min="516" max="516" width="29" style="21" customWidth="1"/>
    <col min="517" max="517" width="16.265625" style="21" customWidth="1"/>
    <col min="518" max="518" width="24.73046875" style="21" customWidth="1"/>
    <col min="519" max="519" width="5" style="21" customWidth="1"/>
    <col min="520" max="520" width="17" style="21" customWidth="1"/>
    <col min="521" max="521" width="27.3984375" style="21" customWidth="1"/>
    <col min="522" max="522" width="26" style="21" customWidth="1"/>
    <col min="523" max="523" width="11" style="21" customWidth="1"/>
    <col min="524" max="524" width="16.3984375" style="21" customWidth="1"/>
    <col min="525" max="525" width="11" style="21" customWidth="1"/>
    <col min="526" max="526" width="21" style="21" customWidth="1"/>
    <col min="527" max="527" width="19.265625" style="21" customWidth="1"/>
    <col min="528" max="528" width="38.3984375" style="21" customWidth="1"/>
    <col min="529" max="530" width="30.86328125" style="21" customWidth="1"/>
    <col min="531" max="531" width="29" style="21" customWidth="1"/>
    <col min="532" max="532" width="13" style="21" customWidth="1"/>
    <col min="533" max="533" width="24" style="21" customWidth="1"/>
    <col min="534" max="769" width="9.1328125" style="21" customWidth="1"/>
    <col min="770" max="770" width="4" style="21" customWidth="1"/>
    <col min="771" max="771" width="8.73046875" style="21" customWidth="1"/>
    <col min="772" max="772" width="29" style="21" customWidth="1"/>
    <col min="773" max="773" width="16.265625" style="21" customWidth="1"/>
    <col min="774" max="774" width="24.73046875" style="21" customWidth="1"/>
    <col min="775" max="775" width="5" style="21" customWidth="1"/>
    <col min="776" max="776" width="17" style="21" customWidth="1"/>
    <col min="777" max="777" width="27.3984375" style="21" customWidth="1"/>
    <col min="778" max="778" width="26" style="21" customWidth="1"/>
    <col min="779" max="779" width="11" style="21" customWidth="1"/>
    <col min="780" max="780" width="16.3984375" style="21" customWidth="1"/>
    <col min="781" max="781" width="11" style="21" customWidth="1"/>
    <col min="782" max="782" width="21" style="21" customWidth="1"/>
    <col min="783" max="783" width="19.265625" style="21" customWidth="1"/>
    <col min="784" max="784" width="38.3984375" style="21" customWidth="1"/>
    <col min="785" max="786" width="30.86328125" style="21" customWidth="1"/>
    <col min="787" max="787" width="29" style="21" customWidth="1"/>
    <col min="788" max="788" width="13" style="21" customWidth="1"/>
    <col min="789" max="789" width="24" style="21" customWidth="1"/>
    <col min="790" max="1025" width="9.1328125" style="21" customWidth="1"/>
    <col min="1026" max="1026" width="4" style="21" customWidth="1"/>
    <col min="1027" max="1027" width="8.73046875" style="21" customWidth="1"/>
    <col min="1028" max="1028" width="29" style="21" customWidth="1"/>
    <col min="1029" max="1029" width="16.265625" style="21" customWidth="1"/>
    <col min="1030" max="1030" width="24.73046875" style="21" customWidth="1"/>
    <col min="1031" max="1031" width="5" style="21" customWidth="1"/>
    <col min="1032" max="1032" width="17" style="21" customWidth="1"/>
    <col min="1033" max="1033" width="27.3984375" style="21" customWidth="1"/>
    <col min="1034" max="1034" width="26" style="21" customWidth="1"/>
    <col min="1035" max="1035" width="11" style="21" customWidth="1"/>
    <col min="1036" max="1036" width="16.3984375" style="21" customWidth="1"/>
    <col min="1037" max="1037" width="11" style="21" customWidth="1"/>
    <col min="1038" max="1038" width="21" style="21" customWidth="1"/>
    <col min="1039" max="1039" width="19.265625" style="21" customWidth="1"/>
    <col min="1040" max="1040" width="38.3984375" style="21" customWidth="1"/>
    <col min="1041" max="1042" width="30.86328125" style="21" customWidth="1"/>
    <col min="1043" max="1043" width="29" style="21" customWidth="1"/>
    <col min="1044" max="1044" width="13" style="21" customWidth="1"/>
    <col min="1045" max="1045" width="24" style="21" customWidth="1"/>
    <col min="1046" max="1281" width="9.1328125" style="21" customWidth="1"/>
    <col min="1282" max="1282" width="4" style="21" customWidth="1"/>
    <col min="1283" max="1283" width="8.73046875" style="21" customWidth="1"/>
    <col min="1284" max="1284" width="29" style="21" customWidth="1"/>
    <col min="1285" max="1285" width="16.265625" style="21" customWidth="1"/>
    <col min="1286" max="1286" width="24.73046875" style="21" customWidth="1"/>
    <col min="1287" max="1287" width="5" style="21" customWidth="1"/>
    <col min="1288" max="1288" width="17" style="21" customWidth="1"/>
    <col min="1289" max="1289" width="27.3984375" style="21" customWidth="1"/>
    <col min="1290" max="1290" width="26" style="21" customWidth="1"/>
    <col min="1291" max="1291" width="11" style="21" customWidth="1"/>
    <col min="1292" max="1292" width="16.3984375" style="21" customWidth="1"/>
    <col min="1293" max="1293" width="11" style="21" customWidth="1"/>
    <col min="1294" max="1294" width="21" style="21" customWidth="1"/>
    <col min="1295" max="1295" width="19.265625" style="21" customWidth="1"/>
    <col min="1296" max="1296" width="38.3984375" style="21" customWidth="1"/>
    <col min="1297" max="1298" width="30.86328125" style="21" customWidth="1"/>
    <col min="1299" max="1299" width="29" style="21" customWidth="1"/>
    <col min="1300" max="1300" width="13" style="21" customWidth="1"/>
    <col min="1301" max="1301" width="24" style="21" customWidth="1"/>
    <col min="1302" max="1537" width="9.1328125" style="21" customWidth="1"/>
    <col min="1538" max="1538" width="4" style="21" customWidth="1"/>
    <col min="1539" max="1539" width="8.73046875" style="21" customWidth="1"/>
    <col min="1540" max="1540" width="29" style="21" customWidth="1"/>
    <col min="1541" max="1541" width="16.265625" style="21" customWidth="1"/>
    <col min="1542" max="1542" width="24.73046875" style="21" customWidth="1"/>
    <col min="1543" max="1543" width="5" style="21" customWidth="1"/>
    <col min="1544" max="1544" width="17" style="21" customWidth="1"/>
    <col min="1545" max="1545" width="27.3984375" style="21" customWidth="1"/>
    <col min="1546" max="1546" width="26" style="21" customWidth="1"/>
    <col min="1547" max="1547" width="11" style="21" customWidth="1"/>
    <col min="1548" max="1548" width="16.3984375" style="21" customWidth="1"/>
    <col min="1549" max="1549" width="11" style="21" customWidth="1"/>
    <col min="1550" max="1550" width="21" style="21" customWidth="1"/>
    <col min="1551" max="1551" width="19.265625" style="21" customWidth="1"/>
    <col min="1552" max="1552" width="38.3984375" style="21" customWidth="1"/>
    <col min="1553" max="1554" width="30.86328125" style="21" customWidth="1"/>
    <col min="1555" max="1555" width="29" style="21" customWidth="1"/>
    <col min="1556" max="1556" width="13" style="21" customWidth="1"/>
    <col min="1557" max="1557" width="24" style="21" customWidth="1"/>
    <col min="1558" max="1793" width="9.1328125" style="21" customWidth="1"/>
    <col min="1794" max="1794" width="4" style="21" customWidth="1"/>
    <col min="1795" max="1795" width="8.73046875" style="21" customWidth="1"/>
    <col min="1796" max="1796" width="29" style="21" customWidth="1"/>
    <col min="1797" max="1797" width="16.265625" style="21" customWidth="1"/>
    <col min="1798" max="1798" width="24.73046875" style="21" customWidth="1"/>
    <col min="1799" max="1799" width="5" style="21" customWidth="1"/>
    <col min="1800" max="1800" width="17" style="21" customWidth="1"/>
    <col min="1801" max="1801" width="27.3984375" style="21" customWidth="1"/>
    <col min="1802" max="1802" width="26" style="21" customWidth="1"/>
    <col min="1803" max="1803" width="11" style="21" customWidth="1"/>
    <col min="1804" max="1804" width="16.3984375" style="21" customWidth="1"/>
    <col min="1805" max="1805" width="11" style="21" customWidth="1"/>
    <col min="1806" max="1806" width="21" style="21" customWidth="1"/>
    <col min="1807" max="1807" width="19.265625" style="21" customWidth="1"/>
    <col min="1808" max="1808" width="38.3984375" style="21" customWidth="1"/>
    <col min="1809" max="1810" width="30.86328125" style="21" customWidth="1"/>
    <col min="1811" max="1811" width="29" style="21" customWidth="1"/>
    <col min="1812" max="1812" width="13" style="21" customWidth="1"/>
    <col min="1813" max="1813" width="24" style="21" customWidth="1"/>
    <col min="1814" max="2049" width="9.1328125" style="21" customWidth="1"/>
    <col min="2050" max="2050" width="4" style="21" customWidth="1"/>
    <col min="2051" max="2051" width="8.73046875" style="21" customWidth="1"/>
    <col min="2052" max="2052" width="29" style="21" customWidth="1"/>
    <col min="2053" max="2053" width="16.265625" style="21" customWidth="1"/>
    <col min="2054" max="2054" width="24.73046875" style="21" customWidth="1"/>
    <col min="2055" max="2055" width="5" style="21" customWidth="1"/>
    <col min="2056" max="2056" width="17" style="21" customWidth="1"/>
    <col min="2057" max="2057" width="27.3984375" style="21" customWidth="1"/>
    <col min="2058" max="2058" width="26" style="21" customWidth="1"/>
    <col min="2059" max="2059" width="11" style="21" customWidth="1"/>
    <col min="2060" max="2060" width="16.3984375" style="21" customWidth="1"/>
    <col min="2061" max="2061" width="11" style="21" customWidth="1"/>
    <col min="2062" max="2062" width="21" style="21" customWidth="1"/>
    <col min="2063" max="2063" width="19.265625" style="21" customWidth="1"/>
    <col min="2064" max="2064" width="38.3984375" style="21" customWidth="1"/>
    <col min="2065" max="2066" width="30.86328125" style="21" customWidth="1"/>
    <col min="2067" max="2067" width="29" style="21" customWidth="1"/>
    <col min="2068" max="2068" width="13" style="21" customWidth="1"/>
    <col min="2069" max="2069" width="24" style="21" customWidth="1"/>
    <col min="2070" max="2305" width="9.1328125" style="21" customWidth="1"/>
    <col min="2306" max="2306" width="4" style="21" customWidth="1"/>
    <col min="2307" max="2307" width="8.73046875" style="21" customWidth="1"/>
    <col min="2308" max="2308" width="29" style="21" customWidth="1"/>
    <col min="2309" max="2309" width="16.265625" style="21" customWidth="1"/>
    <col min="2310" max="2310" width="24.73046875" style="21" customWidth="1"/>
    <col min="2311" max="2311" width="5" style="21" customWidth="1"/>
    <col min="2312" max="2312" width="17" style="21" customWidth="1"/>
    <col min="2313" max="2313" width="27.3984375" style="21" customWidth="1"/>
    <col min="2314" max="2314" width="26" style="21" customWidth="1"/>
    <col min="2315" max="2315" width="11" style="21" customWidth="1"/>
    <col min="2316" max="2316" width="16.3984375" style="21" customWidth="1"/>
    <col min="2317" max="2317" width="11" style="21" customWidth="1"/>
    <col min="2318" max="2318" width="21" style="21" customWidth="1"/>
    <col min="2319" max="2319" width="19.265625" style="21" customWidth="1"/>
    <col min="2320" max="2320" width="38.3984375" style="21" customWidth="1"/>
    <col min="2321" max="2322" width="30.86328125" style="21" customWidth="1"/>
    <col min="2323" max="2323" width="29" style="21" customWidth="1"/>
    <col min="2324" max="2324" width="13" style="21" customWidth="1"/>
    <col min="2325" max="2325" width="24" style="21" customWidth="1"/>
    <col min="2326" max="2561" width="9.1328125" style="21" customWidth="1"/>
    <col min="2562" max="2562" width="4" style="21" customWidth="1"/>
    <col min="2563" max="2563" width="8.73046875" style="21" customWidth="1"/>
    <col min="2564" max="2564" width="29" style="21" customWidth="1"/>
    <col min="2565" max="2565" width="16.265625" style="21" customWidth="1"/>
    <col min="2566" max="2566" width="24.73046875" style="21" customWidth="1"/>
    <col min="2567" max="2567" width="5" style="21" customWidth="1"/>
    <col min="2568" max="2568" width="17" style="21" customWidth="1"/>
    <col min="2569" max="2569" width="27.3984375" style="21" customWidth="1"/>
    <col min="2570" max="2570" width="26" style="21" customWidth="1"/>
    <col min="2571" max="2571" width="11" style="21" customWidth="1"/>
    <col min="2572" max="2572" width="16.3984375" style="21" customWidth="1"/>
    <col min="2573" max="2573" width="11" style="21" customWidth="1"/>
    <col min="2574" max="2574" width="21" style="21" customWidth="1"/>
    <col min="2575" max="2575" width="19.265625" style="21" customWidth="1"/>
    <col min="2576" max="2576" width="38.3984375" style="21" customWidth="1"/>
    <col min="2577" max="2578" width="30.86328125" style="21" customWidth="1"/>
    <col min="2579" max="2579" width="29" style="21" customWidth="1"/>
    <col min="2580" max="2580" width="13" style="21" customWidth="1"/>
    <col min="2581" max="2581" width="24" style="21" customWidth="1"/>
    <col min="2582" max="2817" width="9.1328125" style="21" customWidth="1"/>
    <col min="2818" max="2818" width="4" style="21" customWidth="1"/>
    <col min="2819" max="2819" width="8.73046875" style="21" customWidth="1"/>
    <col min="2820" max="2820" width="29" style="21" customWidth="1"/>
    <col min="2821" max="2821" width="16.265625" style="21" customWidth="1"/>
    <col min="2822" max="2822" width="24.73046875" style="21" customWidth="1"/>
    <col min="2823" max="2823" width="5" style="21" customWidth="1"/>
    <col min="2824" max="2824" width="17" style="21" customWidth="1"/>
    <col min="2825" max="2825" width="27.3984375" style="21" customWidth="1"/>
    <col min="2826" max="2826" width="26" style="21" customWidth="1"/>
    <col min="2827" max="2827" width="11" style="21" customWidth="1"/>
    <col min="2828" max="2828" width="16.3984375" style="21" customWidth="1"/>
    <col min="2829" max="2829" width="11" style="21" customWidth="1"/>
    <col min="2830" max="2830" width="21" style="21" customWidth="1"/>
    <col min="2831" max="2831" width="19.265625" style="21" customWidth="1"/>
    <col min="2832" max="2832" width="38.3984375" style="21" customWidth="1"/>
    <col min="2833" max="2834" width="30.86328125" style="21" customWidth="1"/>
    <col min="2835" max="2835" width="29" style="21" customWidth="1"/>
    <col min="2836" max="2836" width="13" style="21" customWidth="1"/>
    <col min="2837" max="2837" width="24" style="21" customWidth="1"/>
    <col min="2838" max="3073" width="9.1328125" style="21" customWidth="1"/>
    <col min="3074" max="3074" width="4" style="21" customWidth="1"/>
    <col min="3075" max="3075" width="8.73046875" style="21" customWidth="1"/>
    <col min="3076" max="3076" width="29" style="21" customWidth="1"/>
    <col min="3077" max="3077" width="16.265625" style="21" customWidth="1"/>
    <col min="3078" max="3078" width="24.73046875" style="21" customWidth="1"/>
    <col min="3079" max="3079" width="5" style="21" customWidth="1"/>
    <col min="3080" max="3080" width="17" style="21" customWidth="1"/>
    <col min="3081" max="3081" width="27.3984375" style="21" customWidth="1"/>
    <col min="3082" max="3082" width="26" style="21" customWidth="1"/>
    <col min="3083" max="3083" width="11" style="21" customWidth="1"/>
    <col min="3084" max="3084" width="16.3984375" style="21" customWidth="1"/>
    <col min="3085" max="3085" width="11" style="21" customWidth="1"/>
    <col min="3086" max="3086" width="21" style="21" customWidth="1"/>
    <col min="3087" max="3087" width="19.265625" style="21" customWidth="1"/>
    <col min="3088" max="3088" width="38.3984375" style="21" customWidth="1"/>
    <col min="3089" max="3090" width="30.86328125" style="21" customWidth="1"/>
    <col min="3091" max="3091" width="29" style="21" customWidth="1"/>
    <col min="3092" max="3092" width="13" style="21" customWidth="1"/>
    <col min="3093" max="3093" width="24" style="21" customWidth="1"/>
    <col min="3094" max="3329" width="9.1328125" style="21" customWidth="1"/>
    <col min="3330" max="3330" width="4" style="21" customWidth="1"/>
    <col min="3331" max="3331" width="8.73046875" style="21" customWidth="1"/>
    <col min="3332" max="3332" width="29" style="21" customWidth="1"/>
    <col min="3333" max="3333" width="16.265625" style="21" customWidth="1"/>
    <col min="3334" max="3334" width="24.73046875" style="21" customWidth="1"/>
    <col min="3335" max="3335" width="5" style="21" customWidth="1"/>
    <col min="3336" max="3336" width="17" style="21" customWidth="1"/>
    <col min="3337" max="3337" width="27.3984375" style="21" customWidth="1"/>
    <col min="3338" max="3338" width="26" style="21" customWidth="1"/>
    <col min="3339" max="3339" width="11" style="21" customWidth="1"/>
    <col min="3340" max="3340" width="16.3984375" style="21" customWidth="1"/>
    <col min="3341" max="3341" width="11" style="21" customWidth="1"/>
    <col min="3342" max="3342" width="21" style="21" customWidth="1"/>
    <col min="3343" max="3343" width="19.265625" style="21" customWidth="1"/>
    <col min="3344" max="3344" width="38.3984375" style="21" customWidth="1"/>
    <col min="3345" max="3346" width="30.86328125" style="21" customWidth="1"/>
    <col min="3347" max="3347" width="29" style="21" customWidth="1"/>
    <col min="3348" max="3348" width="13" style="21" customWidth="1"/>
    <col min="3349" max="3349" width="24" style="21" customWidth="1"/>
    <col min="3350" max="3585" width="9.1328125" style="21" customWidth="1"/>
    <col min="3586" max="3586" width="4" style="21" customWidth="1"/>
    <col min="3587" max="3587" width="8.73046875" style="21" customWidth="1"/>
    <col min="3588" max="3588" width="29" style="21" customWidth="1"/>
    <col min="3589" max="3589" width="16.265625" style="21" customWidth="1"/>
    <col min="3590" max="3590" width="24.73046875" style="21" customWidth="1"/>
    <col min="3591" max="3591" width="5" style="21" customWidth="1"/>
    <col min="3592" max="3592" width="17" style="21" customWidth="1"/>
    <col min="3593" max="3593" width="27.3984375" style="21" customWidth="1"/>
    <col min="3594" max="3594" width="26" style="21" customWidth="1"/>
    <col min="3595" max="3595" width="11" style="21" customWidth="1"/>
    <col min="3596" max="3596" width="16.3984375" style="21" customWidth="1"/>
    <col min="3597" max="3597" width="11" style="21" customWidth="1"/>
    <col min="3598" max="3598" width="21" style="21" customWidth="1"/>
    <col min="3599" max="3599" width="19.265625" style="21" customWidth="1"/>
    <col min="3600" max="3600" width="38.3984375" style="21" customWidth="1"/>
    <col min="3601" max="3602" width="30.86328125" style="21" customWidth="1"/>
    <col min="3603" max="3603" width="29" style="21" customWidth="1"/>
    <col min="3604" max="3604" width="13" style="21" customWidth="1"/>
    <col min="3605" max="3605" width="24" style="21" customWidth="1"/>
    <col min="3606" max="3841" width="9.1328125" style="21" customWidth="1"/>
    <col min="3842" max="3842" width="4" style="21" customWidth="1"/>
    <col min="3843" max="3843" width="8.73046875" style="21" customWidth="1"/>
    <col min="3844" max="3844" width="29" style="21" customWidth="1"/>
    <col min="3845" max="3845" width="16.265625" style="21" customWidth="1"/>
    <col min="3846" max="3846" width="24.73046875" style="21" customWidth="1"/>
    <col min="3847" max="3847" width="5" style="21" customWidth="1"/>
    <col min="3848" max="3848" width="17" style="21" customWidth="1"/>
    <col min="3849" max="3849" width="27.3984375" style="21" customWidth="1"/>
    <col min="3850" max="3850" width="26" style="21" customWidth="1"/>
    <col min="3851" max="3851" width="11" style="21" customWidth="1"/>
    <col min="3852" max="3852" width="16.3984375" style="21" customWidth="1"/>
    <col min="3853" max="3853" width="11" style="21" customWidth="1"/>
    <col min="3854" max="3854" width="21" style="21" customWidth="1"/>
    <col min="3855" max="3855" width="19.265625" style="21" customWidth="1"/>
    <col min="3856" max="3856" width="38.3984375" style="21" customWidth="1"/>
    <col min="3857" max="3858" width="30.86328125" style="21" customWidth="1"/>
    <col min="3859" max="3859" width="29" style="21" customWidth="1"/>
    <col min="3860" max="3860" width="13" style="21" customWidth="1"/>
    <col min="3861" max="3861" width="24" style="21" customWidth="1"/>
    <col min="3862" max="4097" width="9.1328125" style="21" customWidth="1"/>
    <col min="4098" max="4098" width="4" style="21" customWidth="1"/>
    <col min="4099" max="4099" width="8.73046875" style="21" customWidth="1"/>
    <col min="4100" max="4100" width="29" style="21" customWidth="1"/>
    <col min="4101" max="4101" width="16.265625" style="21" customWidth="1"/>
    <col min="4102" max="4102" width="24.73046875" style="21" customWidth="1"/>
    <col min="4103" max="4103" width="5" style="21" customWidth="1"/>
    <col min="4104" max="4104" width="17" style="21" customWidth="1"/>
    <col min="4105" max="4105" width="27.3984375" style="21" customWidth="1"/>
    <col min="4106" max="4106" width="26" style="21" customWidth="1"/>
    <col min="4107" max="4107" width="11" style="21" customWidth="1"/>
    <col min="4108" max="4108" width="16.3984375" style="21" customWidth="1"/>
    <col min="4109" max="4109" width="11" style="21" customWidth="1"/>
    <col min="4110" max="4110" width="21" style="21" customWidth="1"/>
    <col min="4111" max="4111" width="19.265625" style="21" customWidth="1"/>
    <col min="4112" max="4112" width="38.3984375" style="21" customWidth="1"/>
    <col min="4113" max="4114" width="30.86328125" style="21" customWidth="1"/>
    <col min="4115" max="4115" width="29" style="21" customWidth="1"/>
    <col min="4116" max="4116" width="13" style="21" customWidth="1"/>
    <col min="4117" max="4117" width="24" style="21" customWidth="1"/>
    <col min="4118" max="4353" width="9.1328125" style="21" customWidth="1"/>
    <col min="4354" max="4354" width="4" style="21" customWidth="1"/>
    <col min="4355" max="4355" width="8.73046875" style="21" customWidth="1"/>
    <col min="4356" max="4356" width="29" style="21" customWidth="1"/>
    <col min="4357" max="4357" width="16.265625" style="21" customWidth="1"/>
    <col min="4358" max="4358" width="24.73046875" style="21" customWidth="1"/>
    <col min="4359" max="4359" width="5" style="21" customWidth="1"/>
    <col min="4360" max="4360" width="17" style="21" customWidth="1"/>
    <col min="4361" max="4361" width="27.3984375" style="21" customWidth="1"/>
    <col min="4362" max="4362" width="26" style="21" customWidth="1"/>
    <col min="4363" max="4363" width="11" style="21" customWidth="1"/>
    <col min="4364" max="4364" width="16.3984375" style="21" customWidth="1"/>
    <col min="4365" max="4365" width="11" style="21" customWidth="1"/>
    <col min="4366" max="4366" width="21" style="21" customWidth="1"/>
    <col min="4367" max="4367" width="19.265625" style="21" customWidth="1"/>
    <col min="4368" max="4368" width="38.3984375" style="21" customWidth="1"/>
    <col min="4369" max="4370" width="30.86328125" style="21" customWidth="1"/>
    <col min="4371" max="4371" width="29" style="21" customWidth="1"/>
    <col min="4372" max="4372" width="13" style="21" customWidth="1"/>
    <col min="4373" max="4373" width="24" style="21" customWidth="1"/>
    <col min="4374" max="4609" width="9.1328125" style="21" customWidth="1"/>
    <col min="4610" max="4610" width="4" style="21" customWidth="1"/>
    <col min="4611" max="4611" width="8.73046875" style="21" customWidth="1"/>
    <col min="4612" max="4612" width="29" style="21" customWidth="1"/>
    <col min="4613" max="4613" width="16.265625" style="21" customWidth="1"/>
    <col min="4614" max="4614" width="24.73046875" style="21" customWidth="1"/>
    <col min="4615" max="4615" width="5" style="21" customWidth="1"/>
    <col min="4616" max="4616" width="17" style="21" customWidth="1"/>
    <col min="4617" max="4617" width="27.3984375" style="21" customWidth="1"/>
    <col min="4618" max="4618" width="26" style="21" customWidth="1"/>
    <col min="4619" max="4619" width="11" style="21" customWidth="1"/>
    <col min="4620" max="4620" width="16.3984375" style="21" customWidth="1"/>
    <col min="4621" max="4621" width="11" style="21" customWidth="1"/>
    <col min="4622" max="4622" width="21" style="21" customWidth="1"/>
    <col min="4623" max="4623" width="19.265625" style="21" customWidth="1"/>
    <col min="4624" max="4624" width="38.3984375" style="21" customWidth="1"/>
    <col min="4625" max="4626" width="30.86328125" style="21" customWidth="1"/>
    <col min="4627" max="4627" width="29" style="21" customWidth="1"/>
    <col min="4628" max="4628" width="13" style="21" customWidth="1"/>
    <col min="4629" max="4629" width="24" style="21" customWidth="1"/>
    <col min="4630" max="4865" width="9.1328125" style="21" customWidth="1"/>
    <col min="4866" max="4866" width="4" style="21" customWidth="1"/>
    <col min="4867" max="4867" width="8.73046875" style="21" customWidth="1"/>
    <col min="4868" max="4868" width="29" style="21" customWidth="1"/>
    <col min="4869" max="4869" width="16.265625" style="21" customWidth="1"/>
    <col min="4870" max="4870" width="24.73046875" style="21" customWidth="1"/>
    <col min="4871" max="4871" width="5" style="21" customWidth="1"/>
    <col min="4872" max="4872" width="17" style="21" customWidth="1"/>
    <col min="4873" max="4873" width="27.3984375" style="21" customWidth="1"/>
    <col min="4874" max="4874" width="26" style="21" customWidth="1"/>
    <col min="4875" max="4875" width="11" style="21" customWidth="1"/>
    <col min="4876" max="4876" width="16.3984375" style="21" customWidth="1"/>
    <col min="4877" max="4877" width="11" style="21" customWidth="1"/>
    <col min="4878" max="4878" width="21" style="21" customWidth="1"/>
    <col min="4879" max="4879" width="19.265625" style="21" customWidth="1"/>
    <col min="4880" max="4880" width="38.3984375" style="21" customWidth="1"/>
    <col min="4881" max="4882" width="30.86328125" style="21" customWidth="1"/>
    <col min="4883" max="4883" width="29" style="21" customWidth="1"/>
    <col min="4884" max="4884" width="13" style="21" customWidth="1"/>
    <col min="4885" max="4885" width="24" style="21" customWidth="1"/>
    <col min="4886" max="5121" width="9.1328125" style="21" customWidth="1"/>
    <col min="5122" max="5122" width="4" style="21" customWidth="1"/>
    <col min="5123" max="5123" width="8.73046875" style="21" customWidth="1"/>
    <col min="5124" max="5124" width="29" style="21" customWidth="1"/>
    <col min="5125" max="5125" width="16.265625" style="21" customWidth="1"/>
    <col min="5126" max="5126" width="24.73046875" style="21" customWidth="1"/>
    <col min="5127" max="5127" width="5" style="21" customWidth="1"/>
    <col min="5128" max="5128" width="17" style="21" customWidth="1"/>
    <col min="5129" max="5129" width="27.3984375" style="21" customWidth="1"/>
    <col min="5130" max="5130" width="26" style="21" customWidth="1"/>
    <col min="5131" max="5131" width="11" style="21" customWidth="1"/>
    <col min="5132" max="5132" width="16.3984375" style="21" customWidth="1"/>
    <col min="5133" max="5133" width="11" style="21" customWidth="1"/>
    <col min="5134" max="5134" width="21" style="21" customWidth="1"/>
    <col min="5135" max="5135" width="19.265625" style="21" customWidth="1"/>
    <col min="5136" max="5136" width="38.3984375" style="21" customWidth="1"/>
    <col min="5137" max="5138" width="30.86328125" style="21" customWidth="1"/>
    <col min="5139" max="5139" width="29" style="21" customWidth="1"/>
    <col min="5140" max="5140" width="13" style="21" customWidth="1"/>
    <col min="5141" max="5141" width="24" style="21" customWidth="1"/>
    <col min="5142" max="5377" width="9.1328125" style="21" customWidth="1"/>
    <col min="5378" max="5378" width="4" style="21" customWidth="1"/>
    <col min="5379" max="5379" width="8.73046875" style="21" customWidth="1"/>
    <col min="5380" max="5380" width="29" style="21" customWidth="1"/>
    <col min="5381" max="5381" width="16.265625" style="21" customWidth="1"/>
    <col min="5382" max="5382" width="24.73046875" style="21" customWidth="1"/>
    <col min="5383" max="5383" width="5" style="21" customWidth="1"/>
    <col min="5384" max="5384" width="17" style="21" customWidth="1"/>
    <col min="5385" max="5385" width="27.3984375" style="21" customWidth="1"/>
    <col min="5386" max="5386" width="26" style="21" customWidth="1"/>
    <col min="5387" max="5387" width="11" style="21" customWidth="1"/>
    <col min="5388" max="5388" width="16.3984375" style="21" customWidth="1"/>
    <col min="5389" max="5389" width="11" style="21" customWidth="1"/>
    <col min="5390" max="5390" width="21" style="21" customWidth="1"/>
    <col min="5391" max="5391" width="19.265625" style="21" customWidth="1"/>
    <col min="5392" max="5392" width="38.3984375" style="21" customWidth="1"/>
    <col min="5393" max="5394" width="30.86328125" style="21" customWidth="1"/>
    <col min="5395" max="5395" width="29" style="21" customWidth="1"/>
    <col min="5396" max="5396" width="13" style="21" customWidth="1"/>
    <col min="5397" max="5397" width="24" style="21" customWidth="1"/>
    <col min="5398" max="5633" width="9.1328125" style="21" customWidth="1"/>
    <col min="5634" max="5634" width="4" style="21" customWidth="1"/>
    <col min="5635" max="5635" width="8.73046875" style="21" customWidth="1"/>
    <col min="5636" max="5636" width="29" style="21" customWidth="1"/>
    <col min="5637" max="5637" width="16.265625" style="21" customWidth="1"/>
    <col min="5638" max="5638" width="24.73046875" style="21" customWidth="1"/>
    <col min="5639" max="5639" width="5" style="21" customWidth="1"/>
    <col min="5640" max="5640" width="17" style="21" customWidth="1"/>
    <col min="5641" max="5641" width="27.3984375" style="21" customWidth="1"/>
    <col min="5642" max="5642" width="26" style="21" customWidth="1"/>
    <col min="5643" max="5643" width="11" style="21" customWidth="1"/>
    <col min="5644" max="5644" width="16.3984375" style="21" customWidth="1"/>
    <col min="5645" max="5645" width="11" style="21" customWidth="1"/>
    <col min="5646" max="5646" width="21" style="21" customWidth="1"/>
    <col min="5647" max="5647" width="19.265625" style="21" customWidth="1"/>
    <col min="5648" max="5648" width="38.3984375" style="21" customWidth="1"/>
    <col min="5649" max="5650" width="30.86328125" style="21" customWidth="1"/>
    <col min="5651" max="5651" width="29" style="21" customWidth="1"/>
    <col min="5652" max="5652" width="13" style="21" customWidth="1"/>
    <col min="5653" max="5653" width="24" style="21" customWidth="1"/>
    <col min="5654" max="5889" width="9.1328125" style="21" customWidth="1"/>
    <col min="5890" max="5890" width="4" style="21" customWidth="1"/>
    <col min="5891" max="5891" width="8.73046875" style="21" customWidth="1"/>
    <col min="5892" max="5892" width="29" style="21" customWidth="1"/>
    <col min="5893" max="5893" width="16.265625" style="21" customWidth="1"/>
    <col min="5894" max="5894" width="24.73046875" style="21" customWidth="1"/>
    <col min="5895" max="5895" width="5" style="21" customWidth="1"/>
    <col min="5896" max="5896" width="17" style="21" customWidth="1"/>
    <col min="5897" max="5897" width="27.3984375" style="21" customWidth="1"/>
    <col min="5898" max="5898" width="26" style="21" customWidth="1"/>
    <col min="5899" max="5899" width="11" style="21" customWidth="1"/>
    <col min="5900" max="5900" width="16.3984375" style="21" customWidth="1"/>
    <col min="5901" max="5901" width="11" style="21" customWidth="1"/>
    <col min="5902" max="5902" width="21" style="21" customWidth="1"/>
    <col min="5903" max="5903" width="19.265625" style="21" customWidth="1"/>
    <col min="5904" max="5904" width="38.3984375" style="21" customWidth="1"/>
    <col min="5905" max="5906" width="30.86328125" style="21" customWidth="1"/>
    <col min="5907" max="5907" width="29" style="21" customWidth="1"/>
    <col min="5908" max="5908" width="13" style="21" customWidth="1"/>
    <col min="5909" max="5909" width="24" style="21" customWidth="1"/>
    <col min="5910" max="6145" width="9.1328125" style="21" customWidth="1"/>
    <col min="6146" max="6146" width="4" style="21" customWidth="1"/>
    <col min="6147" max="6147" width="8.73046875" style="21" customWidth="1"/>
    <col min="6148" max="6148" width="29" style="21" customWidth="1"/>
    <col min="6149" max="6149" width="16.265625" style="21" customWidth="1"/>
    <col min="6150" max="6150" width="24.73046875" style="21" customWidth="1"/>
    <col min="6151" max="6151" width="5" style="21" customWidth="1"/>
    <col min="6152" max="6152" width="17" style="21" customWidth="1"/>
    <col min="6153" max="6153" width="27.3984375" style="21" customWidth="1"/>
    <col min="6154" max="6154" width="26" style="21" customWidth="1"/>
    <col min="6155" max="6155" width="11" style="21" customWidth="1"/>
    <col min="6156" max="6156" width="16.3984375" style="21" customWidth="1"/>
    <col min="6157" max="6157" width="11" style="21" customWidth="1"/>
    <col min="6158" max="6158" width="21" style="21" customWidth="1"/>
    <col min="6159" max="6159" width="19.265625" style="21" customWidth="1"/>
    <col min="6160" max="6160" width="38.3984375" style="21" customWidth="1"/>
    <col min="6161" max="6162" width="30.86328125" style="21" customWidth="1"/>
    <col min="6163" max="6163" width="29" style="21" customWidth="1"/>
    <col min="6164" max="6164" width="13" style="21" customWidth="1"/>
    <col min="6165" max="6165" width="24" style="21" customWidth="1"/>
    <col min="6166" max="6401" width="9.1328125" style="21" customWidth="1"/>
    <col min="6402" max="6402" width="4" style="21" customWidth="1"/>
    <col min="6403" max="6403" width="8.73046875" style="21" customWidth="1"/>
    <col min="6404" max="6404" width="29" style="21" customWidth="1"/>
    <col min="6405" max="6405" width="16.265625" style="21" customWidth="1"/>
    <col min="6406" max="6406" width="24.73046875" style="21" customWidth="1"/>
    <col min="6407" max="6407" width="5" style="21" customWidth="1"/>
    <col min="6408" max="6408" width="17" style="21" customWidth="1"/>
    <col min="6409" max="6409" width="27.3984375" style="21" customWidth="1"/>
    <col min="6410" max="6410" width="26" style="21" customWidth="1"/>
    <col min="6411" max="6411" width="11" style="21" customWidth="1"/>
    <col min="6412" max="6412" width="16.3984375" style="21" customWidth="1"/>
    <col min="6413" max="6413" width="11" style="21" customWidth="1"/>
    <col min="6414" max="6414" width="21" style="21" customWidth="1"/>
    <col min="6415" max="6415" width="19.265625" style="21" customWidth="1"/>
    <col min="6416" max="6416" width="38.3984375" style="21" customWidth="1"/>
    <col min="6417" max="6418" width="30.86328125" style="21" customWidth="1"/>
    <col min="6419" max="6419" width="29" style="21" customWidth="1"/>
    <col min="6420" max="6420" width="13" style="21" customWidth="1"/>
    <col min="6421" max="6421" width="24" style="21" customWidth="1"/>
    <col min="6422" max="6657" width="9.1328125" style="21" customWidth="1"/>
    <col min="6658" max="6658" width="4" style="21" customWidth="1"/>
    <col min="6659" max="6659" width="8.73046875" style="21" customWidth="1"/>
    <col min="6660" max="6660" width="29" style="21" customWidth="1"/>
    <col min="6661" max="6661" width="16.265625" style="21" customWidth="1"/>
    <col min="6662" max="6662" width="24.73046875" style="21" customWidth="1"/>
    <col min="6663" max="6663" width="5" style="21" customWidth="1"/>
    <col min="6664" max="6664" width="17" style="21" customWidth="1"/>
    <col min="6665" max="6665" width="27.3984375" style="21" customWidth="1"/>
    <col min="6666" max="6666" width="26" style="21" customWidth="1"/>
    <col min="6667" max="6667" width="11" style="21" customWidth="1"/>
    <col min="6668" max="6668" width="16.3984375" style="21" customWidth="1"/>
    <col min="6669" max="6669" width="11" style="21" customWidth="1"/>
    <col min="6670" max="6670" width="21" style="21" customWidth="1"/>
    <col min="6671" max="6671" width="19.265625" style="21" customWidth="1"/>
    <col min="6672" max="6672" width="38.3984375" style="21" customWidth="1"/>
    <col min="6673" max="6674" width="30.86328125" style="21" customWidth="1"/>
    <col min="6675" max="6675" width="29" style="21" customWidth="1"/>
    <col min="6676" max="6676" width="13" style="21" customWidth="1"/>
    <col min="6677" max="6677" width="24" style="21" customWidth="1"/>
    <col min="6678" max="6913" width="9.1328125" style="21" customWidth="1"/>
    <col min="6914" max="6914" width="4" style="21" customWidth="1"/>
    <col min="6915" max="6915" width="8.73046875" style="21" customWidth="1"/>
    <col min="6916" max="6916" width="29" style="21" customWidth="1"/>
    <col min="6917" max="6917" width="16.265625" style="21" customWidth="1"/>
    <col min="6918" max="6918" width="24.73046875" style="21" customWidth="1"/>
    <col min="6919" max="6919" width="5" style="21" customWidth="1"/>
    <col min="6920" max="6920" width="17" style="21" customWidth="1"/>
    <col min="6921" max="6921" width="27.3984375" style="21" customWidth="1"/>
    <col min="6922" max="6922" width="26" style="21" customWidth="1"/>
    <col min="6923" max="6923" width="11" style="21" customWidth="1"/>
    <col min="6924" max="6924" width="16.3984375" style="21" customWidth="1"/>
    <col min="6925" max="6925" width="11" style="21" customWidth="1"/>
    <col min="6926" max="6926" width="21" style="21" customWidth="1"/>
    <col min="6927" max="6927" width="19.265625" style="21" customWidth="1"/>
    <col min="6928" max="6928" width="38.3984375" style="21" customWidth="1"/>
    <col min="6929" max="6930" width="30.86328125" style="21" customWidth="1"/>
    <col min="6931" max="6931" width="29" style="21" customWidth="1"/>
    <col min="6932" max="6932" width="13" style="21" customWidth="1"/>
    <col min="6933" max="6933" width="24" style="21" customWidth="1"/>
    <col min="6934" max="7169" width="9.1328125" style="21" customWidth="1"/>
    <col min="7170" max="7170" width="4" style="21" customWidth="1"/>
    <col min="7171" max="7171" width="8.73046875" style="21" customWidth="1"/>
    <col min="7172" max="7172" width="29" style="21" customWidth="1"/>
    <col min="7173" max="7173" width="16.265625" style="21" customWidth="1"/>
    <col min="7174" max="7174" width="24.73046875" style="21" customWidth="1"/>
    <col min="7175" max="7175" width="5" style="21" customWidth="1"/>
    <col min="7176" max="7176" width="17" style="21" customWidth="1"/>
    <col min="7177" max="7177" width="27.3984375" style="21" customWidth="1"/>
    <col min="7178" max="7178" width="26" style="21" customWidth="1"/>
    <col min="7179" max="7179" width="11" style="21" customWidth="1"/>
    <col min="7180" max="7180" width="16.3984375" style="21" customWidth="1"/>
    <col min="7181" max="7181" width="11" style="21" customWidth="1"/>
    <col min="7182" max="7182" width="21" style="21" customWidth="1"/>
    <col min="7183" max="7183" width="19.265625" style="21" customWidth="1"/>
    <col min="7184" max="7184" width="38.3984375" style="21" customWidth="1"/>
    <col min="7185" max="7186" width="30.86328125" style="21" customWidth="1"/>
    <col min="7187" max="7187" width="29" style="21" customWidth="1"/>
    <col min="7188" max="7188" width="13" style="21" customWidth="1"/>
    <col min="7189" max="7189" width="24" style="21" customWidth="1"/>
    <col min="7190" max="7425" width="9.1328125" style="21" customWidth="1"/>
    <col min="7426" max="7426" width="4" style="21" customWidth="1"/>
    <col min="7427" max="7427" width="8.73046875" style="21" customWidth="1"/>
    <col min="7428" max="7428" width="29" style="21" customWidth="1"/>
    <col min="7429" max="7429" width="16.265625" style="21" customWidth="1"/>
    <col min="7430" max="7430" width="24.73046875" style="21" customWidth="1"/>
    <col min="7431" max="7431" width="5" style="21" customWidth="1"/>
    <col min="7432" max="7432" width="17" style="21" customWidth="1"/>
    <col min="7433" max="7433" width="27.3984375" style="21" customWidth="1"/>
    <col min="7434" max="7434" width="26" style="21" customWidth="1"/>
    <col min="7435" max="7435" width="11" style="21" customWidth="1"/>
    <col min="7436" max="7436" width="16.3984375" style="21" customWidth="1"/>
    <col min="7437" max="7437" width="11" style="21" customWidth="1"/>
    <col min="7438" max="7438" width="21" style="21" customWidth="1"/>
    <col min="7439" max="7439" width="19.265625" style="21" customWidth="1"/>
    <col min="7440" max="7440" width="38.3984375" style="21" customWidth="1"/>
    <col min="7441" max="7442" width="30.86328125" style="21" customWidth="1"/>
    <col min="7443" max="7443" width="29" style="21" customWidth="1"/>
    <col min="7444" max="7444" width="13" style="21" customWidth="1"/>
    <col min="7445" max="7445" width="24" style="21" customWidth="1"/>
    <col min="7446" max="7681" width="9.1328125" style="21" customWidth="1"/>
    <col min="7682" max="7682" width="4" style="21" customWidth="1"/>
    <col min="7683" max="7683" width="8.73046875" style="21" customWidth="1"/>
    <col min="7684" max="7684" width="29" style="21" customWidth="1"/>
    <col min="7685" max="7685" width="16.265625" style="21" customWidth="1"/>
    <col min="7686" max="7686" width="24.73046875" style="21" customWidth="1"/>
    <col min="7687" max="7687" width="5" style="21" customWidth="1"/>
    <col min="7688" max="7688" width="17" style="21" customWidth="1"/>
    <col min="7689" max="7689" width="27.3984375" style="21" customWidth="1"/>
    <col min="7690" max="7690" width="26" style="21" customWidth="1"/>
    <col min="7691" max="7691" width="11" style="21" customWidth="1"/>
    <col min="7692" max="7692" width="16.3984375" style="21" customWidth="1"/>
    <col min="7693" max="7693" width="11" style="21" customWidth="1"/>
    <col min="7694" max="7694" width="21" style="21" customWidth="1"/>
    <col min="7695" max="7695" width="19.265625" style="21" customWidth="1"/>
    <col min="7696" max="7696" width="38.3984375" style="21" customWidth="1"/>
    <col min="7697" max="7698" width="30.86328125" style="21" customWidth="1"/>
    <col min="7699" max="7699" width="29" style="21" customWidth="1"/>
    <col min="7700" max="7700" width="13" style="21" customWidth="1"/>
    <col min="7701" max="7701" width="24" style="21" customWidth="1"/>
    <col min="7702" max="7937" width="9.1328125" style="21" customWidth="1"/>
    <col min="7938" max="7938" width="4" style="21" customWidth="1"/>
    <col min="7939" max="7939" width="8.73046875" style="21" customWidth="1"/>
    <col min="7940" max="7940" width="29" style="21" customWidth="1"/>
    <col min="7941" max="7941" width="16.265625" style="21" customWidth="1"/>
    <col min="7942" max="7942" width="24.73046875" style="21" customWidth="1"/>
    <col min="7943" max="7943" width="5" style="21" customWidth="1"/>
    <col min="7944" max="7944" width="17" style="21" customWidth="1"/>
    <col min="7945" max="7945" width="27.3984375" style="21" customWidth="1"/>
    <col min="7946" max="7946" width="26" style="21" customWidth="1"/>
    <col min="7947" max="7947" width="11" style="21" customWidth="1"/>
    <col min="7948" max="7948" width="16.3984375" style="21" customWidth="1"/>
    <col min="7949" max="7949" width="11" style="21" customWidth="1"/>
    <col min="7950" max="7950" width="21" style="21" customWidth="1"/>
    <col min="7951" max="7951" width="19.265625" style="21" customWidth="1"/>
    <col min="7952" max="7952" width="38.3984375" style="21" customWidth="1"/>
    <col min="7953" max="7954" width="30.86328125" style="21" customWidth="1"/>
    <col min="7955" max="7955" width="29" style="21" customWidth="1"/>
    <col min="7956" max="7956" width="13" style="21" customWidth="1"/>
    <col min="7957" max="7957" width="24" style="21" customWidth="1"/>
    <col min="7958" max="8193" width="9.1328125" style="21" customWidth="1"/>
    <col min="8194" max="8194" width="4" style="21" customWidth="1"/>
    <col min="8195" max="8195" width="8.73046875" style="21" customWidth="1"/>
    <col min="8196" max="8196" width="29" style="21" customWidth="1"/>
    <col min="8197" max="8197" width="16.265625" style="21" customWidth="1"/>
    <col min="8198" max="8198" width="24.73046875" style="21" customWidth="1"/>
    <col min="8199" max="8199" width="5" style="21" customWidth="1"/>
    <col min="8200" max="8200" width="17" style="21" customWidth="1"/>
    <col min="8201" max="8201" width="27.3984375" style="21" customWidth="1"/>
    <col min="8202" max="8202" width="26" style="21" customWidth="1"/>
    <col min="8203" max="8203" width="11" style="21" customWidth="1"/>
    <col min="8204" max="8204" width="16.3984375" style="21" customWidth="1"/>
    <col min="8205" max="8205" width="11" style="21" customWidth="1"/>
    <col min="8206" max="8206" width="21" style="21" customWidth="1"/>
    <col min="8207" max="8207" width="19.265625" style="21" customWidth="1"/>
    <col min="8208" max="8208" width="38.3984375" style="21" customWidth="1"/>
    <col min="8209" max="8210" width="30.86328125" style="21" customWidth="1"/>
    <col min="8211" max="8211" width="29" style="21" customWidth="1"/>
    <col min="8212" max="8212" width="13" style="21" customWidth="1"/>
    <col min="8213" max="8213" width="24" style="21" customWidth="1"/>
    <col min="8214" max="8449" width="9.1328125" style="21" customWidth="1"/>
    <col min="8450" max="8450" width="4" style="21" customWidth="1"/>
    <col min="8451" max="8451" width="8.73046875" style="21" customWidth="1"/>
    <col min="8452" max="8452" width="29" style="21" customWidth="1"/>
    <col min="8453" max="8453" width="16.265625" style="21" customWidth="1"/>
    <col min="8454" max="8454" width="24.73046875" style="21" customWidth="1"/>
    <col min="8455" max="8455" width="5" style="21" customWidth="1"/>
    <col min="8456" max="8456" width="17" style="21" customWidth="1"/>
    <col min="8457" max="8457" width="27.3984375" style="21" customWidth="1"/>
    <col min="8458" max="8458" width="26" style="21" customWidth="1"/>
    <col min="8459" max="8459" width="11" style="21" customWidth="1"/>
    <col min="8460" max="8460" width="16.3984375" style="21" customWidth="1"/>
    <col min="8461" max="8461" width="11" style="21" customWidth="1"/>
    <col min="8462" max="8462" width="21" style="21" customWidth="1"/>
    <col min="8463" max="8463" width="19.265625" style="21" customWidth="1"/>
    <col min="8464" max="8464" width="38.3984375" style="21" customWidth="1"/>
    <col min="8465" max="8466" width="30.86328125" style="21" customWidth="1"/>
    <col min="8467" max="8467" width="29" style="21" customWidth="1"/>
    <col min="8468" max="8468" width="13" style="21" customWidth="1"/>
    <col min="8469" max="8469" width="24" style="21" customWidth="1"/>
    <col min="8470" max="8705" width="9.1328125" style="21" customWidth="1"/>
    <col min="8706" max="8706" width="4" style="21" customWidth="1"/>
    <col min="8707" max="8707" width="8.73046875" style="21" customWidth="1"/>
    <col min="8708" max="8708" width="29" style="21" customWidth="1"/>
    <col min="8709" max="8709" width="16.265625" style="21" customWidth="1"/>
    <col min="8710" max="8710" width="24.73046875" style="21" customWidth="1"/>
    <col min="8711" max="8711" width="5" style="21" customWidth="1"/>
    <col min="8712" max="8712" width="17" style="21" customWidth="1"/>
    <col min="8713" max="8713" width="27.3984375" style="21" customWidth="1"/>
    <col min="8714" max="8714" width="26" style="21" customWidth="1"/>
    <col min="8715" max="8715" width="11" style="21" customWidth="1"/>
    <col min="8716" max="8716" width="16.3984375" style="21" customWidth="1"/>
    <col min="8717" max="8717" width="11" style="21" customWidth="1"/>
    <col min="8718" max="8718" width="21" style="21" customWidth="1"/>
    <col min="8719" max="8719" width="19.265625" style="21" customWidth="1"/>
    <col min="8720" max="8720" width="38.3984375" style="21" customWidth="1"/>
    <col min="8721" max="8722" width="30.86328125" style="21" customWidth="1"/>
    <col min="8723" max="8723" width="29" style="21" customWidth="1"/>
    <col min="8724" max="8724" width="13" style="21" customWidth="1"/>
    <col min="8725" max="8725" width="24" style="21" customWidth="1"/>
    <col min="8726" max="8961" width="9.1328125" style="21" customWidth="1"/>
    <col min="8962" max="8962" width="4" style="21" customWidth="1"/>
    <col min="8963" max="8963" width="8.73046875" style="21" customWidth="1"/>
    <col min="8964" max="8964" width="29" style="21" customWidth="1"/>
    <col min="8965" max="8965" width="16.265625" style="21" customWidth="1"/>
    <col min="8966" max="8966" width="24.73046875" style="21" customWidth="1"/>
    <col min="8967" max="8967" width="5" style="21" customWidth="1"/>
    <col min="8968" max="8968" width="17" style="21" customWidth="1"/>
    <col min="8969" max="8969" width="27.3984375" style="21" customWidth="1"/>
    <col min="8970" max="8970" width="26" style="21" customWidth="1"/>
    <col min="8971" max="8971" width="11" style="21" customWidth="1"/>
    <col min="8972" max="8972" width="16.3984375" style="21" customWidth="1"/>
    <col min="8973" max="8973" width="11" style="21" customWidth="1"/>
    <col min="8974" max="8974" width="21" style="21" customWidth="1"/>
    <col min="8975" max="8975" width="19.265625" style="21" customWidth="1"/>
    <col min="8976" max="8976" width="38.3984375" style="21" customWidth="1"/>
    <col min="8977" max="8978" width="30.86328125" style="21" customWidth="1"/>
    <col min="8979" max="8979" width="29" style="21" customWidth="1"/>
    <col min="8980" max="8980" width="13" style="21" customWidth="1"/>
    <col min="8981" max="8981" width="24" style="21" customWidth="1"/>
    <col min="8982" max="9217" width="9.1328125" style="21" customWidth="1"/>
    <col min="9218" max="9218" width="4" style="21" customWidth="1"/>
    <col min="9219" max="9219" width="8.73046875" style="21" customWidth="1"/>
    <col min="9220" max="9220" width="29" style="21" customWidth="1"/>
    <col min="9221" max="9221" width="16.265625" style="21" customWidth="1"/>
    <col min="9222" max="9222" width="24.73046875" style="21" customWidth="1"/>
    <col min="9223" max="9223" width="5" style="21" customWidth="1"/>
    <col min="9224" max="9224" width="17" style="21" customWidth="1"/>
    <col min="9225" max="9225" width="27.3984375" style="21" customWidth="1"/>
    <col min="9226" max="9226" width="26" style="21" customWidth="1"/>
    <col min="9227" max="9227" width="11" style="21" customWidth="1"/>
    <col min="9228" max="9228" width="16.3984375" style="21" customWidth="1"/>
    <col min="9229" max="9229" width="11" style="21" customWidth="1"/>
    <col min="9230" max="9230" width="21" style="21" customWidth="1"/>
    <col min="9231" max="9231" width="19.265625" style="21" customWidth="1"/>
    <col min="9232" max="9232" width="38.3984375" style="21" customWidth="1"/>
    <col min="9233" max="9234" width="30.86328125" style="21" customWidth="1"/>
    <col min="9235" max="9235" width="29" style="21" customWidth="1"/>
    <col min="9236" max="9236" width="13" style="21" customWidth="1"/>
    <col min="9237" max="9237" width="24" style="21" customWidth="1"/>
    <col min="9238" max="9473" width="9.1328125" style="21" customWidth="1"/>
    <col min="9474" max="9474" width="4" style="21" customWidth="1"/>
    <col min="9475" max="9475" width="8.73046875" style="21" customWidth="1"/>
    <col min="9476" max="9476" width="29" style="21" customWidth="1"/>
    <col min="9477" max="9477" width="16.265625" style="21" customWidth="1"/>
    <col min="9478" max="9478" width="24.73046875" style="21" customWidth="1"/>
    <col min="9479" max="9479" width="5" style="21" customWidth="1"/>
    <col min="9480" max="9480" width="17" style="21" customWidth="1"/>
    <col min="9481" max="9481" width="27.3984375" style="21" customWidth="1"/>
    <col min="9482" max="9482" width="26" style="21" customWidth="1"/>
    <col min="9483" max="9483" width="11" style="21" customWidth="1"/>
    <col min="9484" max="9484" width="16.3984375" style="21" customWidth="1"/>
    <col min="9485" max="9485" width="11" style="21" customWidth="1"/>
    <col min="9486" max="9486" width="21" style="21" customWidth="1"/>
    <col min="9487" max="9487" width="19.265625" style="21" customWidth="1"/>
    <col min="9488" max="9488" width="38.3984375" style="21" customWidth="1"/>
    <col min="9489" max="9490" width="30.86328125" style="21" customWidth="1"/>
    <col min="9491" max="9491" width="29" style="21" customWidth="1"/>
    <col min="9492" max="9492" width="13" style="21" customWidth="1"/>
    <col min="9493" max="9493" width="24" style="21" customWidth="1"/>
    <col min="9494" max="9729" width="9.1328125" style="21" customWidth="1"/>
    <col min="9730" max="9730" width="4" style="21" customWidth="1"/>
    <col min="9731" max="9731" width="8.73046875" style="21" customWidth="1"/>
    <col min="9732" max="9732" width="29" style="21" customWidth="1"/>
    <col min="9733" max="9733" width="16.265625" style="21" customWidth="1"/>
    <col min="9734" max="9734" width="24.73046875" style="21" customWidth="1"/>
    <col min="9735" max="9735" width="5" style="21" customWidth="1"/>
    <col min="9736" max="9736" width="17" style="21" customWidth="1"/>
    <col min="9737" max="9737" width="27.3984375" style="21" customWidth="1"/>
    <col min="9738" max="9738" width="26" style="21" customWidth="1"/>
    <col min="9739" max="9739" width="11" style="21" customWidth="1"/>
    <col min="9740" max="9740" width="16.3984375" style="21" customWidth="1"/>
    <col min="9741" max="9741" width="11" style="21" customWidth="1"/>
    <col min="9742" max="9742" width="21" style="21" customWidth="1"/>
    <col min="9743" max="9743" width="19.265625" style="21" customWidth="1"/>
    <col min="9744" max="9744" width="38.3984375" style="21" customWidth="1"/>
    <col min="9745" max="9746" width="30.86328125" style="21" customWidth="1"/>
    <col min="9747" max="9747" width="29" style="21" customWidth="1"/>
    <col min="9748" max="9748" width="13" style="21" customWidth="1"/>
    <col min="9749" max="9749" width="24" style="21" customWidth="1"/>
    <col min="9750" max="9985" width="9.1328125" style="21" customWidth="1"/>
    <col min="9986" max="9986" width="4" style="21" customWidth="1"/>
    <col min="9987" max="9987" width="8.73046875" style="21" customWidth="1"/>
    <col min="9988" max="9988" width="29" style="21" customWidth="1"/>
    <col min="9989" max="9989" width="16.265625" style="21" customWidth="1"/>
    <col min="9990" max="9990" width="24.73046875" style="21" customWidth="1"/>
    <col min="9991" max="9991" width="5" style="21" customWidth="1"/>
    <col min="9992" max="9992" width="17" style="21" customWidth="1"/>
    <col min="9993" max="9993" width="27.3984375" style="21" customWidth="1"/>
    <col min="9994" max="9994" width="26" style="21" customWidth="1"/>
    <col min="9995" max="9995" width="11" style="21" customWidth="1"/>
    <col min="9996" max="9996" width="16.3984375" style="21" customWidth="1"/>
    <col min="9997" max="9997" width="11" style="21" customWidth="1"/>
    <col min="9998" max="9998" width="21" style="21" customWidth="1"/>
    <col min="9999" max="9999" width="19.265625" style="21" customWidth="1"/>
    <col min="10000" max="10000" width="38.3984375" style="21" customWidth="1"/>
    <col min="10001" max="10002" width="30.86328125" style="21" customWidth="1"/>
    <col min="10003" max="10003" width="29" style="21" customWidth="1"/>
    <col min="10004" max="10004" width="13" style="21" customWidth="1"/>
    <col min="10005" max="10005" width="24" style="21" customWidth="1"/>
    <col min="10006" max="10241" width="9.1328125" style="21" customWidth="1"/>
    <col min="10242" max="10242" width="4" style="21" customWidth="1"/>
    <col min="10243" max="10243" width="8.73046875" style="21" customWidth="1"/>
    <col min="10244" max="10244" width="29" style="21" customWidth="1"/>
    <col min="10245" max="10245" width="16.265625" style="21" customWidth="1"/>
    <col min="10246" max="10246" width="24.73046875" style="21" customWidth="1"/>
    <col min="10247" max="10247" width="5" style="21" customWidth="1"/>
    <col min="10248" max="10248" width="17" style="21" customWidth="1"/>
    <col min="10249" max="10249" width="27.3984375" style="21" customWidth="1"/>
    <col min="10250" max="10250" width="26" style="21" customWidth="1"/>
    <col min="10251" max="10251" width="11" style="21" customWidth="1"/>
    <col min="10252" max="10252" width="16.3984375" style="21" customWidth="1"/>
    <col min="10253" max="10253" width="11" style="21" customWidth="1"/>
    <col min="10254" max="10254" width="21" style="21" customWidth="1"/>
    <col min="10255" max="10255" width="19.265625" style="21" customWidth="1"/>
    <col min="10256" max="10256" width="38.3984375" style="21" customWidth="1"/>
    <col min="10257" max="10258" width="30.86328125" style="21" customWidth="1"/>
    <col min="10259" max="10259" width="29" style="21" customWidth="1"/>
    <col min="10260" max="10260" width="13" style="21" customWidth="1"/>
    <col min="10261" max="10261" width="24" style="21" customWidth="1"/>
    <col min="10262" max="10497" width="9.1328125" style="21" customWidth="1"/>
    <col min="10498" max="10498" width="4" style="21" customWidth="1"/>
    <col min="10499" max="10499" width="8.73046875" style="21" customWidth="1"/>
    <col min="10500" max="10500" width="29" style="21" customWidth="1"/>
    <col min="10501" max="10501" width="16.265625" style="21" customWidth="1"/>
    <col min="10502" max="10502" width="24.73046875" style="21" customWidth="1"/>
    <col min="10503" max="10503" width="5" style="21" customWidth="1"/>
    <col min="10504" max="10504" width="17" style="21" customWidth="1"/>
    <col min="10505" max="10505" width="27.3984375" style="21" customWidth="1"/>
    <col min="10506" max="10506" width="26" style="21" customWidth="1"/>
    <col min="10507" max="10507" width="11" style="21" customWidth="1"/>
    <col min="10508" max="10508" width="16.3984375" style="21" customWidth="1"/>
    <col min="10509" max="10509" width="11" style="21" customWidth="1"/>
    <col min="10510" max="10510" width="21" style="21" customWidth="1"/>
    <col min="10511" max="10511" width="19.265625" style="21" customWidth="1"/>
    <col min="10512" max="10512" width="38.3984375" style="21" customWidth="1"/>
    <col min="10513" max="10514" width="30.86328125" style="21" customWidth="1"/>
    <col min="10515" max="10515" width="29" style="21" customWidth="1"/>
    <col min="10516" max="10516" width="13" style="21" customWidth="1"/>
    <col min="10517" max="10517" width="24" style="21" customWidth="1"/>
    <col min="10518" max="10753" width="9.1328125" style="21" customWidth="1"/>
    <col min="10754" max="10754" width="4" style="21" customWidth="1"/>
    <col min="10755" max="10755" width="8.73046875" style="21" customWidth="1"/>
    <col min="10756" max="10756" width="29" style="21" customWidth="1"/>
    <col min="10757" max="10757" width="16.265625" style="21" customWidth="1"/>
    <col min="10758" max="10758" width="24.73046875" style="21" customWidth="1"/>
    <col min="10759" max="10759" width="5" style="21" customWidth="1"/>
    <col min="10760" max="10760" width="17" style="21" customWidth="1"/>
    <col min="10761" max="10761" width="27.3984375" style="21" customWidth="1"/>
    <col min="10762" max="10762" width="26" style="21" customWidth="1"/>
    <col min="10763" max="10763" width="11" style="21" customWidth="1"/>
    <col min="10764" max="10764" width="16.3984375" style="21" customWidth="1"/>
    <col min="10765" max="10765" width="11" style="21" customWidth="1"/>
    <col min="10766" max="10766" width="21" style="21" customWidth="1"/>
    <col min="10767" max="10767" width="19.265625" style="21" customWidth="1"/>
    <col min="10768" max="10768" width="38.3984375" style="21" customWidth="1"/>
    <col min="10769" max="10770" width="30.86328125" style="21" customWidth="1"/>
    <col min="10771" max="10771" width="29" style="21" customWidth="1"/>
    <col min="10772" max="10772" width="13" style="21" customWidth="1"/>
    <col min="10773" max="10773" width="24" style="21" customWidth="1"/>
    <col min="10774" max="11009" width="9.1328125" style="21" customWidth="1"/>
    <col min="11010" max="11010" width="4" style="21" customWidth="1"/>
    <col min="11011" max="11011" width="8.73046875" style="21" customWidth="1"/>
    <col min="11012" max="11012" width="29" style="21" customWidth="1"/>
    <col min="11013" max="11013" width="16.265625" style="21" customWidth="1"/>
    <col min="11014" max="11014" width="24.73046875" style="21" customWidth="1"/>
    <col min="11015" max="11015" width="5" style="21" customWidth="1"/>
    <col min="11016" max="11016" width="17" style="21" customWidth="1"/>
    <col min="11017" max="11017" width="27.3984375" style="21" customWidth="1"/>
    <col min="11018" max="11018" width="26" style="21" customWidth="1"/>
    <col min="11019" max="11019" width="11" style="21" customWidth="1"/>
    <col min="11020" max="11020" width="16.3984375" style="21" customWidth="1"/>
    <col min="11021" max="11021" width="11" style="21" customWidth="1"/>
    <col min="11022" max="11022" width="21" style="21" customWidth="1"/>
    <col min="11023" max="11023" width="19.265625" style="21" customWidth="1"/>
    <col min="11024" max="11024" width="38.3984375" style="21" customWidth="1"/>
    <col min="11025" max="11026" width="30.86328125" style="21" customWidth="1"/>
    <col min="11027" max="11027" width="29" style="21" customWidth="1"/>
    <col min="11028" max="11028" width="13" style="21" customWidth="1"/>
    <col min="11029" max="11029" width="24" style="21" customWidth="1"/>
    <col min="11030" max="11265" width="9.1328125" style="21" customWidth="1"/>
    <col min="11266" max="11266" width="4" style="21" customWidth="1"/>
    <col min="11267" max="11267" width="8.73046875" style="21" customWidth="1"/>
    <col min="11268" max="11268" width="29" style="21" customWidth="1"/>
    <col min="11269" max="11269" width="16.265625" style="21" customWidth="1"/>
    <col min="11270" max="11270" width="24.73046875" style="21" customWidth="1"/>
    <col min="11271" max="11271" width="5" style="21" customWidth="1"/>
    <col min="11272" max="11272" width="17" style="21" customWidth="1"/>
    <col min="11273" max="11273" width="27.3984375" style="21" customWidth="1"/>
    <col min="11274" max="11274" width="26" style="21" customWidth="1"/>
    <col min="11275" max="11275" width="11" style="21" customWidth="1"/>
    <col min="11276" max="11276" width="16.3984375" style="21" customWidth="1"/>
    <col min="11277" max="11277" width="11" style="21" customWidth="1"/>
    <col min="11278" max="11278" width="21" style="21" customWidth="1"/>
    <col min="11279" max="11279" width="19.265625" style="21" customWidth="1"/>
    <col min="11280" max="11280" width="38.3984375" style="21" customWidth="1"/>
    <col min="11281" max="11282" width="30.86328125" style="21" customWidth="1"/>
    <col min="11283" max="11283" width="29" style="21" customWidth="1"/>
    <col min="11284" max="11284" width="13" style="21" customWidth="1"/>
    <col min="11285" max="11285" width="24" style="21" customWidth="1"/>
    <col min="11286" max="11521" width="9.1328125" style="21" customWidth="1"/>
    <col min="11522" max="11522" width="4" style="21" customWidth="1"/>
    <col min="11523" max="11523" width="8.73046875" style="21" customWidth="1"/>
    <col min="11524" max="11524" width="29" style="21" customWidth="1"/>
    <col min="11525" max="11525" width="16.265625" style="21" customWidth="1"/>
    <col min="11526" max="11526" width="24.73046875" style="21" customWidth="1"/>
    <col min="11527" max="11527" width="5" style="21" customWidth="1"/>
    <col min="11528" max="11528" width="17" style="21" customWidth="1"/>
    <col min="11529" max="11529" width="27.3984375" style="21" customWidth="1"/>
    <col min="11530" max="11530" width="26" style="21" customWidth="1"/>
    <col min="11531" max="11531" width="11" style="21" customWidth="1"/>
    <col min="11532" max="11532" width="16.3984375" style="21" customWidth="1"/>
    <col min="11533" max="11533" width="11" style="21" customWidth="1"/>
    <col min="11534" max="11534" width="21" style="21" customWidth="1"/>
    <col min="11535" max="11535" width="19.265625" style="21" customWidth="1"/>
    <col min="11536" max="11536" width="38.3984375" style="21" customWidth="1"/>
    <col min="11537" max="11538" width="30.86328125" style="21" customWidth="1"/>
    <col min="11539" max="11539" width="29" style="21" customWidth="1"/>
    <col min="11540" max="11540" width="13" style="21" customWidth="1"/>
    <col min="11541" max="11541" width="24" style="21" customWidth="1"/>
    <col min="11542" max="11777" width="9.1328125" style="21" customWidth="1"/>
    <col min="11778" max="11778" width="4" style="21" customWidth="1"/>
    <col min="11779" max="11779" width="8.73046875" style="21" customWidth="1"/>
    <col min="11780" max="11780" width="29" style="21" customWidth="1"/>
    <col min="11781" max="11781" width="16.265625" style="21" customWidth="1"/>
    <col min="11782" max="11782" width="24.73046875" style="21" customWidth="1"/>
    <col min="11783" max="11783" width="5" style="21" customWidth="1"/>
    <col min="11784" max="11784" width="17" style="21" customWidth="1"/>
    <col min="11785" max="11785" width="27.3984375" style="21" customWidth="1"/>
    <col min="11786" max="11786" width="26" style="21" customWidth="1"/>
    <col min="11787" max="11787" width="11" style="21" customWidth="1"/>
    <col min="11788" max="11788" width="16.3984375" style="21" customWidth="1"/>
    <col min="11789" max="11789" width="11" style="21" customWidth="1"/>
    <col min="11790" max="11790" width="21" style="21" customWidth="1"/>
    <col min="11791" max="11791" width="19.265625" style="21" customWidth="1"/>
    <col min="11792" max="11792" width="38.3984375" style="21" customWidth="1"/>
    <col min="11793" max="11794" width="30.86328125" style="21" customWidth="1"/>
    <col min="11795" max="11795" width="29" style="21" customWidth="1"/>
    <col min="11796" max="11796" width="13" style="21" customWidth="1"/>
    <col min="11797" max="11797" width="24" style="21" customWidth="1"/>
    <col min="11798" max="12033" width="9.1328125" style="21" customWidth="1"/>
    <col min="12034" max="12034" width="4" style="21" customWidth="1"/>
    <col min="12035" max="12035" width="8.73046875" style="21" customWidth="1"/>
    <col min="12036" max="12036" width="29" style="21" customWidth="1"/>
    <col min="12037" max="12037" width="16.265625" style="21" customWidth="1"/>
    <col min="12038" max="12038" width="24.73046875" style="21" customWidth="1"/>
    <col min="12039" max="12039" width="5" style="21" customWidth="1"/>
    <col min="12040" max="12040" width="17" style="21" customWidth="1"/>
    <col min="12041" max="12041" width="27.3984375" style="21" customWidth="1"/>
    <col min="12042" max="12042" width="26" style="21" customWidth="1"/>
    <col min="12043" max="12043" width="11" style="21" customWidth="1"/>
    <col min="12044" max="12044" width="16.3984375" style="21" customWidth="1"/>
    <col min="12045" max="12045" width="11" style="21" customWidth="1"/>
    <col min="12046" max="12046" width="21" style="21" customWidth="1"/>
    <col min="12047" max="12047" width="19.265625" style="21" customWidth="1"/>
    <col min="12048" max="12048" width="38.3984375" style="21" customWidth="1"/>
    <col min="12049" max="12050" width="30.86328125" style="21" customWidth="1"/>
    <col min="12051" max="12051" width="29" style="21" customWidth="1"/>
    <col min="12052" max="12052" width="13" style="21" customWidth="1"/>
    <col min="12053" max="12053" width="24" style="21" customWidth="1"/>
    <col min="12054" max="12289" width="9.1328125" style="21" customWidth="1"/>
    <col min="12290" max="12290" width="4" style="21" customWidth="1"/>
    <col min="12291" max="12291" width="8.73046875" style="21" customWidth="1"/>
    <col min="12292" max="12292" width="29" style="21" customWidth="1"/>
    <col min="12293" max="12293" width="16.265625" style="21" customWidth="1"/>
    <col min="12294" max="12294" width="24.73046875" style="21" customWidth="1"/>
    <col min="12295" max="12295" width="5" style="21" customWidth="1"/>
    <col min="12296" max="12296" width="17" style="21" customWidth="1"/>
    <col min="12297" max="12297" width="27.3984375" style="21" customWidth="1"/>
    <col min="12298" max="12298" width="26" style="21" customWidth="1"/>
    <col min="12299" max="12299" width="11" style="21" customWidth="1"/>
    <col min="12300" max="12300" width="16.3984375" style="21" customWidth="1"/>
    <col min="12301" max="12301" width="11" style="21" customWidth="1"/>
    <col min="12302" max="12302" width="21" style="21" customWidth="1"/>
    <col min="12303" max="12303" width="19.265625" style="21" customWidth="1"/>
    <col min="12304" max="12304" width="38.3984375" style="21" customWidth="1"/>
    <col min="12305" max="12306" width="30.86328125" style="21" customWidth="1"/>
    <col min="12307" max="12307" width="29" style="21" customWidth="1"/>
    <col min="12308" max="12308" width="13" style="21" customWidth="1"/>
    <col min="12309" max="12309" width="24" style="21" customWidth="1"/>
    <col min="12310" max="12545" width="9.1328125" style="21" customWidth="1"/>
    <col min="12546" max="12546" width="4" style="21" customWidth="1"/>
    <col min="12547" max="12547" width="8.73046875" style="21" customWidth="1"/>
    <col min="12548" max="12548" width="29" style="21" customWidth="1"/>
    <col min="12549" max="12549" width="16.265625" style="21" customWidth="1"/>
    <col min="12550" max="12550" width="24.73046875" style="21" customWidth="1"/>
    <col min="12551" max="12551" width="5" style="21" customWidth="1"/>
    <col min="12552" max="12552" width="17" style="21" customWidth="1"/>
    <col min="12553" max="12553" width="27.3984375" style="21" customWidth="1"/>
    <col min="12554" max="12554" width="26" style="21" customWidth="1"/>
    <col min="12555" max="12555" width="11" style="21" customWidth="1"/>
    <col min="12556" max="12556" width="16.3984375" style="21" customWidth="1"/>
    <col min="12557" max="12557" width="11" style="21" customWidth="1"/>
    <col min="12558" max="12558" width="21" style="21" customWidth="1"/>
    <col min="12559" max="12559" width="19.265625" style="21" customWidth="1"/>
    <col min="12560" max="12560" width="38.3984375" style="21" customWidth="1"/>
    <col min="12561" max="12562" width="30.86328125" style="21" customWidth="1"/>
    <col min="12563" max="12563" width="29" style="21" customWidth="1"/>
    <col min="12564" max="12564" width="13" style="21" customWidth="1"/>
    <col min="12565" max="12565" width="24" style="21" customWidth="1"/>
    <col min="12566" max="12801" width="9.1328125" style="21" customWidth="1"/>
    <col min="12802" max="12802" width="4" style="21" customWidth="1"/>
    <col min="12803" max="12803" width="8.73046875" style="21" customWidth="1"/>
    <col min="12804" max="12804" width="29" style="21" customWidth="1"/>
    <col min="12805" max="12805" width="16.265625" style="21" customWidth="1"/>
    <col min="12806" max="12806" width="24.73046875" style="21" customWidth="1"/>
    <col min="12807" max="12807" width="5" style="21" customWidth="1"/>
    <col min="12808" max="12808" width="17" style="21" customWidth="1"/>
    <col min="12809" max="12809" width="27.3984375" style="21" customWidth="1"/>
    <col min="12810" max="12810" width="26" style="21" customWidth="1"/>
    <col min="12811" max="12811" width="11" style="21" customWidth="1"/>
    <col min="12812" max="12812" width="16.3984375" style="21" customWidth="1"/>
    <col min="12813" max="12813" width="11" style="21" customWidth="1"/>
    <col min="12814" max="12814" width="21" style="21" customWidth="1"/>
    <col min="12815" max="12815" width="19.265625" style="21" customWidth="1"/>
    <col min="12816" max="12816" width="38.3984375" style="21" customWidth="1"/>
    <col min="12817" max="12818" width="30.86328125" style="21" customWidth="1"/>
    <col min="12819" max="12819" width="29" style="21" customWidth="1"/>
    <col min="12820" max="12820" width="13" style="21" customWidth="1"/>
    <col min="12821" max="12821" width="24" style="21" customWidth="1"/>
    <col min="12822" max="13057" width="9.1328125" style="21" customWidth="1"/>
    <col min="13058" max="13058" width="4" style="21" customWidth="1"/>
    <col min="13059" max="13059" width="8.73046875" style="21" customWidth="1"/>
    <col min="13060" max="13060" width="29" style="21" customWidth="1"/>
    <col min="13061" max="13061" width="16.265625" style="21" customWidth="1"/>
    <col min="13062" max="13062" width="24.73046875" style="21" customWidth="1"/>
    <col min="13063" max="13063" width="5" style="21" customWidth="1"/>
    <col min="13064" max="13064" width="17" style="21" customWidth="1"/>
    <col min="13065" max="13065" width="27.3984375" style="21" customWidth="1"/>
    <col min="13066" max="13066" width="26" style="21" customWidth="1"/>
    <col min="13067" max="13067" width="11" style="21" customWidth="1"/>
    <col min="13068" max="13068" width="16.3984375" style="21" customWidth="1"/>
    <col min="13069" max="13069" width="11" style="21" customWidth="1"/>
    <col min="13070" max="13070" width="21" style="21" customWidth="1"/>
    <col min="13071" max="13071" width="19.265625" style="21" customWidth="1"/>
    <col min="13072" max="13072" width="38.3984375" style="21" customWidth="1"/>
    <col min="13073" max="13074" width="30.86328125" style="21" customWidth="1"/>
    <col min="13075" max="13075" width="29" style="21" customWidth="1"/>
    <col min="13076" max="13076" width="13" style="21" customWidth="1"/>
    <col min="13077" max="13077" width="24" style="21" customWidth="1"/>
    <col min="13078" max="13313" width="9.1328125" style="21" customWidth="1"/>
    <col min="13314" max="13314" width="4" style="21" customWidth="1"/>
    <col min="13315" max="13315" width="8.73046875" style="21" customWidth="1"/>
    <col min="13316" max="13316" width="29" style="21" customWidth="1"/>
    <col min="13317" max="13317" width="16.265625" style="21" customWidth="1"/>
    <col min="13318" max="13318" width="24.73046875" style="21" customWidth="1"/>
    <col min="13319" max="13319" width="5" style="21" customWidth="1"/>
    <col min="13320" max="13320" width="17" style="21" customWidth="1"/>
    <col min="13321" max="13321" width="27.3984375" style="21" customWidth="1"/>
    <col min="13322" max="13322" width="26" style="21" customWidth="1"/>
    <col min="13323" max="13323" width="11" style="21" customWidth="1"/>
    <col min="13324" max="13324" width="16.3984375" style="21" customWidth="1"/>
    <col min="13325" max="13325" width="11" style="21" customWidth="1"/>
    <col min="13326" max="13326" width="21" style="21" customWidth="1"/>
    <col min="13327" max="13327" width="19.265625" style="21" customWidth="1"/>
    <col min="13328" max="13328" width="38.3984375" style="21" customWidth="1"/>
    <col min="13329" max="13330" width="30.86328125" style="21" customWidth="1"/>
    <col min="13331" max="13331" width="29" style="21" customWidth="1"/>
    <col min="13332" max="13332" width="13" style="21" customWidth="1"/>
    <col min="13333" max="13333" width="24" style="21" customWidth="1"/>
    <col min="13334" max="13569" width="9.1328125" style="21" customWidth="1"/>
    <col min="13570" max="13570" width="4" style="21" customWidth="1"/>
    <col min="13571" max="13571" width="8.73046875" style="21" customWidth="1"/>
    <col min="13572" max="13572" width="29" style="21" customWidth="1"/>
    <col min="13573" max="13573" width="16.265625" style="21" customWidth="1"/>
    <col min="13574" max="13574" width="24.73046875" style="21" customWidth="1"/>
    <col min="13575" max="13575" width="5" style="21" customWidth="1"/>
    <col min="13576" max="13576" width="17" style="21" customWidth="1"/>
    <col min="13577" max="13577" width="27.3984375" style="21" customWidth="1"/>
    <col min="13578" max="13578" width="26" style="21" customWidth="1"/>
    <col min="13579" max="13579" width="11" style="21" customWidth="1"/>
    <col min="13580" max="13580" width="16.3984375" style="21" customWidth="1"/>
    <col min="13581" max="13581" width="11" style="21" customWidth="1"/>
    <col min="13582" max="13582" width="21" style="21" customWidth="1"/>
    <col min="13583" max="13583" width="19.265625" style="21" customWidth="1"/>
    <col min="13584" max="13584" width="38.3984375" style="21" customWidth="1"/>
    <col min="13585" max="13586" width="30.86328125" style="21" customWidth="1"/>
    <col min="13587" max="13587" width="29" style="21" customWidth="1"/>
    <col min="13588" max="13588" width="13" style="21" customWidth="1"/>
    <col min="13589" max="13589" width="24" style="21" customWidth="1"/>
    <col min="13590" max="13825" width="9.1328125" style="21" customWidth="1"/>
    <col min="13826" max="13826" width="4" style="21" customWidth="1"/>
    <col min="13827" max="13827" width="8.73046875" style="21" customWidth="1"/>
    <col min="13828" max="13828" width="29" style="21" customWidth="1"/>
    <col min="13829" max="13829" width="16.265625" style="21" customWidth="1"/>
    <col min="13830" max="13830" width="24.73046875" style="21" customWidth="1"/>
    <col min="13831" max="13831" width="5" style="21" customWidth="1"/>
    <col min="13832" max="13832" width="17" style="21" customWidth="1"/>
    <col min="13833" max="13833" width="27.3984375" style="21" customWidth="1"/>
    <col min="13834" max="13834" width="26" style="21" customWidth="1"/>
    <col min="13835" max="13835" width="11" style="21" customWidth="1"/>
    <col min="13836" max="13836" width="16.3984375" style="21" customWidth="1"/>
    <col min="13837" max="13837" width="11" style="21" customWidth="1"/>
    <col min="13838" max="13838" width="21" style="21" customWidth="1"/>
    <col min="13839" max="13839" width="19.265625" style="21" customWidth="1"/>
    <col min="13840" max="13840" width="38.3984375" style="21" customWidth="1"/>
    <col min="13841" max="13842" width="30.86328125" style="21" customWidth="1"/>
    <col min="13843" max="13843" width="29" style="21" customWidth="1"/>
    <col min="13844" max="13844" width="13" style="21" customWidth="1"/>
    <col min="13845" max="13845" width="24" style="21" customWidth="1"/>
    <col min="13846" max="14081" width="9.1328125" style="21" customWidth="1"/>
    <col min="14082" max="14082" width="4" style="21" customWidth="1"/>
    <col min="14083" max="14083" width="8.73046875" style="21" customWidth="1"/>
    <col min="14084" max="14084" width="29" style="21" customWidth="1"/>
    <col min="14085" max="14085" width="16.265625" style="21" customWidth="1"/>
    <col min="14086" max="14086" width="24.73046875" style="21" customWidth="1"/>
    <col min="14087" max="14087" width="5" style="21" customWidth="1"/>
    <col min="14088" max="14088" width="17" style="21" customWidth="1"/>
    <col min="14089" max="14089" width="27.3984375" style="21" customWidth="1"/>
    <col min="14090" max="14090" width="26" style="21" customWidth="1"/>
    <col min="14091" max="14091" width="11" style="21" customWidth="1"/>
    <col min="14092" max="14092" width="16.3984375" style="21" customWidth="1"/>
    <col min="14093" max="14093" width="11" style="21" customWidth="1"/>
    <col min="14094" max="14094" width="21" style="21" customWidth="1"/>
    <col min="14095" max="14095" width="19.265625" style="21" customWidth="1"/>
    <col min="14096" max="14096" width="38.3984375" style="21" customWidth="1"/>
    <col min="14097" max="14098" width="30.86328125" style="21" customWidth="1"/>
    <col min="14099" max="14099" width="29" style="21" customWidth="1"/>
    <col min="14100" max="14100" width="13" style="21" customWidth="1"/>
    <col min="14101" max="14101" width="24" style="21" customWidth="1"/>
    <col min="14102" max="14337" width="9.1328125" style="21" customWidth="1"/>
    <col min="14338" max="14338" width="4" style="21" customWidth="1"/>
    <col min="14339" max="14339" width="8.73046875" style="21" customWidth="1"/>
    <col min="14340" max="14340" width="29" style="21" customWidth="1"/>
    <col min="14341" max="14341" width="16.265625" style="21" customWidth="1"/>
    <col min="14342" max="14342" width="24.73046875" style="21" customWidth="1"/>
    <col min="14343" max="14343" width="5" style="21" customWidth="1"/>
    <col min="14344" max="14344" width="17" style="21" customWidth="1"/>
    <col min="14345" max="14345" width="27.3984375" style="21" customWidth="1"/>
    <col min="14346" max="14346" width="26" style="21" customWidth="1"/>
    <col min="14347" max="14347" width="11" style="21" customWidth="1"/>
    <col min="14348" max="14348" width="16.3984375" style="21" customWidth="1"/>
    <col min="14349" max="14349" width="11" style="21" customWidth="1"/>
    <col min="14350" max="14350" width="21" style="21" customWidth="1"/>
    <col min="14351" max="14351" width="19.265625" style="21" customWidth="1"/>
    <col min="14352" max="14352" width="38.3984375" style="21" customWidth="1"/>
    <col min="14353" max="14354" width="30.86328125" style="21" customWidth="1"/>
    <col min="14355" max="14355" width="29" style="21" customWidth="1"/>
    <col min="14356" max="14356" width="13" style="21" customWidth="1"/>
    <col min="14357" max="14357" width="24" style="21" customWidth="1"/>
    <col min="14358" max="14593" width="9.1328125" style="21" customWidth="1"/>
    <col min="14594" max="14594" width="4" style="21" customWidth="1"/>
    <col min="14595" max="14595" width="8.73046875" style="21" customWidth="1"/>
    <col min="14596" max="14596" width="29" style="21" customWidth="1"/>
    <col min="14597" max="14597" width="16.265625" style="21" customWidth="1"/>
    <col min="14598" max="14598" width="24.73046875" style="21" customWidth="1"/>
    <col min="14599" max="14599" width="5" style="21" customWidth="1"/>
    <col min="14600" max="14600" width="17" style="21" customWidth="1"/>
    <col min="14601" max="14601" width="27.3984375" style="21" customWidth="1"/>
    <col min="14602" max="14602" width="26" style="21" customWidth="1"/>
    <col min="14603" max="14603" width="11" style="21" customWidth="1"/>
    <col min="14604" max="14604" width="16.3984375" style="21" customWidth="1"/>
    <col min="14605" max="14605" width="11" style="21" customWidth="1"/>
    <col min="14606" max="14606" width="21" style="21" customWidth="1"/>
    <col min="14607" max="14607" width="19.265625" style="21" customWidth="1"/>
    <col min="14608" max="14608" width="38.3984375" style="21" customWidth="1"/>
    <col min="14609" max="14610" width="30.86328125" style="21" customWidth="1"/>
    <col min="14611" max="14611" width="29" style="21" customWidth="1"/>
    <col min="14612" max="14612" width="13" style="21" customWidth="1"/>
    <col min="14613" max="14613" width="24" style="21" customWidth="1"/>
    <col min="14614" max="14849" width="9.1328125" style="21" customWidth="1"/>
    <col min="14850" max="14850" width="4" style="21" customWidth="1"/>
    <col min="14851" max="14851" width="8.73046875" style="21" customWidth="1"/>
    <col min="14852" max="14852" width="29" style="21" customWidth="1"/>
    <col min="14853" max="14853" width="16.265625" style="21" customWidth="1"/>
    <col min="14854" max="14854" width="24.73046875" style="21" customWidth="1"/>
    <col min="14855" max="14855" width="5" style="21" customWidth="1"/>
    <col min="14856" max="14856" width="17" style="21" customWidth="1"/>
    <col min="14857" max="14857" width="27.3984375" style="21" customWidth="1"/>
    <col min="14858" max="14858" width="26" style="21" customWidth="1"/>
    <col min="14859" max="14859" width="11" style="21" customWidth="1"/>
    <col min="14860" max="14860" width="16.3984375" style="21" customWidth="1"/>
    <col min="14861" max="14861" width="11" style="21" customWidth="1"/>
    <col min="14862" max="14862" width="21" style="21" customWidth="1"/>
    <col min="14863" max="14863" width="19.265625" style="21" customWidth="1"/>
    <col min="14864" max="14864" width="38.3984375" style="21" customWidth="1"/>
    <col min="14865" max="14866" width="30.86328125" style="21" customWidth="1"/>
    <col min="14867" max="14867" width="29" style="21" customWidth="1"/>
    <col min="14868" max="14868" width="13" style="21" customWidth="1"/>
    <col min="14869" max="14869" width="24" style="21" customWidth="1"/>
    <col min="14870" max="15105" width="9.1328125" style="21" customWidth="1"/>
    <col min="15106" max="15106" width="4" style="21" customWidth="1"/>
    <col min="15107" max="15107" width="8.73046875" style="21" customWidth="1"/>
    <col min="15108" max="15108" width="29" style="21" customWidth="1"/>
    <col min="15109" max="15109" width="16.265625" style="21" customWidth="1"/>
    <col min="15110" max="15110" width="24.73046875" style="21" customWidth="1"/>
    <col min="15111" max="15111" width="5" style="21" customWidth="1"/>
    <col min="15112" max="15112" width="17" style="21" customWidth="1"/>
    <col min="15113" max="15113" width="27.3984375" style="21" customWidth="1"/>
    <col min="15114" max="15114" width="26" style="21" customWidth="1"/>
    <col min="15115" max="15115" width="11" style="21" customWidth="1"/>
    <col min="15116" max="15116" width="16.3984375" style="21" customWidth="1"/>
    <col min="15117" max="15117" width="11" style="21" customWidth="1"/>
    <col min="15118" max="15118" width="21" style="21" customWidth="1"/>
    <col min="15119" max="15119" width="19.265625" style="21" customWidth="1"/>
    <col min="15120" max="15120" width="38.3984375" style="21" customWidth="1"/>
    <col min="15121" max="15122" width="30.86328125" style="21" customWidth="1"/>
    <col min="15123" max="15123" width="29" style="21" customWidth="1"/>
    <col min="15124" max="15124" width="13" style="21" customWidth="1"/>
    <col min="15125" max="15125" width="24" style="21" customWidth="1"/>
    <col min="15126" max="15361" width="9.1328125" style="21" customWidth="1"/>
    <col min="15362" max="15362" width="4" style="21" customWidth="1"/>
    <col min="15363" max="15363" width="8.73046875" style="21" customWidth="1"/>
    <col min="15364" max="15364" width="29" style="21" customWidth="1"/>
    <col min="15365" max="15365" width="16.265625" style="21" customWidth="1"/>
    <col min="15366" max="15366" width="24.73046875" style="21" customWidth="1"/>
    <col min="15367" max="15367" width="5" style="21" customWidth="1"/>
    <col min="15368" max="15368" width="17" style="21" customWidth="1"/>
    <col min="15369" max="15369" width="27.3984375" style="21" customWidth="1"/>
    <col min="15370" max="15370" width="26" style="21" customWidth="1"/>
    <col min="15371" max="15371" width="11" style="21" customWidth="1"/>
    <col min="15372" max="15372" width="16.3984375" style="21" customWidth="1"/>
    <col min="15373" max="15373" width="11" style="21" customWidth="1"/>
    <col min="15374" max="15374" width="21" style="21" customWidth="1"/>
    <col min="15375" max="15375" width="19.265625" style="21" customWidth="1"/>
    <col min="15376" max="15376" width="38.3984375" style="21" customWidth="1"/>
    <col min="15377" max="15378" width="30.86328125" style="21" customWidth="1"/>
    <col min="15379" max="15379" width="29" style="21" customWidth="1"/>
    <col min="15380" max="15380" width="13" style="21" customWidth="1"/>
    <col min="15381" max="15381" width="24" style="21" customWidth="1"/>
    <col min="15382" max="15617" width="9.1328125" style="21" customWidth="1"/>
    <col min="15618" max="15618" width="4" style="21" customWidth="1"/>
    <col min="15619" max="15619" width="8.73046875" style="21" customWidth="1"/>
    <col min="15620" max="15620" width="29" style="21" customWidth="1"/>
    <col min="15621" max="15621" width="16.265625" style="21" customWidth="1"/>
    <col min="15622" max="15622" width="24.73046875" style="21" customWidth="1"/>
    <col min="15623" max="15623" width="5" style="21" customWidth="1"/>
    <col min="15624" max="15624" width="17" style="21" customWidth="1"/>
    <col min="15625" max="15625" width="27.3984375" style="21" customWidth="1"/>
    <col min="15626" max="15626" width="26" style="21" customWidth="1"/>
    <col min="15627" max="15627" width="11" style="21" customWidth="1"/>
    <col min="15628" max="15628" width="16.3984375" style="21" customWidth="1"/>
    <col min="15629" max="15629" width="11" style="21" customWidth="1"/>
    <col min="15630" max="15630" width="21" style="21" customWidth="1"/>
    <col min="15631" max="15631" width="19.265625" style="21" customWidth="1"/>
    <col min="15632" max="15632" width="38.3984375" style="21" customWidth="1"/>
    <col min="15633" max="15634" width="30.86328125" style="21" customWidth="1"/>
    <col min="15635" max="15635" width="29" style="21" customWidth="1"/>
    <col min="15636" max="15636" width="13" style="21" customWidth="1"/>
    <col min="15637" max="15637" width="24" style="21" customWidth="1"/>
    <col min="15638" max="15873" width="9.1328125" style="21" customWidth="1"/>
    <col min="15874" max="15874" width="4" style="21" customWidth="1"/>
    <col min="15875" max="15875" width="8.73046875" style="21" customWidth="1"/>
    <col min="15876" max="15876" width="29" style="21" customWidth="1"/>
    <col min="15877" max="15877" width="16.265625" style="21" customWidth="1"/>
    <col min="15878" max="15878" width="24.73046875" style="21" customWidth="1"/>
    <col min="15879" max="15879" width="5" style="21" customWidth="1"/>
    <col min="15880" max="15880" width="17" style="21" customWidth="1"/>
    <col min="15881" max="15881" width="27.3984375" style="21" customWidth="1"/>
    <col min="15882" max="15882" width="26" style="21" customWidth="1"/>
    <col min="15883" max="15883" width="11" style="21" customWidth="1"/>
    <col min="15884" max="15884" width="16.3984375" style="21" customWidth="1"/>
    <col min="15885" max="15885" width="11" style="21" customWidth="1"/>
    <col min="15886" max="15886" width="21" style="21" customWidth="1"/>
    <col min="15887" max="15887" width="19.265625" style="21" customWidth="1"/>
    <col min="15888" max="15888" width="38.3984375" style="21" customWidth="1"/>
    <col min="15889" max="15890" width="30.86328125" style="21" customWidth="1"/>
    <col min="15891" max="15891" width="29" style="21" customWidth="1"/>
    <col min="15892" max="15892" width="13" style="21" customWidth="1"/>
    <col min="15893" max="15893" width="24" style="21" customWidth="1"/>
    <col min="15894" max="16129" width="9.1328125" style="21" customWidth="1"/>
    <col min="16130" max="16130" width="4" style="21" customWidth="1"/>
    <col min="16131" max="16131" width="8.73046875" style="21" customWidth="1"/>
    <col min="16132" max="16132" width="29" style="21" customWidth="1"/>
    <col min="16133" max="16133" width="16.265625" style="21" customWidth="1"/>
    <col min="16134" max="16134" width="24.73046875" style="21" customWidth="1"/>
    <col min="16135" max="16135" width="5" style="21" customWidth="1"/>
    <col min="16136" max="16136" width="17" style="21" customWidth="1"/>
    <col min="16137" max="16137" width="27.3984375" style="21" customWidth="1"/>
    <col min="16138" max="16138" width="26" style="21" customWidth="1"/>
    <col min="16139" max="16139" width="11" style="21" customWidth="1"/>
    <col min="16140" max="16140" width="16.3984375" style="21" customWidth="1"/>
    <col min="16141" max="16141" width="11" style="21" customWidth="1"/>
    <col min="16142" max="16142" width="21" style="21" customWidth="1"/>
    <col min="16143" max="16143" width="19.265625" style="21" customWidth="1"/>
    <col min="16144" max="16144" width="38.3984375" style="21" customWidth="1"/>
    <col min="16145" max="16146" width="30.86328125" style="21" customWidth="1"/>
    <col min="16147" max="16147" width="29" style="21" customWidth="1"/>
    <col min="16148" max="16148" width="13" style="21" customWidth="1"/>
    <col min="16149" max="16149" width="24" style="21" customWidth="1"/>
    <col min="16150" max="16384" width="9.1328125" style="21" customWidth="1"/>
  </cols>
  <sheetData>
    <row r="1" spans="1:58" ht="13.15" thickBot="1" x14ac:dyDescent="0.5"/>
    <row r="2" spans="1:58" ht="45.75" customHeight="1" thickBot="1" x14ac:dyDescent="0.5">
      <c r="A2" s="267" t="s">
        <v>747</v>
      </c>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9"/>
    </row>
    <row r="3" spans="1:58" s="29" customFormat="1" ht="30.75" customHeight="1" x14ac:dyDescent="0.45">
      <c r="A3" s="28"/>
      <c r="B3" s="30"/>
      <c r="C3" s="31"/>
      <c r="E3" s="30"/>
      <c r="H3" s="30"/>
      <c r="AY3" s="28"/>
    </row>
    <row r="4" spans="1:58" ht="32.25" customHeight="1" x14ac:dyDescent="0.45">
      <c r="A4" s="170"/>
      <c r="B4" s="270" t="s">
        <v>359</v>
      </c>
      <c r="C4" s="270"/>
      <c r="D4" s="270"/>
      <c r="E4" s="270"/>
      <c r="F4" s="270"/>
      <c r="G4" s="270"/>
      <c r="H4" s="271" t="s">
        <v>457</v>
      </c>
      <c r="I4" s="272"/>
      <c r="J4" s="272"/>
      <c r="K4" s="272"/>
      <c r="L4" s="272"/>
      <c r="M4" s="272"/>
      <c r="N4" s="272"/>
      <c r="O4" s="272"/>
      <c r="P4" s="273" t="s">
        <v>245</v>
      </c>
      <c r="Q4" s="274"/>
      <c r="R4" s="274"/>
      <c r="S4" s="274"/>
      <c r="T4" s="274"/>
      <c r="U4" s="274"/>
      <c r="V4" s="274"/>
      <c r="W4" s="274"/>
      <c r="X4" s="274"/>
      <c r="Y4" s="274"/>
      <c r="Z4" s="274"/>
      <c r="AA4" s="274"/>
      <c r="AB4" s="274"/>
      <c r="AC4" s="274"/>
      <c r="AD4" s="274"/>
      <c r="AE4" s="274"/>
      <c r="AF4" s="274"/>
      <c r="AG4" s="274"/>
      <c r="AH4" s="274"/>
      <c r="AI4" s="274"/>
      <c r="AJ4" s="275"/>
      <c r="AK4" s="276" t="s">
        <v>246</v>
      </c>
      <c r="AL4" s="277"/>
      <c r="AM4" s="277"/>
      <c r="AN4" s="277"/>
      <c r="AO4" s="278"/>
      <c r="AP4" s="279" t="s">
        <v>248</v>
      </c>
      <c r="AQ4" s="279"/>
      <c r="AR4" s="279"/>
      <c r="AS4" s="279"/>
      <c r="AT4" s="279"/>
      <c r="AU4" s="279"/>
      <c r="AV4" s="279"/>
      <c r="AW4" s="279"/>
      <c r="AX4" s="279"/>
      <c r="AZ4" s="259" t="s">
        <v>519</v>
      </c>
      <c r="BA4" s="259"/>
      <c r="BB4" s="259"/>
      <c r="BC4" s="259"/>
      <c r="BD4" s="259"/>
      <c r="BE4" s="259"/>
      <c r="BF4" s="259"/>
    </row>
    <row r="5" spans="1:58" s="23" customFormat="1" ht="72.75" customHeight="1" x14ac:dyDescent="0.45">
      <c r="A5" s="22" t="s">
        <v>0</v>
      </c>
      <c r="B5" s="171" t="s">
        <v>1</v>
      </c>
      <c r="C5" s="172" t="s">
        <v>2</v>
      </c>
      <c r="D5" s="171" t="s">
        <v>241</v>
      </c>
      <c r="E5" s="171" t="s">
        <v>452</v>
      </c>
      <c r="F5" s="171" t="s">
        <v>10</v>
      </c>
      <c r="G5" s="171" t="s">
        <v>11</v>
      </c>
      <c r="H5" s="25" t="s">
        <v>1</v>
      </c>
      <c r="I5" s="25" t="s">
        <v>242</v>
      </c>
      <c r="J5" s="25" t="s">
        <v>453</v>
      </c>
      <c r="K5" s="25" t="s">
        <v>243</v>
      </c>
      <c r="L5" s="25" t="s">
        <v>458</v>
      </c>
      <c r="M5" s="25" t="s">
        <v>360</v>
      </c>
      <c r="N5" s="25" t="s">
        <v>488</v>
      </c>
      <c r="O5" s="25" t="s">
        <v>244</v>
      </c>
      <c r="P5" s="34" t="s">
        <v>533</v>
      </c>
      <c r="Q5" s="14"/>
      <c r="R5" s="34" t="s">
        <v>10</v>
      </c>
      <c r="S5" s="14"/>
      <c r="T5" s="34" t="s">
        <v>249</v>
      </c>
      <c r="U5" s="14"/>
      <c r="V5" s="34" t="s">
        <v>250</v>
      </c>
      <c r="W5" s="14"/>
      <c r="X5" s="34" t="s">
        <v>458</v>
      </c>
      <c r="Y5" s="74"/>
      <c r="Z5" s="34" t="s">
        <v>489</v>
      </c>
      <c r="AA5" s="14"/>
      <c r="AB5" s="34" t="s">
        <v>251</v>
      </c>
      <c r="AC5" s="14"/>
      <c r="AD5" s="34" t="s">
        <v>252</v>
      </c>
      <c r="AE5" s="14"/>
      <c r="AF5" s="34" t="s">
        <v>490</v>
      </c>
      <c r="AG5" s="14"/>
      <c r="AH5" s="20" t="s">
        <v>260</v>
      </c>
      <c r="AI5" s="20" t="s">
        <v>261</v>
      </c>
      <c r="AJ5" s="33" t="s">
        <v>464</v>
      </c>
      <c r="AK5" s="35" t="s">
        <v>253</v>
      </c>
      <c r="AL5" s="14"/>
      <c r="AM5" s="35" t="s">
        <v>254</v>
      </c>
      <c r="AN5" s="35" t="s">
        <v>255</v>
      </c>
      <c r="AO5" s="33" t="s">
        <v>247</v>
      </c>
      <c r="AP5" s="191" t="s">
        <v>256</v>
      </c>
      <c r="AQ5" s="15"/>
      <c r="AR5" s="191" t="s">
        <v>257</v>
      </c>
      <c r="AS5" s="15"/>
      <c r="AT5" s="15"/>
      <c r="AU5" s="191" t="s">
        <v>258</v>
      </c>
      <c r="AV5" s="15"/>
      <c r="AW5" s="15"/>
      <c r="AX5" s="190" t="s">
        <v>259</v>
      </c>
      <c r="AZ5" s="260" t="s">
        <v>520</v>
      </c>
      <c r="BA5" s="260"/>
      <c r="BB5" s="260"/>
      <c r="BC5" s="260"/>
      <c r="BD5" s="260"/>
      <c r="BE5" s="260"/>
      <c r="BF5" s="114" t="s">
        <v>525</v>
      </c>
    </row>
    <row r="6" spans="1:58" ht="41.25" customHeight="1" x14ac:dyDescent="0.45">
      <c r="A6" s="261">
        <v>1</v>
      </c>
      <c r="B6" s="261">
        <v>14</v>
      </c>
      <c r="C6" s="264">
        <v>43253</v>
      </c>
      <c r="D6" s="177" t="s">
        <v>21</v>
      </c>
      <c r="E6" s="178" t="s">
        <v>22</v>
      </c>
      <c r="F6" s="178" t="s">
        <v>23</v>
      </c>
      <c r="G6" s="178" t="s">
        <v>24</v>
      </c>
      <c r="H6" s="10">
        <v>32</v>
      </c>
      <c r="I6" s="151" t="s">
        <v>273</v>
      </c>
      <c r="J6" s="151" t="s">
        <v>273</v>
      </c>
      <c r="K6" s="151" t="s">
        <v>362</v>
      </c>
      <c r="L6" s="151" t="s">
        <v>264</v>
      </c>
      <c r="M6" s="151" t="s">
        <v>265</v>
      </c>
      <c r="N6" s="151" t="s">
        <v>266</v>
      </c>
      <c r="O6" s="151" t="s">
        <v>364</v>
      </c>
      <c r="P6" s="17" t="s">
        <v>9</v>
      </c>
      <c r="Q6" s="18">
        <f>IF(P6="SI",10,0)</f>
        <v>10</v>
      </c>
      <c r="R6" s="24" t="s">
        <v>268</v>
      </c>
      <c r="S6" s="42">
        <f>IF(R6="Asignado",10,0)</f>
        <v>10</v>
      </c>
      <c r="T6" s="42" t="s">
        <v>269</v>
      </c>
      <c r="U6" s="42">
        <f>IF(T6=Desplegables!$C$13,10,0)</f>
        <v>10</v>
      </c>
      <c r="V6" s="42" t="s">
        <v>270</v>
      </c>
      <c r="W6" s="42">
        <f>IF(V6=Desplegables!$C$15,10,0)</f>
        <v>10</v>
      </c>
      <c r="X6" s="42" t="s">
        <v>264</v>
      </c>
      <c r="Y6" s="15">
        <f>+IF(X6=Desplegables!$C$17,Desplegables!$D$17,IF(X6=Desplegables!$C$18,Desplegables!$D$18,IF(X6=Desplegables!$C$19,Desplegables!$D$19,0)))</f>
        <v>15</v>
      </c>
      <c r="Z6" s="16" t="s">
        <v>479</v>
      </c>
      <c r="AA6" s="15">
        <f>+IF(Z6=Desplegables!$C$21,Desplegables!$D$21,IF(Z6=Desplegables!$C$22,Desplegables!$D$22,IF(Z6=Desplegables!$C$23,Desplegables!$D$23,0)))</f>
        <v>5</v>
      </c>
      <c r="AB6" s="16" t="s">
        <v>471</v>
      </c>
      <c r="AC6" s="15">
        <f>IF(AB6=Desplegables!$C$26,5,IF(AB6=Desplegables!$C$25,10,0))</f>
        <v>10</v>
      </c>
      <c r="AD6" s="16" t="s">
        <v>474</v>
      </c>
      <c r="AE6" s="15">
        <f>IF(AD6=Desplegables!$C$29,5,IF(AD6=Desplegables!$C$28,10,0))</f>
        <v>10</v>
      </c>
      <c r="AF6" s="16" t="s">
        <v>9</v>
      </c>
      <c r="AG6" s="15">
        <f>IF(AF6="SI",10,0)</f>
        <v>10</v>
      </c>
      <c r="AH6" s="19">
        <f>Q6+S6+U6+W6+Y6+AA6+AC6+AE6+AG6</f>
        <v>90</v>
      </c>
      <c r="AI6" s="17" t="str">
        <f>IF(AH6&gt;=90,"FUERTE",IF(AH6&gt;=75,"MODERADO","DEBIL"))</f>
        <v>FUERTE</v>
      </c>
      <c r="AJ6" s="117" t="s">
        <v>750</v>
      </c>
      <c r="AK6" s="118" t="s">
        <v>272</v>
      </c>
      <c r="AL6" s="24" t="str">
        <f>IF(AK6=Desplegables!$G$9,"FUERTE",IF(AK6=Desplegables!$G$10,"MODERADO","DEBIL"))</f>
        <v>FUERTE</v>
      </c>
      <c r="AM6" s="107" t="s">
        <v>9</v>
      </c>
      <c r="AN6" s="24" t="str">
        <f>IF(AM6="NO",AL6,IF(AND(AL6="FUERTE",AM6="SI"),"MODERADO",IF(AND(AL6="MODERADO",AL6="SI"),"DEBIL","DEBIL")))</f>
        <v>MODERADO</v>
      </c>
      <c r="AO6" s="118" t="s">
        <v>694</v>
      </c>
      <c r="AP6" s="17" t="str">
        <f>AI6</f>
        <v>FUERTE</v>
      </c>
      <c r="AQ6" s="18">
        <f>IF(AP6="FUERTE",10,IF(AP6="MODERADO",5,1))</f>
        <v>10</v>
      </c>
      <c r="AR6" s="17" t="str">
        <f t="shared" ref="AR6:AR69" si="0">AN6</f>
        <v>MODERADO</v>
      </c>
      <c r="AS6" s="18">
        <f>IF(AR6="FUERTE",10,IF(AR6="MODERADO",5,1))</f>
        <v>5</v>
      </c>
      <c r="AT6" s="18">
        <f>AQ6*AS6</f>
        <v>50</v>
      </c>
      <c r="AU6" s="17" t="str">
        <f>IF(AT6=100,"FUERTE",IF(AT6=25,"MODERADO","DEBIL"))</f>
        <v>DEBIL</v>
      </c>
      <c r="AV6" s="43">
        <f t="shared" ref="AV6:AV69" si="1">IF(AU6="FUERTE",100,IF(AU6="MODERADO",50,0))</f>
        <v>0</v>
      </c>
      <c r="AW6" s="43">
        <f>AVERAGE(AV6:AV8)</f>
        <v>16.666666666666668</v>
      </c>
      <c r="AX6" s="249" t="str">
        <f>IF(AW6=100,"FUERTE",IF(AW6&gt;=50,"MODERADO","DEBIL"))</f>
        <v>DEBIL</v>
      </c>
      <c r="AZ6" s="280" t="s">
        <v>521</v>
      </c>
      <c r="BA6" s="280"/>
      <c r="BB6" s="280"/>
      <c r="BC6" s="280"/>
      <c r="BD6" s="280"/>
      <c r="BE6" s="280"/>
      <c r="BF6" s="281" t="s">
        <v>527</v>
      </c>
    </row>
    <row r="7" spans="1:58" ht="38.25" customHeight="1" x14ac:dyDescent="0.45">
      <c r="A7" s="262"/>
      <c r="B7" s="262"/>
      <c r="C7" s="265"/>
      <c r="D7" s="177" t="s">
        <v>21</v>
      </c>
      <c r="E7" s="178" t="s">
        <v>22</v>
      </c>
      <c r="F7" s="178" t="s">
        <v>23</v>
      </c>
      <c r="G7" s="178" t="s">
        <v>24</v>
      </c>
      <c r="H7" s="10">
        <v>34</v>
      </c>
      <c r="I7" s="151" t="s">
        <v>274</v>
      </c>
      <c r="J7" s="151" t="s">
        <v>365</v>
      </c>
      <c r="K7" s="151" t="s">
        <v>362</v>
      </c>
      <c r="L7" s="151" t="s">
        <v>264</v>
      </c>
      <c r="M7" s="151" t="s">
        <v>265</v>
      </c>
      <c r="N7" s="151" t="s">
        <v>266</v>
      </c>
      <c r="O7" s="151" t="s">
        <v>364</v>
      </c>
      <c r="P7" s="17" t="s">
        <v>9</v>
      </c>
      <c r="Q7" s="18">
        <f t="shared" ref="Q7:Q70" si="2">IF(P7="SI",10,0)</f>
        <v>10</v>
      </c>
      <c r="R7" s="24" t="s">
        <v>268</v>
      </c>
      <c r="S7" s="42">
        <f t="shared" ref="S7:S70" si="3">IF(R7="Asignado",10,0)</f>
        <v>10</v>
      </c>
      <c r="T7" s="42" t="s">
        <v>269</v>
      </c>
      <c r="U7" s="42">
        <f>IF(T7=Desplegables!$C$13,10,0)</f>
        <v>10</v>
      </c>
      <c r="V7" s="42" t="s">
        <v>270</v>
      </c>
      <c r="W7" s="42">
        <f>IF(V7=Desplegables!$C$15,10,0)</f>
        <v>10</v>
      </c>
      <c r="X7" s="42" t="s">
        <v>264</v>
      </c>
      <c r="Y7" s="15">
        <f>+IF(X7=Desplegables!$C$17,Desplegables!$D$17,IF(X7=Desplegables!$C$18,Desplegables!$D$18,IF(X7=Desplegables!$C$19,Desplegables!$D$19,0)))</f>
        <v>15</v>
      </c>
      <c r="Z7" s="16" t="s">
        <v>479</v>
      </c>
      <c r="AA7" s="15">
        <f>+IF(Z7=Desplegables!$C$21,Desplegables!$D$21,IF(Z7=Desplegables!$C$22,Desplegables!$D$22,IF(Z7=Desplegables!$C$23,Desplegables!$D$23,0)))</f>
        <v>5</v>
      </c>
      <c r="AB7" s="16" t="s">
        <v>472</v>
      </c>
      <c r="AC7" s="15">
        <f>IF(AB7=Desplegables!$C$26,5,IF(AB7=Desplegables!$C$25,10,0))</f>
        <v>5</v>
      </c>
      <c r="AD7" s="16" t="s">
        <v>271</v>
      </c>
      <c r="AE7" s="15">
        <f>IF(AD7=Desplegables!$C$29,5,IF(AD7=Desplegables!$C$28,10,0))</f>
        <v>5</v>
      </c>
      <c r="AF7" s="16" t="s">
        <v>9</v>
      </c>
      <c r="AG7" s="15">
        <f t="shared" ref="AG7:AG70" si="4">IF(AF7="SI",10,0)</f>
        <v>10</v>
      </c>
      <c r="AH7" s="19">
        <f t="shared" ref="AH7:AH70" si="5">Q7+S7+U7+W7+Y7+AA7+AC7+AE7+AG7</f>
        <v>80</v>
      </c>
      <c r="AI7" s="17" t="str">
        <f t="shared" ref="AI7:AI70" si="6">IF(AH7&gt;=90,"FUERTE",IF(AH7&gt;=75,"MODERADO","DEBIL"))</f>
        <v>MODERADO</v>
      </c>
      <c r="AJ7" s="117" t="s">
        <v>774</v>
      </c>
      <c r="AK7" s="118" t="s">
        <v>272</v>
      </c>
      <c r="AL7" s="24" t="str">
        <f>IF(AK7=Desplegables!$G$9,"FUERTE",IF(AK7=Desplegables!$G$10,"MODERADO","DEBIL"))</f>
        <v>FUERTE</v>
      </c>
      <c r="AM7" s="107" t="s">
        <v>9</v>
      </c>
      <c r="AN7" s="24" t="str">
        <f t="shared" ref="AN7:AN70" si="7">IF(AM7="NO",AL7,IF(AND(AL7="FUERTE",AM7="SI"),"MODERADO",IF(AND(AL7="MODERADO",AL7="SI"),"DEBIL","DEBIL")))</f>
        <v>MODERADO</v>
      </c>
      <c r="AO7" s="118" t="s">
        <v>546</v>
      </c>
      <c r="AP7" s="17" t="str">
        <f t="shared" ref="AP7:AP70" si="8">AI7</f>
        <v>MODERADO</v>
      </c>
      <c r="AQ7" s="18">
        <f t="shared" ref="AQ7:AQ70" si="9">IF(AP7="FUERTE",10,IF(AP7="MODERADO",5,1))</f>
        <v>5</v>
      </c>
      <c r="AR7" s="17" t="str">
        <f t="shared" si="0"/>
        <v>MODERADO</v>
      </c>
      <c r="AS7" s="18">
        <f t="shared" ref="AS7:AS70" si="10">IF(AR7="FUERTE",10,IF(AR7="MODERADO",5,1))</f>
        <v>5</v>
      </c>
      <c r="AT7" s="18">
        <f t="shared" ref="AT7:AT70" si="11">AQ7*AS7</f>
        <v>25</v>
      </c>
      <c r="AU7" s="17" t="str">
        <f t="shared" ref="AU7:AU70" si="12">IF(AT7=100,"FUERTE",IF(AT7=25,"MODERADO","DEBIL"))</f>
        <v>MODERADO</v>
      </c>
      <c r="AV7" s="43">
        <f t="shared" si="1"/>
        <v>50</v>
      </c>
      <c r="AW7" s="43"/>
      <c r="AX7" s="249"/>
      <c r="AZ7" s="280" t="s">
        <v>522</v>
      </c>
      <c r="BA7" s="280"/>
      <c r="BB7" s="280"/>
      <c r="BC7" s="280"/>
      <c r="BD7" s="280"/>
      <c r="BE7" s="280"/>
      <c r="BF7" s="282"/>
    </row>
    <row r="8" spans="1:58" ht="34.5" customHeight="1" x14ac:dyDescent="0.45">
      <c r="A8" s="263"/>
      <c r="B8" s="263"/>
      <c r="C8" s="266"/>
      <c r="D8" s="177" t="s">
        <v>21</v>
      </c>
      <c r="E8" s="178" t="s">
        <v>22</v>
      </c>
      <c r="F8" s="178" t="s">
        <v>23</v>
      </c>
      <c r="G8" s="178" t="s">
        <v>24</v>
      </c>
      <c r="H8" s="10">
        <v>2365</v>
      </c>
      <c r="I8" s="151" t="s">
        <v>275</v>
      </c>
      <c r="J8" s="151" t="s">
        <v>366</v>
      </c>
      <c r="K8" s="151" t="s">
        <v>362</v>
      </c>
      <c r="L8" s="151" t="s">
        <v>264</v>
      </c>
      <c r="M8" s="151" t="s">
        <v>367</v>
      </c>
      <c r="N8" s="151" t="s">
        <v>266</v>
      </c>
      <c r="O8" s="151" t="s">
        <v>364</v>
      </c>
      <c r="P8" s="17" t="s">
        <v>9</v>
      </c>
      <c r="Q8" s="18">
        <f t="shared" si="2"/>
        <v>10</v>
      </c>
      <c r="R8" s="24" t="s">
        <v>268</v>
      </c>
      <c r="S8" s="42">
        <f t="shared" si="3"/>
        <v>10</v>
      </c>
      <c r="T8" s="42" t="s">
        <v>269</v>
      </c>
      <c r="U8" s="42">
        <f>IF(T8=Desplegables!$C$13,10,0)</f>
        <v>10</v>
      </c>
      <c r="V8" s="42" t="s">
        <v>270</v>
      </c>
      <c r="W8" s="42">
        <f>IF(V8=Desplegables!$C$15,10,0)</f>
        <v>10</v>
      </c>
      <c r="X8" s="42" t="s">
        <v>264</v>
      </c>
      <c r="Y8" s="15">
        <f>+IF(X8=Desplegables!$C$17,Desplegables!$D$17,IF(X8=Desplegables!$C$18,Desplegables!$D$18,IF(X8=Desplegables!$C$19,Desplegables!$D$19,0)))</f>
        <v>15</v>
      </c>
      <c r="Z8" s="16" t="s">
        <v>479</v>
      </c>
      <c r="AA8" s="15">
        <f>+IF(Z8=Desplegables!$C$21,Desplegables!$D$21,IF(Z8=Desplegables!$C$22,Desplegables!$D$22,IF(Z8=Desplegables!$C$23,Desplegables!$D$23,0)))</f>
        <v>5</v>
      </c>
      <c r="AB8" s="16" t="s">
        <v>472</v>
      </c>
      <c r="AC8" s="15">
        <f>IF(AB8=Desplegables!$C$26,5,IF(AB8=Desplegables!$C$25,10,0))</f>
        <v>5</v>
      </c>
      <c r="AD8" s="16" t="s">
        <v>271</v>
      </c>
      <c r="AE8" s="15">
        <f>IF(AD8=Desplegables!$C$29,5,IF(AD8=Desplegables!$C$28,10,0))</f>
        <v>5</v>
      </c>
      <c r="AF8" s="16" t="s">
        <v>9</v>
      </c>
      <c r="AG8" s="15">
        <f t="shared" si="4"/>
        <v>10</v>
      </c>
      <c r="AH8" s="19">
        <f t="shared" si="5"/>
        <v>80</v>
      </c>
      <c r="AI8" s="17" t="str">
        <f t="shared" si="6"/>
        <v>MODERADO</v>
      </c>
      <c r="AJ8" s="117" t="s">
        <v>775</v>
      </c>
      <c r="AK8" s="118" t="s">
        <v>466</v>
      </c>
      <c r="AL8" s="24" t="str">
        <f>IF(AK8=Desplegables!$G$9,"FUERTE",IF(AK8=Desplegables!$G$10,"MODERADO","DEBIL"))</f>
        <v>MODERADO</v>
      </c>
      <c r="AM8" s="107" t="s">
        <v>9</v>
      </c>
      <c r="AN8" s="24" t="str">
        <f t="shared" si="7"/>
        <v>DEBIL</v>
      </c>
      <c r="AO8" s="118" t="s">
        <v>547</v>
      </c>
      <c r="AP8" s="17" t="str">
        <f t="shared" si="8"/>
        <v>MODERADO</v>
      </c>
      <c r="AQ8" s="18">
        <f t="shared" si="9"/>
        <v>5</v>
      </c>
      <c r="AR8" s="17" t="str">
        <f t="shared" si="0"/>
        <v>DEBIL</v>
      </c>
      <c r="AS8" s="18">
        <f t="shared" si="10"/>
        <v>1</v>
      </c>
      <c r="AT8" s="18">
        <f t="shared" si="11"/>
        <v>5</v>
      </c>
      <c r="AU8" s="17" t="str">
        <f t="shared" si="12"/>
        <v>DEBIL</v>
      </c>
      <c r="AV8" s="43">
        <f t="shared" si="1"/>
        <v>0</v>
      </c>
      <c r="AW8" s="43"/>
      <c r="AX8" s="249"/>
      <c r="AZ8" s="257" t="s">
        <v>523</v>
      </c>
      <c r="BA8" s="257"/>
      <c r="BB8" s="257"/>
      <c r="BC8" s="257"/>
      <c r="BD8" s="257"/>
      <c r="BE8" s="257"/>
      <c r="BF8" s="258" t="s">
        <v>526</v>
      </c>
    </row>
    <row r="9" spans="1:58" ht="57.75" customHeight="1" x14ac:dyDescent="0.45">
      <c r="A9" s="252">
        <v>2</v>
      </c>
      <c r="B9" s="252">
        <v>15</v>
      </c>
      <c r="C9" s="253">
        <v>42461</v>
      </c>
      <c r="D9" s="76" t="s">
        <v>25</v>
      </c>
      <c r="E9" s="76" t="s">
        <v>22</v>
      </c>
      <c r="F9" s="76" t="s">
        <v>23</v>
      </c>
      <c r="G9" s="76" t="s">
        <v>24</v>
      </c>
      <c r="H9" s="10">
        <v>187</v>
      </c>
      <c r="I9" s="151" t="s">
        <v>276</v>
      </c>
      <c r="J9" s="151" t="s">
        <v>368</v>
      </c>
      <c r="K9" s="151" t="s">
        <v>362</v>
      </c>
      <c r="L9" s="151" t="s">
        <v>264</v>
      </c>
      <c r="M9" s="151" t="s">
        <v>265</v>
      </c>
      <c r="N9" s="151" t="s">
        <v>369</v>
      </c>
      <c r="O9" s="151" t="s">
        <v>370</v>
      </c>
      <c r="P9" s="17" t="s">
        <v>9</v>
      </c>
      <c r="Q9" s="18">
        <f t="shared" si="2"/>
        <v>10</v>
      </c>
      <c r="R9" s="24" t="s">
        <v>268</v>
      </c>
      <c r="S9" s="42">
        <f t="shared" si="3"/>
        <v>10</v>
      </c>
      <c r="T9" s="42" t="s">
        <v>269</v>
      </c>
      <c r="U9" s="42">
        <f>IF(T9=Desplegables!$C$13,10,0)</f>
        <v>10</v>
      </c>
      <c r="V9" s="42" t="s">
        <v>270</v>
      </c>
      <c r="W9" s="42">
        <f>IF(V9=Desplegables!$C$15,10,0)</f>
        <v>10</v>
      </c>
      <c r="X9" s="42" t="s">
        <v>264</v>
      </c>
      <c r="Y9" s="15">
        <f>+IF(X9=Desplegables!$C$17,Desplegables!$D$17,IF(X9=Desplegables!$C$18,Desplegables!$D$18,IF(X9=Desplegables!$C$19,Desplegables!$D$19,0)))</f>
        <v>15</v>
      </c>
      <c r="Z9" s="16" t="s">
        <v>369</v>
      </c>
      <c r="AA9" s="15">
        <f>+IF(Z9=Desplegables!$C$21,Desplegables!$D$21,IF(Z9=Desplegables!$C$22,Desplegables!$D$22,IF(Z9=Desplegables!$C$23,Desplegables!$D$23,0)))</f>
        <v>10</v>
      </c>
      <c r="AB9" s="16" t="s">
        <v>471</v>
      </c>
      <c r="AC9" s="15">
        <f>IF(AB9=Desplegables!$C$26,5,IF(AB9=Desplegables!$C$25,10,0))</f>
        <v>10</v>
      </c>
      <c r="AD9" s="16" t="s">
        <v>474</v>
      </c>
      <c r="AE9" s="15">
        <f>IF(AD9=Desplegables!$C$29,5,IF(AD9=Desplegables!$C$28,10,0))</f>
        <v>10</v>
      </c>
      <c r="AF9" s="16" t="s">
        <v>9</v>
      </c>
      <c r="AG9" s="15">
        <f t="shared" si="4"/>
        <v>10</v>
      </c>
      <c r="AH9" s="19">
        <f t="shared" si="5"/>
        <v>95</v>
      </c>
      <c r="AI9" s="17" t="str">
        <f t="shared" si="6"/>
        <v>FUERTE</v>
      </c>
      <c r="AJ9" s="117" t="s">
        <v>693</v>
      </c>
      <c r="AK9" s="118" t="s">
        <v>272</v>
      </c>
      <c r="AL9" s="24" t="str">
        <f>IF(AK9=Desplegables!$G$9,"FUERTE",IF(AK9=Desplegables!$G$10,"MODERADO","DEBIL"))</f>
        <v>FUERTE</v>
      </c>
      <c r="AM9" s="24" t="s">
        <v>20</v>
      </c>
      <c r="AN9" s="24" t="str">
        <f t="shared" si="7"/>
        <v>FUERTE</v>
      </c>
      <c r="AO9" s="118" t="s">
        <v>548</v>
      </c>
      <c r="AP9" s="17" t="str">
        <f t="shared" si="8"/>
        <v>FUERTE</v>
      </c>
      <c r="AQ9" s="18">
        <f t="shared" si="9"/>
        <v>10</v>
      </c>
      <c r="AR9" s="17" t="str">
        <f t="shared" si="0"/>
        <v>FUERTE</v>
      </c>
      <c r="AS9" s="18">
        <f t="shared" si="10"/>
        <v>10</v>
      </c>
      <c r="AT9" s="18">
        <f t="shared" si="11"/>
        <v>100</v>
      </c>
      <c r="AU9" s="17" t="str">
        <f t="shared" si="12"/>
        <v>FUERTE</v>
      </c>
      <c r="AV9" s="43">
        <f t="shared" si="1"/>
        <v>100</v>
      </c>
      <c r="AW9" s="43">
        <f>AVERAGE(AV9:AV12)</f>
        <v>50</v>
      </c>
      <c r="AX9" s="256" t="str">
        <f t="shared" ref="AX9" si="13">IF(AW9=100,"FUERTE",IF(AW9&gt;=50,"MODERADO","DEBIL"))</f>
        <v>MODERADO</v>
      </c>
      <c r="AZ9" s="257" t="s">
        <v>524</v>
      </c>
      <c r="BA9" s="257"/>
      <c r="BB9" s="257"/>
      <c r="BC9" s="257"/>
      <c r="BD9" s="257"/>
      <c r="BE9" s="257"/>
      <c r="BF9" s="258"/>
    </row>
    <row r="10" spans="1:58" ht="46.5" customHeight="1" x14ac:dyDescent="0.45">
      <c r="A10" s="252"/>
      <c r="B10" s="252"/>
      <c r="C10" s="254"/>
      <c r="D10" s="76" t="s">
        <v>25</v>
      </c>
      <c r="E10" s="76" t="s">
        <v>22</v>
      </c>
      <c r="F10" s="76" t="s">
        <v>23</v>
      </c>
      <c r="G10" s="76" t="s">
        <v>24</v>
      </c>
      <c r="H10" s="10">
        <v>350</v>
      </c>
      <c r="I10" s="173" t="s">
        <v>277</v>
      </c>
      <c r="J10" s="151" t="s">
        <v>371</v>
      </c>
      <c r="K10" s="151" t="s">
        <v>372</v>
      </c>
      <c r="L10" s="151" t="s">
        <v>264</v>
      </c>
      <c r="M10" s="151" t="s">
        <v>367</v>
      </c>
      <c r="N10" s="68"/>
      <c r="O10" s="151" t="s">
        <v>370</v>
      </c>
      <c r="P10" s="17" t="s">
        <v>20</v>
      </c>
      <c r="Q10" s="18">
        <f t="shared" si="2"/>
        <v>0</v>
      </c>
      <c r="R10" s="24" t="s">
        <v>465</v>
      </c>
      <c r="S10" s="42">
        <f t="shared" si="3"/>
        <v>0</v>
      </c>
      <c r="T10" s="42" t="s">
        <v>468</v>
      </c>
      <c r="U10" s="42">
        <f>IF(T10=Desplegables!$C$13,10,0)</f>
        <v>0</v>
      </c>
      <c r="V10" s="42" t="s">
        <v>469</v>
      </c>
      <c r="W10" s="42">
        <f>IF(V10=Desplegables!$C$15,10,0)</f>
        <v>0</v>
      </c>
      <c r="X10" s="42" t="s">
        <v>470</v>
      </c>
      <c r="Y10" s="15">
        <f>+IF(X10=Desplegables!$C$17,Desplegables!$D$17,IF(X10=Desplegables!$C$18,Desplegables!$D$18,IF(X10=Desplegables!$C$19,Desplegables!$D$19,0)))</f>
        <v>0</v>
      </c>
      <c r="Z10" s="16" t="s">
        <v>510</v>
      </c>
      <c r="AA10" s="15">
        <f>+IF(Z10=Desplegables!$C$21,Desplegables!$D$21,IF(Z10=Desplegables!$C$22,Desplegables!$D$22,IF(Z10=Desplegables!$C$23,Desplegables!$D$23,0)))</f>
        <v>0</v>
      </c>
      <c r="AB10" s="16" t="s">
        <v>473</v>
      </c>
      <c r="AC10" s="15">
        <f>IF(AB10=Desplegables!$C$26,5,IF(AB10=Desplegables!$C$25,10,0))</f>
        <v>0</v>
      </c>
      <c r="AD10" s="16" t="s">
        <v>475</v>
      </c>
      <c r="AE10" s="15">
        <f>IF(AD10=Desplegables!$C$29,5,IF(AD10=Desplegables!$C$28,10,0))</f>
        <v>0</v>
      </c>
      <c r="AF10" s="16" t="s">
        <v>20</v>
      </c>
      <c r="AG10" s="15">
        <f t="shared" si="4"/>
        <v>0</v>
      </c>
      <c r="AH10" s="19">
        <f t="shared" si="5"/>
        <v>0</v>
      </c>
      <c r="AI10" s="17" t="str">
        <f t="shared" si="6"/>
        <v>DEBIL</v>
      </c>
      <c r="AJ10" s="174" t="s">
        <v>759</v>
      </c>
      <c r="AK10" s="118" t="s">
        <v>272</v>
      </c>
      <c r="AL10" s="24" t="str">
        <f>IF(AK10=Desplegables!$G$9,"FUERTE",IF(AK10=Desplegables!$G$10,"MODERADO","DEBIL"))</f>
        <v>FUERTE</v>
      </c>
      <c r="AM10" s="24" t="s">
        <v>20</v>
      </c>
      <c r="AN10" s="24" t="str">
        <f t="shared" si="7"/>
        <v>FUERTE</v>
      </c>
      <c r="AO10" s="17" t="s">
        <v>549</v>
      </c>
      <c r="AP10" s="17" t="str">
        <f t="shared" si="8"/>
        <v>DEBIL</v>
      </c>
      <c r="AQ10" s="18">
        <f t="shared" si="9"/>
        <v>1</v>
      </c>
      <c r="AR10" s="17" t="str">
        <f t="shared" si="0"/>
        <v>FUERTE</v>
      </c>
      <c r="AS10" s="18">
        <f t="shared" si="10"/>
        <v>10</v>
      </c>
      <c r="AT10" s="18">
        <f t="shared" si="11"/>
        <v>10</v>
      </c>
      <c r="AU10" s="17" t="str">
        <f t="shared" si="12"/>
        <v>DEBIL</v>
      </c>
      <c r="AV10" s="43">
        <f t="shared" si="1"/>
        <v>0</v>
      </c>
      <c r="AW10" s="43"/>
      <c r="AX10" s="256"/>
    </row>
    <row r="11" spans="1:58" ht="52.5" customHeight="1" x14ac:dyDescent="0.45">
      <c r="A11" s="252"/>
      <c r="B11" s="252"/>
      <c r="C11" s="254"/>
      <c r="D11" s="76" t="s">
        <v>25</v>
      </c>
      <c r="E11" s="76" t="s">
        <v>22</v>
      </c>
      <c r="F11" s="76" t="s">
        <v>23</v>
      </c>
      <c r="G11" s="76" t="s">
        <v>24</v>
      </c>
      <c r="H11" s="10">
        <v>379</v>
      </c>
      <c r="I11" s="173" t="s">
        <v>278</v>
      </c>
      <c r="J11" s="151" t="s">
        <v>278</v>
      </c>
      <c r="K11" s="151" t="s">
        <v>372</v>
      </c>
      <c r="L11" s="151" t="s">
        <v>264</v>
      </c>
      <c r="M11" s="151" t="s">
        <v>367</v>
      </c>
      <c r="N11" s="151" t="s">
        <v>266</v>
      </c>
      <c r="O11" s="151" t="s">
        <v>370</v>
      </c>
      <c r="P11" s="17" t="s">
        <v>20</v>
      </c>
      <c r="Q11" s="18">
        <f t="shared" si="2"/>
        <v>0</v>
      </c>
      <c r="R11" s="24" t="s">
        <v>465</v>
      </c>
      <c r="S11" s="42">
        <f t="shared" si="3"/>
        <v>0</v>
      </c>
      <c r="T11" s="42" t="s">
        <v>468</v>
      </c>
      <c r="U11" s="42">
        <f>IF(T11=Desplegables!$C$13,10,0)</f>
        <v>0</v>
      </c>
      <c r="V11" s="42" t="s">
        <v>469</v>
      </c>
      <c r="W11" s="42">
        <f>IF(V11=Desplegables!$C$15,10,0)</f>
        <v>0</v>
      </c>
      <c r="X11" s="42" t="s">
        <v>470</v>
      </c>
      <c r="Y11" s="15">
        <f>+IF(X11=Desplegables!$C$17,Desplegables!$D$17,IF(X11=Desplegables!$C$18,Desplegables!$D$18,IF(X11=Desplegables!$C$19,Desplegables!$D$19,0)))</f>
        <v>0</v>
      </c>
      <c r="Z11" s="16" t="s">
        <v>510</v>
      </c>
      <c r="AA11" s="15">
        <f>+IF(Z11=Desplegables!$C$21,Desplegables!$D$21,IF(Z11=Desplegables!$C$22,Desplegables!$D$22,IF(Z11=Desplegables!$C$23,Desplegables!$D$23,0)))</f>
        <v>0</v>
      </c>
      <c r="AB11" s="16" t="s">
        <v>473</v>
      </c>
      <c r="AC11" s="15">
        <f>IF(AB11=Desplegables!$C$26,5,IF(AB11=Desplegables!$C$25,10,0))</f>
        <v>0</v>
      </c>
      <c r="AD11" s="16" t="s">
        <v>475</v>
      </c>
      <c r="AE11" s="15">
        <f>IF(AD11=Desplegables!$C$29,5,IF(AD11=Desplegables!$C$28,10,0))</f>
        <v>0</v>
      </c>
      <c r="AF11" s="16" t="s">
        <v>20</v>
      </c>
      <c r="AG11" s="15">
        <f t="shared" si="4"/>
        <v>0</v>
      </c>
      <c r="AH11" s="19">
        <f t="shared" si="5"/>
        <v>0</v>
      </c>
      <c r="AI11" s="17" t="str">
        <f t="shared" si="6"/>
        <v>DEBIL</v>
      </c>
      <c r="AJ11" s="174" t="s">
        <v>776</v>
      </c>
      <c r="AK11" s="118" t="s">
        <v>272</v>
      </c>
      <c r="AL11" s="24" t="str">
        <f>IF(AK11=Desplegables!$G$9,"FUERTE",IF(AK11=Desplegables!$G$10,"MODERADO","DEBIL"))</f>
        <v>FUERTE</v>
      </c>
      <c r="AM11" s="24" t="s">
        <v>20</v>
      </c>
      <c r="AN11" s="24" t="str">
        <f t="shared" si="7"/>
        <v>FUERTE</v>
      </c>
      <c r="AO11" s="118" t="s">
        <v>766</v>
      </c>
      <c r="AP11" s="17" t="str">
        <f t="shared" si="8"/>
        <v>DEBIL</v>
      </c>
      <c r="AQ11" s="18">
        <f t="shared" si="9"/>
        <v>1</v>
      </c>
      <c r="AR11" s="17" t="str">
        <f t="shared" si="0"/>
        <v>FUERTE</v>
      </c>
      <c r="AS11" s="18">
        <f t="shared" si="10"/>
        <v>10</v>
      </c>
      <c r="AT11" s="18">
        <f t="shared" si="11"/>
        <v>10</v>
      </c>
      <c r="AU11" s="17" t="str">
        <f t="shared" si="12"/>
        <v>DEBIL</v>
      </c>
      <c r="AV11" s="43">
        <f t="shared" si="1"/>
        <v>0</v>
      </c>
      <c r="AW11" s="43"/>
      <c r="AX11" s="256"/>
    </row>
    <row r="12" spans="1:58" ht="97.5" customHeight="1" x14ac:dyDescent="0.45">
      <c r="A12" s="252"/>
      <c r="B12" s="252"/>
      <c r="C12" s="254"/>
      <c r="D12" s="76" t="s">
        <v>25</v>
      </c>
      <c r="E12" s="76" t="s">
        <v>22</v>
      </c>
      <c r="F12" s="76" t="s">
        <v>23</v>
      </c>
      <c r="G12" s="76" t="s">
        <v>24</v>
      </c>
      <c r="H12" s="10">
        <v>2366</v>
      </c>
      <c r="I12" s="151" t="s">
        <v>279</v>
      </c>
      <c r="J12" s="151" t="s">
        <v>373</v>
      </c>
      <c r="K12" s="151" t="s">
        <v>362</v>
      </c>
      <c r="L12" s="151" t="s">
        <v>264</v>
      </c>
      <c r="M12" s="151" t="s">
        <v>367</v>
      </c>
      <c r="N12" s="151" t="s">
        <v>266</v>
      </c>
      <c r="O12" s="151" t="s">
        <v>364</v>
      </c>
      <c r="P12" s="17" t="s">
        <v>9</v>
      </c>
      <c r="Q12" s="18">
        <f t="shared" si="2"/>
        <v>10</v>
      </c>
      <c r="R12" s="24" t="s">
        <v>268</v>
      </c>
      <c r="S12" s="42">
        <f t="shared" si="3"/>
        <v>10</v>
      </c>
      <c r="T12" s="42" t="s">
        <v>269</v>
      </c>
      <c r="U12" s="42">
        <f>IF(T12=Desplegables!$C$13,10,0)</f>
        <v>10</v>
      </c>
      <c r="V12" s="42" t="s">
        <v>270</v>
      </c>
      <c r="W12" s="42">
        <f>IF(V12=Desplegables!$C$15,10,0)</f>
        <v>10</v>
      </c>
      <c r="X12" s="42" t="s">
        <v>264</v>
      </c>
      <c r="Y12" s="15">
        <f>+IF(X12=Desplegables!$C$17,Desplegables!$D$17,IF(X12=Desplegables!$C$18,Desplegables!$D$18,IF(X12=Desplegables!$C$19,Desplegables!$D$19,0)))</f>
        <v>15</v>
      </c>
      <c r="Z12" s="16" t="s">
        <v>479</v>
      </c>
      <c r="AA12" s="15">
        <f>+IF(Z12=Desplegables!$C$21,Desplegables!$D$21,IF(Z12=Desplegables!$C$22,Desplegables!$D$22,IF(Z12=Desplegables!$C$23,Desplegables!$D$23,0)))</f>
        <v>5</v>
      </c>
      <c r="AB12" s="16" t="s">
        <v>471</v>
      </c>
      <c r="AC12" s="15">
        <f>IF(AB12=Desplegables!$C$26,5,IF(AB12=Desplegables!$C$25,10,0))</f>
        <v>10</v>
      </c>
      <c r="AD12" s="16" t="s">
        <v>474</v>
      </c>
      <c r="AE12" s="15">
        <f>IF(AD12=Desplegables!$C$29,5,IF(AD12=Desplegables!$C$28,10,0))</f>
        <v>10</v>
      </c>
      <c r="AF12" s="16" t="s">
        <v>9</v>
      </c>
      <c r="AG12" s="15">
        <f t="shared" si="4"/>
        <v>10</v>
      </c>
      <c r="AH12" s="19">
        <f t="shared" si="5"/>
        <v>90</v>
      </c>
      <c r="AI12" s="17" t="str">
        <f t="shared" si="6"/>
        <v>FUERTE</v>
      </c>
      <c r="AJ12" s="139" t="s">
        <v>751</v>
      </c>
      <c r="AK12" s="118" t="s">
        <v>272</v>
      </c>
      <c r="AL12" s="24" t="str">
        <f>IF(AK12=Desplegables!$G$9,"FUERTE",IF(AK12=Desplegables!$G$10,"MODERADO","DEBIL"))</f>
        <v>FUERTE</v>
      </c>
      <c r="AM12" s="24" t="s">
        <v>20</v>
      </c>
      <c r="AN12" s="24" t="str">
        <f t="shared" si="7"/>
        <v>FUERTE</v>
      </c>
      <c r="AO12" s="118" t="s">
        <v>550</v>
      </c>
      <c r="AP12" s="17" t="str">
        <f t="shared" si="8"/>
        <v>FUERTE</v>
      </c>
      <c r="AQ12" s="18">
        <f t="shared" si="9"/>
        <v>10</v>
      </c>
      <c r="AR12" s="17" t="str">
        <f t="shared" si="0"/>
        <v>FUERTE</v>
      </c>
      <c r="AS12" s="18">
        <f t="shared" si="10"/>
        <v>10</v>
      </c>
      <c r="AT12" s="18">
        <f t="shared" si="11"/>
        <v>100</v>
      </c>
      <c r="AU12" s="17" t="str">
        <f t="shared" si="12"/>
        <v>FUERTE</v>
      </c>
      <c r="AV12" s="43">
        <f t="shared" si="1"/>
        <v>100</v>
      </c>
      <c r="AW12" s="43"/>
      <c r="AX12" s="256"/>
    </row>
    <row r="13" spans="1:58" ht="120" customHeight="1" x14ac:dyDescent="0.45">
      <c r="A13" s="252">
        <v>3</v>
      </c>
      <c r="B13" s="252">
        <v>113</v>
      </c>
      <c r="C13" s="253">
        <v>43490</v>
      </c>
      <c r="D13" s="76" t="s">
        <v>26</v>
      </c>
      <c r="E13" s="76" t="s">
        <v>27</v>
      </c>
      <c r="F13" s="76" t="s">
        <v>23</v>
      </c>
      <c r="G13" s="76" t="s">
        <v>24</v>
      </c>
      <c r="H13" s="10">
        <v>260</v>
      </c>
      <c r="I13" s="151" t="s">
        <v>280</v>
      </c>
      <c r="J13" s="151" t="s">
        <v>280</v>
      </c>
      <c r="K13" s="151" t="s">
        <v>263</v>
      </c>
      <c r="L13" s="151" t="s">
        <v>264</v>
      </c>
      <c r="M13" s="151" t="s">
        <v>265</v>
      </c>
      <c r="N13" s="68"/>
      <c r="O13" s="151" t="s">
        <v>364</v>
      </c>
      <c r="P13" s="17" t="s">
        <v>9</v>
      </c>
      <c r="Q13" s="18">
        <f t="shared" si="2"/>
        <v>10</v>
      </c>
      <c r="R13" s="24" t="s">
        <v>268</v>
      </c>
      <c r="S13" s="42">
        <f t="shared" si="3"/>
        <v>10</v>
      </c>
      <c r="T13" s="42" t="s">
        <v>269</v>
      </c>
      <c r="U13" s="42">
        <f>IF(T13=Desplegables!$C$13,10,0)</f>
        <v>10</v>
      </c>
      <c r="V13" s="42" t="s">
        <v>469</v>
      </c>
      <c r="W13" s="42">
        <f>IF(V13=Desplegables!$C$15,10,0)</f>
        <v>0</v>
      </c>
      <c r="X13" s="42" t="s">
        <v>264</v>
      </c>
      <c r="Y13" s="15">
        <f>+IF(X13=Desplegables!$C$17,Desplegables!$D$17,IF(X13=Desplegables!$C$18,Desplegables!$D$18,IF(X13=Desplegables!$C$19,Desplegables!$D$19,0)))</f>
        <v>15</v>
      </c>
      <c r="Z13" s="16" t="s">
        <v>510</v>
      </c>
      <c r="AA13" s="15">
        <f>+IF(Z13=Desplegables!$C$21,Desplegables!$D$21,IF(Z13=Desplegables!$C$22,Desplegables!$D$22,IF(Z13=Desplegables!$C$23,Desplegables!$D$23,0)))</f>
        <v>0</v>
      </c>
      <c r="AB13" s="16" t="s">
        <v>471</v>
      </c>
      <c r="AC13" s="15">
        <f>IF(AB13=Desplegables!$C$26,5,IF(AB13=Desplegables!$C$25,10,0))</f>
        <v>10</v>
      </c>
      <c r="AD13" s="16" t="s">
        <v>474</v>
      </c>
      <c r="AE13" s="15">
        <f>IF(AD13=Desplegables!$C$29,5,IF(AD13=Desplegables!$C$28,10,0))</f>
        <v>10</v>
      </c>
      <c r="AF13" s="16" t="s">
        <v>9</v>
      </c>
      <c r="AG13" s="15">
        <f t="shared" si="4"/>
        <v>10</v>
      </c>
      <c r="AH13" s="19">
        <f t="shared" si="5"/>
        <v>75</v>
      </c>
      <c r="AI13" s="17" t="str">
        <f t="shared" si="6"/>
        <v>MODERADO</v>
      </c>
      <c r="AJ13" s="117" t="s">
        <v>777</v>
      </c>
      <c r="AK13" s="118" t="s">
        <v>272</v>
      </c>
      <c r="AL13" s="24" t="str">
        <f>IF(AK13=Desplegables!$G$9,"FUERTE",IF(AK13=Desplegables!$G$10,"MODERADO","DEBIL"))</f>
        <v>FUERTE</v>
      </c>
      <c r="AM13" s="24" t="s">
        <v>20</v>
      </c>
      <c r="AN13" s="24" t="str">
        <f t="shared" si="7"/>
        <v>FUERTE</v>
      </c>
      <c r="AO13" s="118" t="s">
        <v>551</v>
      </c>
      <c r="AP13" s="17" t="str">
        <f t="shared" si="8"/>
        <v>MODERADO</v>
      </c>
      <c r="AQ13" s="18">
        <f t="shared" si="9"/>
        <v>5</v>
      </c>
      <c r="AR13" s="17" t="str">
        <f t="shared" si="0"/>
        <v>FUERTE</v>
      </c>
      <c r="AS13" s="18">
        <f t="shared" si="10"/>
        <v>10</v>
      </c>
      <c r="AT13" s="18">
        <f t="shared" si="11"/>
        <v>50</v>
      </c>
      <c r="AU13" s="17" t="str">
        <f t="shared" si="12"/>
        <v>DEBIL</v>
      </c>
      <c r="AV13" s="43">
        <f t="shared" si="1"/>
        <v>0</v>
      </c>
      <c r="AW13" s="43">
        <f>AVERAGE(AV13:AV15)</f>
        <v>0</v>
      </c>
      <c r="AX13" s="249" t="str">
        <f>IF(AW13=100,"FUERTE",IF(AW13&gt;=50,"MODERADO","DEBIL"))</f>
        <v>DEBIL</v>
      </c>
    </row>
    <row r="14" spans="1:58" ht="79.5" customHeight="1" x14ac:dyDescent="0.45">
      <c r="A14" s="252"/>
      <c r="B14" s="252"/>
      <c r="C14" s="254"/>
      <c r="D14" s="76" t="s">
        <v>26</v>
      </c>
      <c r="E14" s="76" t="s">
        <v>27</v>
      </c>
      <c r="F14" s="76" t="s">
        <v>23</v>
      </c>
      <c r="G14" s="76" t="s">
        <v>24</v>
      </c>
      <c r="H14" s="10">
        <v>2367</v>
      </c>
      <c r="I14" s="151" t="s">
        <v>281</v>
      </c>
      <c r="J14" s="151" t="s">
        <v>438</v>
      </c>
      <c r="K14" s="151" t="s">
        <v>372</v>
      </c>
      <c r="L14" s="151" t="s">
        <v>264</v>
      </c>
      <c r="M14" s="151" t="s">
        <v>367</v>
      </c>
      <c r="N14" s="151" t="s">
        <v>266</v>
      </c>
      <c r="O14" s="151" t="s">
        <v>364</v>
      </c>
      <c r="P14" s="17" t="s">
        <v>9</v>
      </c>
      <c r="Q14" s="18">
        <f t="shared" si="2"/>
        <v>10</v>
      </c>
      <c r="R14" s="24" t="s">
        <v>268</v>
      </c>
      <c r="S14" s="42">
        <f t="shared" si="3"/>
        <v>10</v>
      </c>
      <c r="T14" s="42" t="s">
        <v>269</v>
      </c>
      <c r="U14" s="42">
        <f>IF(T14=Desplegables!$C$13,10,0)</f>
        <v>10</v>
      </c>
      <c r="V14" s="42" t="s">
        <v>270</v>
      </c>
      <c r="W14" s="42">
        <f>IF(V14=Desplegables!$C$15,10,0)</f>
        <v>10</v>
      </c>
      <c r="X14" s="42" t="s">
        <v>264</v>
      </c>
      <c r="Y14" s="15">
        <f>+IF(X14=Desplegables!$C$17,Desplegables!$D$17,IF(X14=Desplegables!$C$18,Desplegables!$D$18,IF(X14=Desplegables!$C$19,Desplegables!$D$19,0)))</f>
        <v>15</v>
      </c>
      <c r="Z14" s="16" t="s">
        <v>479</v>
      </c>
      <c r="AA14" s="15">
        <f>+IF(Z14=Desplegables!$C$21,Desplegables!$D$21,IF(Z14=Desplegables!$C$22,Desplegables!$D$22,IF(Z14=Desplegables!$C$23,Desplegables!$D$23,0)))</f>
        <v>5</v>
      </c>
      <c r="AB14" s="16" t="s">
        <v>472</v>
      </c>
      <c r="AC14" s="15">
        <f>IF(AB14=Desplegables!$C$26,5,IF(AB14=Desplegables!$C$25,10,0))</f>
        <v>5</v>
      </c>
      <c r="AD14" s="16" t="s">
        <v>271</v>
      </c>
      <c r="AE14" s="15">
        <f>IF(AD14=Desplegables!$C$29,5,IF(AD14=Desplegables!$C$28,10,0))</f>
        <v>5</v>
      </c>
      <c r="AF14" s="16" t="s">
        <v>9</v>
      </c>
      <c r="AG14" s="15">
        <f t="shared" si="4"/>
        <v>10</v>
      </c>
      <c r="AH14" s="19">
        <f t="shared" si="5"/>
        <v>80</v>
      </c>
      <c r="AI14" s="17" t="str">
        <f t="shared" si="6"/>
        <v>MODERADO</v>
      </c>
      <c r="AJ14" s="117" t="s">
        <v>778</v>
      </c>
      <c r="AK14" s="118" t="s">
        <v>272</v>
      </c>
      <c r="AL14" s="24" t="str">
        <f>IF(AK14=Desplegables!$G$9,"FUERTE",IF(AK14=Desplegables!$G$10,"MODERADO","DEBIL"))</f>
        <v>FUERTE</v>
      </c>
      <c r="AM14" s="24" t="s">
        <v>20</v>
      </c>
      <c r="AN14" s="24" t="str">
        <f t="shared" si="7"/>
        <v>FUERTE</v>
      </c>
      <c r="AO14" s="118" t="s">
        <v>552</v>
      </c>
      <c r="AP14" s="17" t="str">
        <f t="shared" si="8"/>
        <v>MODERADO</v>
      </c>
      <c r="AQ14" s="18">
        <f t="shared" si="9"/>
        <v>5</v>
      </c>
      <c r="AR14" s="17" t="str">
        <f t="shared" si="0"/>
        <v>FUERTE</v>
      </c>
      <c r="AS14" s="18">
        <f t="shared" si="10"/>
        <v>10</v>
      </c>
      <c r="AT14" s="18">
        <f t="shared" si="11"/>
        <v>50</v>
      </c>
      <c r="AU14" s="17" t="str">
        <f t="shared" si="12"/>
        <v>DEBIL</v>
      </c>
      <c r="AV14" s="43">
        <f t="shared" si="1"/>
        <v>0</v>
      </c>
      <c r="AW14" s="43"/>
      <c r="AX14" s="249"/>
    </row>
    <row r="15" spans="1:58" ht="117" customHeight="1" x14ac:dyDescent="0.45">
      <c r="A15" s="252"/>
      <c r="B15" s="252"/>
      <c r="C15" s="254"/>
      <c r="D15" s="76" t="s">
        <v>26</v>
      </c>
      <c r="E15" s="76" t="s">
        <v>27</v>
      </c>
      <c r="F15" s="76" t="s">
        <v>23</v>
      </c>
      <c r="G15" s="76" t="s">
        <v>24</v>
      </c>
      <c r="H15" s="10">
        <v>2410</v>
      </c>
      <c r="I15" s="151" t="s">
        <v>282</v>
      </c>
      <c r="J15" s="151" t="s">
        <v>282</v>
      </c>
      <c r="K15" s="151" t="s">
        <v>362</v>
      </c>
      <c r="L15" s="151" t="s">
        <v>264</v>
      </c>
      <c r="M15" s="151" t="s">
        <v>265</v>
      </c>
      <c r="N15" s="68"/>
      <c r="O15" s="151" t="s">
        <v>370</v>
      </c>
      <c r="P15" s="17" t="s">
        <v>9</v>
      </c>
      <c r="Q15" s="18">
        <f t="shared" si="2"/>
        <v>10</v>
      </c>
      <c r="R15" s="24" t="s">
        <v>268</v>
      </c>
      <c r="S15" s="42">
        <f t="shared" si="3"/>
        <v>10</v>
      </c>
      <c r="T15" s="42" t="s">
        <v>269</v>
      </c>
      <c r="U15" s="42">
        <f>IF(T15=Desplegables!$C$13,10,0)</f>
        <v>10</v>
      </c>
      <c r="V15" s="42" t="s">
        <v>270</v>
      </c>
      <c r="W15" s="42">
        <f>IF(V15=Desplegables!$C$15,10,0)</f>
        <v>10</v>
      </c>
      <c r="X15" s="42" t="s">
        <v>264</v>
      </c>
      <c r="Y15" s="15">
        <f>+IF(X15=Desplegables!$C$17,Desplegables!$D$17,IF(X15=Desplegables!$C$18,Desplegables!$D$18,IF(X15=Desplegables!$C$19,Desplegables!$D$19,0)))</f>
        <v>15</v>
      </c>
      <c r="Z15" s="16" t="s">
        <v>510</v>
      </c>
      <c r="AA15" s="15">
        <f>+IF(Z15=Desplegables!$C$21,Desplegables!$D$21,IF(Z15=Desplegables!$C$22,Desplegables!$D$22,IF(Z15=Desplegables!$C$23,Desplegables!$D$23,0)))</f>
        <v>0</v>
      </c>
      <c r="AB15" s="16" t="s">
        <v>471</v>
      </c>
      <c r="AC15" s="15">
        <f>IF(AB15=Desplegables!$C$26,5,IF(AB15=Desplegables!$C$25,10,0))</f>
        <v>10</v>
      </c>
      <c r="AD15" s="16" t="s">
        <v>474</v>
      </c>
      <c r="AE15" s="15">
        <f>IF(AD15=Desplegables!$C$29,5,IF(AD15=Desplegables!$C$28,10,0))</f>
        <v>10</v>
      </c>
      <c r="AF15" s="16" t="s">
        <v>9</v>
      </c>
      <c r="AG15" s="15">
        <f t="shared" si="4"/>
        <v>10</v>
      </c>
      <c r="AH15" s="19">
        <f t="shared" si="5"/>
        <v>85</v>
      </c>
      <c r="AI15" s="17" t="str">
        <f t="shared" si="6"/>
        <v>MODERADO</v>
      </c>
      <c r="AJ15" s="117" t="s">
        <v>779</v>
      </c>
      <c r="AK15" s="118" t="s">
        <v>272</v>
      </c>
      <c r="AL15" s="24" t="str">
        <f>IF(AK15=Desplegables!$G$9,"FUERTE",IF(AK15=Desplegables!$G$10,"MODERADO","DEBIL"))</f>
        <v>FUERTE</v>
      </c>
      <c r="AM15" s="24" t="s">
        <v>20</v>
      </c>
      <c r="AN15" s="24" t="str">
        <f t="shared" si="7"/>
        <v>FUERTE</v>
      </c>
      <c r="AO15" s="118" t="s">
        <v>553</v>
      </c>
      <c r="AP15" s="17" t="str">
        <f t="shared" si="8"/>
        <v>MODERADO</v>
      </c>
      <c r="AQ15" s="18">
        <f t="shared" si="9"/>
        <v>5</v>
      </c>
      <c r="AR15" s="17" t="str">
        <f t="shared" si="0"/>
        <v>FUERTE</v>
      </c>
      <c r="AS15" s="18">
        <f t="shared" si="10"/>
        <v>10</v>
      </c>
      <c r="AT15" s="18">
        <f t="shared" si="11"/>
        <v>50</v>
      </c>
      <c r="AU15" s="17" t="str">
        <f t="shared" si="12"/>
        <v>DEBIL</v>
      </c>
      <c r="AV15" s="43">
        <f t="shared" si="1"/>
        <v>0</v>
      </c>
      <c r="AW15" s="43"/>
      <c r="AX15" s="249"/>
    </row>
    <row r="16" spans="1:58" ht="67.5" customHeight="1" x14ac:dyDescent="0.45">
      <c r="A16" s="10">
        <v>4</v>
      </c>
      <c r="B16" s="10">
        <v>132</v>
      </c>
      <c r="C16" s="150">
        <v>44313</v>
      </c>
      <c r="D16" s="151" t="s">
        <v>28</v>
      </c>
      <c r="E16" s="10" t="s">
        <v>29</v>
      </c>
      <c r="F16" s="151" t="s">
        <v>23</v>
      </c>
      <c r="G16" s="151" t="s">
        <v>24</v>
      </c>
      <c r="H16" s="10">
        <v>363</v>
      </c>
      <c r="I16" s="151" t="s">
        <v>758</v>
      </c>
      <c r="J16" s="151" t="s">
        <v>283</v>
      </c>
      <c r="K16" s="151" t="s">
        <v>362</v>
      </c>
      <c r="L16" s="151" t="s">
        <v>264</v>
      </c>
      <c r="M16" s="151" t="s">
        <v>367</v>
      </c>
      <c r="N16" s="68"/>
      <c r="O16" s="151" t="s">
        <v>364</v>
      </c>
      <c r="P16" s="17" t="s">
        <v>9</v>
      </c>
      <c r="Q16" s="18">
        <f t="shared" si="2"/>
        <v>10</v>
      </c>
      <c r="R16" s="24" t="s">
        <v>268</v>
      </c>
      <c r="S16" s="42">
        <f t="shared" si="3"/>
        <v>10</v>
      </c>
      <c r="T16" s="42" t="s">
        <v>269</v>
      </c>
      <c r="U16" s="42">
        <f>IF(T16=Desplegables!$C$13,10,0)</f>
        <v>10</v>
      </c>
      <c r="V16" s="42" t="s">
        <v>270</v>
      </c>
      <c r="W16" s="42">
        <f>IF(V16=Desplegables!$C$15,10,0)</f>
        <v>10</v>
      </c>
      <c r="X16" s="42" t="s">
        <v>264</v>
      </c>
      <c r="Y16" s="15">
        <f>+IF(X16=Desplegables!$C$17,Desplegables!$D$17,IF(X16=Desplegables!$C$18,Desplegables!$D$18,IF(X16=Desplegables!$C$19,Desplegables!$D$19,0)))</f>
        <v>15</v>
      </c>
      <c r="Z16" s="16" t="s">
        <v>510</v>
      </c>
      <c r="AA16" s="15">
        <f>+IF(Z16=Desplegables!$C$21,Desplegables!$D$21,IF(Z16=Desplegables!$C$22,Desplegables!$D$22,IF(Z16=Desplegables!$C$23,Desplegables!$D$23,0)))</f>
        <v>0</v>
      </c>
      <c r="AB16" s="16" t="s">
        <v>471</v>
      </c>
      <c r="AC16" s="15">
        <f>IF(AB16=Desplegables!$C$26,5,IF(AB16=Desplegables!$C$25,10,0))</f>
        <v>10</v>
      </c>
      <c r="AD16" s="16" t="s">
        <v>474</v>
      </c>
      <c r="AE16" s="15">
        <f>IF(AD16=Desplegables!$C$29,5,IF(AD16=Desplegables!$C$28,10,0))</f>
        <v>10</v>
      </c>
      <c r="AF16" s="16" t="s">
        <v>9</v>
      </c>
      <c r="AG16" s="15">
        <f t="shared" si="4"/>
        <v>10</v>
      </c>
      <c r="AH16" s="19">
        <f t="shared" si="5"/>
        <v>85</v>
      </c>
      <c r="AI16" s="17" t="str">
        <f t="shared" si="6"/>
        <v>MODERADO</v>
      </c>
      <c r="AJ16" s="117" t="s">
        <v>752</v>
      </c>
      <c r="AK16" s="118" t="s">
        <v>272</v>
      </c>
      <c r="AL16" s="24" t="str">
        <f>IF(AK16=Desplegables!$G$9,"FUERTE",IF(AK16=Desplegables!$G$10,"MODERADO","DEBIL"))</f>
        <v>FUERTE</v>
      </c>
      <c r="AM16" s="24" t="s">
        <v>20</v>
      </c>
      <c r="AN16" s="24" t="str">
        <f t="shared" si="7"/>
        <v>FUERTE</v>
      </c>
      <c r="AO16" s="118" t="s">
        <v>554</v>
      </c>
      <c r="AP16" s="17" t="str">
        <f t="shared" si="8"/>
        <v>MODERADO</v>
      </c>
      <c r="AQ16" s="18">
        <f t="shared" si="9"/>
        <v>5</v>
      </c>
      <c r="AR16" s="17" t="str">
        <f t="shared" si="0"/>
        <v>FUERTE</v>
      </c>
      <c r="AS16" s="18">
        <f t="shared" si="10"/>
        <v>10</v>
      </c>
      <c r="AT16" s="18">
        <f t="shared" si="11"/>
        <v>50</v>
      </c>
      <c r="AU16" s="17" t="str">
        <f t="shared" si="12"/>
        <v>DEBIL</v>
      </c>
      <c r="AV16" s="43">
        <f t="shared" si="1"/>
        <v>0</v>
      </c>
      <c r="AW16" s="43">
        <f>AV16</f>
        <v>0</v>
      </c>
      <c r="AX16" s="192" t="str">
        <f>IF(AW16=100,"FUERTE",IF(AW16&gt;=50,"MODERADO","DEBIL"))</f>
        <v>DEBIL</v>
      </c>
    </row>
    <row r="17" spans="1:50" ht="126" customHeight="1" x14ac:dyDescent="0.45">
      <c r="A17" s="10">
        <v>5</v>
      </c>
      <c r="B17" s="10">
        <v>933</v>
      </c>
      <c r="C17" s="150">
        <v>44652</v>
      </c>
      <c r="D17" s="151" t="s">
        <v>30</v>
      </c>
      <c r="E17" s="10" t="s">
        <v>22</v>
      </c>
      <c r="F17" s="151" t="s">
        <v>23</v>
      </c>
      <c r="G17" s="151" t="s">
        <v>24</v>
      </c>
      <c r="H17" s="10">
        <v>2383</v>
      </c>
      <c r="I17" s="151" t="s">
        <v>285</v>
      </c>
      <c r="J17" s="151" t="s">
        <v>285</v>
      </c>
      <c r="K17" s="151" t="s">
        <v>362</v>
      </c>
      <c r="L17" s="151" t="s">
        <v>264</v>
      </c>
      <c r="M17" s="151" t="s">
        <v>367</v>
      </c>
      <c r="N17" s="68"/>
      <c r="O17" s="151" t="s">
        <v>450</v>
      </c>
      <c r="P17" s="17" t="s">
        <v>9</v>
      </c>
      <c r="Q17" s="18">
        <f t="shared" si="2"/>
        <v>10</v>
      </c>
      <c r="R17" s="24" t="s">
        <v>268</v>
      </c>
      <c r="S17" s="42">
        <f t="shared" si="3"/>
        <v>10</v>
      </c>
      <c r="T17" s="42" t="s">
        <v>269</v>
      </c>
      <c r="U17" s="42">
        <f>IF(T17=Desplegables!$C$13,10,0)</f>
        <v>10</v>
      </c>
      <c r="V17" s="42" t="s">
        <v>270</v>
      </c>
      <c r="W17" s="42">
        <f>IF(V17=Desplegables!$C$15,10,0)</f>
        <v>10</v>
      </c>
      <c r="X17" s="42" t="s">
        <v>264</v>
      </c>
      <c r="Y17" s="15">
        <f>+IF(X17=Desplegables!$C$17,Desplegables!$D$17,IF(X17=Desplegables!$C$18,Desplegables!$D$18,IF(X17=Desplegables!$C$19,Desplegables!$D$19,0)))</f>
        <v>15</v>
      </c>
      <c r="Z17" s="16" t="s">
        <v>510</v>
      </c>
      <c r="AA17" s="15">
        <f>+IF(Z17=Desplegables!$C$21,Desplegables!$D$21,IF(Z17=Desplegables!$C$22,Desplegables!$D$22,IF(Z17=Desplegables!$C$23,Desplegables!$D$23,0)))</f>
        <v>0</v>
      </c>
      <c r="AB17" s="16" t="s">
        <v>472</v>
      </c>
      <c r="AC17" s="15">
        <f>IF(AB17=Desplegables!$C$26,5,IF(AB17=Desplegables!$C$25,10,0))</f>
        <v>5</v>
      </c>
      <c r="AD17" s="16" t="s">
        <v>271</v>
      </c>
      <c r="AE17" s="15">
        <f>IF(AD17=Desplegables!$C$29,5,IF(AD17=Desplegables!$C$28,10,0))</f>
        <v>5</v>
      </c>
      <c r="AF17" s="16" t="s">
        <v>9</v>
      </c>
      <c r="AG17" s="15">
        <f t="shared" si="4"/>
        <v>10</v>
      </c>
      <c r="AH17" s="19">
        <f t="shared" si="5"/>
        <v>75</v>
      </c>
      <c r="AI17" s="17" t="str">
        <f t="shared" si="6"/>
        <v>MODERADO</v>
      </c>
      <c r="AJ17" s="139" t="s">
        <v>780</v>
      </c>
      <c r="AK17" s="118" t="s">
        <v>272</v>
      </c>
      <c r="AL17" s="24" t="str">
        <f>IF(AK17=Desplegables!$G$9,"FUERTE",IF(AK17=Desplegables!$G$10,"MODERADO","DEBIL"))</f>
        <v>FUERTE</v>
      </c>
      <c r="AM17" s="24" t="s">
        <v>20</v>
      </c>
      <c r="AN17" s="24" t="str">
        <f t="shared" si="7"/>
        <v>FUERTE</v>
      </c>
      <c r="AO17" s="118" t="s">
        <v>555</v>
      </c>
      <c r="AP17" s="17" t="str">
        <f t="shared" si="8"/>
        <v>MODERADO</v>
      </c>
      <c r="AQ17" s="18">
        <f t="shared" si="9"/>
        <v>5</v>
      </c>
      <c r="AR17" s="17" t="str">
        <f t="shared" si="0"/>
        <v>FUERTE</v>
      </c>
      <c r="AS17" s="18">
        <f t="shared" si="10"/>
        <v>10</v>
      </c>
      <c r="AT17" s="18">
        <f t="shared" si="11"/>
        <v>50</v>
      </c>
      <c r="AU17" s="17" t="str">
        <f t="shared" si="12"/>
        <v>DEBIL</v>
      </c>
      <c r="AV17" s="43">
        <f t="shared" si="1"/>
        <v>0</v>
      </c>
      <c r="AW17" s="43">
        <f>AV17</f>
        <v>0</v>
      </c>
      <c r="AX17" s="192" t="str">
        <f>IF(AW17=100,"FUERTE",IF(AW17&gt;=50,"MODERADO","DEBIL"))</f>
        <v>DEBIL</v>
      </c>
    </row>
    <row r="18" spans="1:50" ht="52.5" customHeight="1" x14ac:dyDescent="0.45">
      <c r="A18" s="252">
        <v>6</v>
      </c>
      <c r="B18" s="252">
        <v>106</v>
      </c>
      <c r="C18" s="253">
        <v>43158</v>
      </c>
      <c r="D18" s="76" t="s">
        <v>31</v>
      </c>
      <c r="E18" s="76" t="s">
        <v>27</v>
      </c>
      <c r="F18" s="76" t="s">
        <v>32</v>
      </c>
      <c r="G18" s="76" t="s">
        <v>33</v>
      </c>
      <c r="H18" s="10">
        <v>220</v>
      </c>
      <c r="I18" s="151" t="s">
        <v>286</v>
      </c>
      <c r="J18" s="151" t="s">
        <v>428</v>
      </c>
      <c r="K18" s="151" t="s">
        <v>387</v>
      </c>
      <c r="L18" s="151" t="s">
        <v>264</v>
      </c>
      <c r="M18" s="151" t="s">
        <v>367</v>
      </c>
      <c r="N18" s="68"/>
      <c r="O18" s="151" t="s">
        <v>429</v>
      </c>
      <c r="P18" s="17" t="s">
        <v>9</v>
      </c>
      <c r="Q18" s="18">
        <f t="shared" si="2"/>
        <v>10</v>
      </c>
      <c r="R18" s="24" t="s">
        <v>268</v>
      </c>
      <c r="S18" s="42">
        <f t="shared" si="3"/>
        <v>10</v>
      </c>
      <c r="T18" s="42" t="s">
        <v>269</v>
      </c>
      <c r="U18" s="42">
        <f>IF(T18=Desplegables!$C$13,10,0)</f>
        <v>10</v>
      </c>
      <c r="V18" s="42" t="s">
        <v>270</v>
      </c>
      <c r="W18" s="42">
        <f>IF(V18=Desplegables!$C$15,10,0)</f>
        <v>10</v>
      </c>
      <c r="X18" s="42" t="s">
        <v>264</v>
      </c>
      <c r="Y18" s="15">
        <f>+IF(X18=Desplegables!$C$17,Desplegables!$D$17,IF(X18=Desplegables!$C$18,Desplegables!$D$18,IF(X18=Desplegables!$C$19,Desplegables!$D$19,0)))</f>
        <v>15</v>
      </c>
      <c r="Z18" s="16" t="s">
        <v>510</v>
      </c>
      <c r="AA18" s="15">
        <f>+IF(Z18=Desplegables!$C$21,Desplegables!$D$21,IF(Z18=Desplegables!$C$22,Desplegables!$D$22,IF(Z18=Desplegables!$C$23,Desplegables!$D$23,0)))</f>
        <v>0</v>
      </c>
      <c r="AB18" s="16" t="s">
        <v>471</v>
      </c>
      <c r="AC18" s="15">
        <f>IF(AB18=Desplegables!$C$26,5,IF(AB18=Desplegables!$C$25,10,0))</f>
        <v>10</v>
      </c>
      <c r="AD18" s="16" t="s">
        <v>474</v>
      </c>
      <c r="AE18" s="15">
        <f>IF(AD18=Desplegables!$C$29,5,IF(AD18=Desplegables!$C$28,10,0))</f>
        <v>10</v>
      </c>
      <c r="AF18" s="16" t="s">
        <v>9</v>
      </c>
      <c r="AG18" s="15">
        <f t="shared" si="4"/>
        <v>10</v>
      </c>
      <c r="AH18" s="19">
        <f t="shared" si="5"/>
        <v>85</v>
      </c>
      <c r="AI18" s="17" t="str">
        <f t="shared" si="6"/>
        <v>MODERADO</v>
      </c>
      <c r="AJ18" s="117" t="s">
        <v>556</v>
      </c>
      <c r="AK18" s="118" t="s">
        <v>272</v>
      </c>
      <c r="AL18" s="24" t="str">
        <f>IF(AK18=Desplegables!$G$9,"FUERTE",IF(AK18=Desplegables!$G$10,"MODERADO","DEBIL"))</f>
        <v>FUERTE</v>
      </c>
      <c r="AM18" s="24" t="s">
        <v>20</v>
      </c>
      <c r="AN18" s="24" t="str">
        <f t="shared" si="7"/>
        <v>FUERTE</v>
      </c>
      <c r="AO18" s="118" t="s">
        <v>557</v>
      </c>
      <c r="AP18" s="17" t="str">
        <f t="shared" si="8"/>
        <v>MODERADO</v>
      </c>
      <c r="AQ18" s="18">
        <f t="shared" si="9"/>
        <v>5</v>
      </c>
      <c r="AR18" s="17" t="str">
        <f t="shared" si="0"/>
        <v>FUERTE</v>
      </c>
      <c r="AS18" s="18">
        <f t="shared" si="10"/>
        <v>10</v>
      </c>
      <c r="AT18" s="18">
        <f t="shared" si="11"/>
        <v>50</v>
      </c>
      <c r="AU18" s="17" t="str">
        <f t="shared" si="12"/>
        <v>DEBIL</v>
      </c>
      <c r="AV18" s="43">
        <f t="shared" si="1"/>
        <v>0</v>
      </c>
      <c r="AW18" s="43">
        <f>AVERAGE(AV18:AV19)</f>
        <v>0</v>
      </c>
      <c r="AX18" s="249" t="str">
        <f>IF(AW18=100,"FUERTE",IF(AW18&gt;=50,"MODERADO","DEBIL"))</f>
        <v>DEBIL</v>
      </c>
    </row>
    <row r="19" spans="1:50" ht="43.5" customHeight="1" x14ac:dyDescent="0.45">
      <c r="A19" s="252"/>
      <c r="B19" s="252"/>
      <c r="C19" s="254"/>
      <c r="D19" s="76" t="s">
        <v>31</v>
      </c>
      <c r="E19" s="76" t="s">
        <v>27</v>
      </c>
      <c r="F19" s="76" t="s">
        <v>32</v>
      </c>
      <c r="G19" s="76" t="s">
        <v>33</v>
      </c>
      <c r="H19" s="10">
        <v>2387</v>
      </c>
      <c r="I19" s="173" t="s">
        <v>287</v>
      </c>
      <c r="J19" s="151" t="s">
        <v>287</v>
      </c>
      <c r="K19" s="151" t="s">
        <v>387</v>
      </c>
      <c r="L19" s="151" t="s">
        <v>264</v>
      </c>
      <c r="M19" s="151" t="s">
        <v>367</v>
      </c>
      <c r="N19" s="68"/>
      <c r="O19" s="151" t="s">
        <v>429</v>
      </c>
      <c r="P19" s="17" t="s">
        <v>20</v>
      </c>
      <c r="Q19" s="18">
        <f t="shared" si="2"/>
        <v>0</v>
      </c>
      <c r="R19" s="24" t="s">
        <v>465</v>
      </c>
      <c r="S19" s="42">
        <f t="shared" si="3"/>
        <v>0</v>
      </c>
      <c r="T19" s="42" t="s">
        <v>468</v>
      </c>
      <c r="U19" s="42">
        <f>IF(T19=Desplegables!$C$13,10,0)</f>
        <v>0</v>
      </c>
      <c r="V19" s="42" t="s">
        <v>469</v>
      </c>
      <c r="W19" s="42">
        <f>IF(V19=Desplegables!$C$15,10,0)</f>
        <v>0</v>
      </c>
      <c r="X19" s="42" t="s">
        <v>470</v>
      </c>
      <c r="Y19" s="15">
        <f>+IF(X19=Desplegables!$C$17,Desplegables!$D$17,IF(X19=Desplegables!$C$18,Desplegables!$D$18,IF(X19=Desplegables!$C$19,Desplegables!$D$19,0)))</f>
        <v>0</v>
      </c>
      <c r="Z19" s="16" t="s">
        <v>510</v>
      </c>
      <c r="AA19" s="15">
        <f>+IF(Z19=Desplegables!$C$21,Desplegables!$D$21,IF(Z19=Desplegables!$C$22,Desplegables!$D$22,IF(Z19=Desplegables!$C$23,Desplegables!$D$23,0)))</f>
        <v>0</v>
      </c>
      <c r="AB19" s="16" t="s">
        <v>473</v>
      </c>
      <c r="AC19" s="15">
        <f>IF(AB19=Desplegables!$C$26,5,IF(AB19=Desplegables!$C$25,10,0))</f>
        <v>0</v>
      </c>
      <c r="AD19" s="16" t="s">
        <v>475</v>
      </c>
      <c r="AE19" s="15">
        <f>IF(AD19=Desplegables!$C$29,5,IF(AD19=Desplegables!$C$28,10,0))</f>
        <v>0</v>
      </c>
      <c r="AF19" s="16" t="s">
        <v>20</v>
      </c>
      <c r="AG19" s="15">
        <f t="shared" si="4"/>
        <v>0</v>
      </c>
      <c r="AH19" s="19">
        <f t="shared" si="5"/>
        <v>0</v>
      </c>
      <c r="AI19" s="17" t="str">
        <f t="shared" si="6"/>
        <v>DEBIL</v>
      </c>
      <c r="AJ19" s="174" t="s">
        <v>781</v>
      </c>
      <c r="AK19" s="118" t="s">
        <v>272</v>
      </c>
      <c r="AL19" s="24" t="str">
        <f>IF(AK19=Desplegables!$G$9,"FUERTE",IF(AK19=Desplegables!$G$10,"MODERADO","DEBIL"))</f>
        <v>FUERTE</v>
      </c>
      <c r="AM19" s="24" t="s">
        <v>20</v>
      </c>
      <c r="AN19" s="24" t="str">
        <f t="shared" si="7"/>
        <v>FUERTE</v>
      </c>
      <c r="AO19" s="118" t="s">
        <v>767</v>
      </c>
      <c r="AP19" s="17" t="str">
        <f t="shared" si="8"/>
        <v>DEBIL</v>
      </c>
      <c r="AQ19" s="18">
        <f t="shared" si="9"/>
        <v>1</v>
      </c>
      <c r="AR19" s="17" t="str">
        <f t="shared" si="0"/>
        <v>FUERTE</v>
      </c>
      <c r="AS19" s="18">
        <f t="shared" si="10"/>
        <v>10</v>
      </c>
      <c r="AT19" s="18">
        <f t="shared" si="11"/>
        <v>10</v>
      </c>
      <c r="AU19" s="17" t="str">
        <f t="shared" si="12"/>
        <v>DEBIL</v>
      </c>
      <c r="AV19" s="43">
        <f t="shared" si="1"/>
        <v>0</v>
      </c>
      <c r="AW19" s="43"/>
      <c r="AX19" s="249"/>
    </row>
    <row r="20" spans="1:50" ht="75" customHeight="1" x14ac:dyDescent="0.45">
      <c r="A20" s="252">
        <v>7</v>
      </c>
      <c r="B20" s="252">
        <v>125</v>
      </c>
      <c r="C20" s="253">
        <v>44075</v>
      </c>
      <c r="D20" s="76" t="s">
        <v>34</v>
      </c>
      <c r="E20" s="76" t="s">
        <v>35</v>
      </c>
      <c r="F20" s="76" t="s">
        <v>32</v>
      </c>
      <c r="G20" s="76" t="s">
        <v>33</v>
      </c>
      <c r="H20" s="10">
        <v>339</v>
      </c>
      <c r="I20" s="151" t="s">
        <v>288</v>
      </c>
      <c r="J20" s="151" t="s">
        <v>288</v>
      </c>
      <c r="K20" s="151" t="s">
        <v>263</v>
      </c>
      <c r="L20" s="151" t="s">
        <v>264</v>
      </c>
      <c r="M20" s="151" t="s">
        <v>265</v>
      </c>
      <c r="N20" s="68"/>
      <c r="O20" s="151" t="s">
        <v>446</v>
      </c>
      <c r="P20" s="17" t="s">
        <v>9</v>
      </c>
      <c r="Q20" s="18">
        <f t="shared" si="2"/>
        <v>10</v>
      </c>
      <c r="R20" s="24" t="s">
        <v>268</v>
      </c>
      <c r="S20" s="42">
        <f t="shared" si="3"/>
        <v>10</v>
      </c>
      <c r="T20" s="42" t="s">
        <v>269</v>
      </c>
      <c r="U20" s="42">
        <f>IF(T20=Desplegables!$C$13,10,0)</f>
        <v>10</v>
      </c>
      <c r="V20" s="42" t="s">
        <v>469</v>
      </c>
      <c r="W20" s="42">
        <f>IF(V20=Desplegables!$C$15,10,0)</f>
        <v>0</v>
      </c>
      <c r="X20" s="42" t="s">
        <v>264</v>
      </c>
      <c r="Y20" s="15">
        <f>+IF(X20=Desplegables!$C$17,Desplegables!$D$17,IF(X20=Desplegables!$C$18,Desplegables!$D$18,IF(X20=Desplegables!$C$19,Desplegables!$D$19,0)))</f>
        <v>15</v>
      </c>
      <c r="Z20" s="16" t="s">
        <v>510</v>
      </c>
      <c r="AA20" s="15">
        <f>+IF(Z20=Desplegables!$C$21,Desplegables!$D$21,IF(Z20=Desplegables!$C$22,Desplegables!$D$22,IF(Z20=Desplegables!$C$23,Desplegables!$D$23,0)))</f>
        <v>0</v>
      </c>
      <c r="AB20" s="16" t="s">
        <v>471</v>
      </c>
      <c r="AC20" s="15">
        <f>IF(AB20=Desplegables!$C$26,5,IF(AB20=Desplegables!$C$25,10,0))</f>
        <v>10</v>
      </c>
      <c r="AD20" s="16" t="s">
        <v>474</v>
      </c>
      <c r="AE20" s="15">
        <f>IF(AD20=Desplegables!$C$29,5,IF(AD20=Desplegables!$C$28,10,0))</f>
        <v>10</v>
      </c>
      <c r="AF20" s="16" t="s">
        <v>9</v>
      </c>
      <c r="AG20" s="15">
        <f t="shared" si="4"/>
        <v>10</v>
      </c>
      <c r="AH20" s="19">
        <f t="shared" si="5"/>
        <v>75</v>
      </c>
      <c r="AI20" s="17" t="str">
        <f t="shared" si="6"/>
        <v>MODERADO</v>
      </c>
      <c r="AJ20" s="117" t="s">
        <v>782</v>
      </c>
      <c r="AK20" s="118" t="s">
        <v>272</v>
      </c>
      <c r="AL20" s="24" t="str">
        <f>IF(AK20=Desplegables!$G$9,"FUERTE",IF(AK20=Desplegables!$G$10,"MODERADO","DEBIL"))</f>
        <v>FUERTE</v>
      </c>
      <c r="AM20" s="24" t="s">
        <v>20</v>
      </c>
      <c r="AN20" s="24" t="str">
        <f t="shared" si="7"/>
        <v>FUERTE</v>
      </c>
      <c r="AO20" s="118" t="s">
        <v>558</v>
      </c>
      <c r="AP20" s="17" t="str">
        <f t="shared" si="8"/>
        <v>MODERADO</v>
      </c>
      <c r="AQ20" s="18">
        <f t="shared" si="9"/>
        <v>5</v>
      </c>
      <c r="AR20" s="17" t="str">
        <f t="shared" si="0"/>
        <v>FUERTE</v>
      </c>
      <c r="AS20" s="18">
        <f t="shared" si="10"/>
        <v>10</v>
      </c>
      <c r="AT20" s="18">
        <f t="shared" si="11"/>
        <v>50</v>
      </c>
      <c r="AU20" s="17" t="str">
        <f t="shared" si="12"/>
        <v>DEBIL</v>
      </c>
      <c r="AV20" s="43">
        <f t="shared" si="1"/>
        <v>0</v>
      </c>
      <c r="AW20" s="43">
        <f>AVERAGE(AV20:AV21)</f>
        <v>0</v>
      </c>
      <c r="AX20" s="249" t="str">
        <f>IF(AW20=100,"FUERTE",IF(AW20&gt;=50,"MODERADO","DEBIL"))</f>
        <v>DEBIL</v>
      </c>
    </row>
    <row r="21" spans="1:50" ht="69.75" customHeight="1" x14ac:dyDescent="0.45">
      <c r="A21" s="252"/>
      <c r="B21" s="252"/>
      <c r="C21" s="254"/>
      <c r="D21" s="76" t="s">
        <v>34</v>
      </c>
      <c r="E21" s="76" t="s">
        <v>35</v>
      </c>
      <c r="F21" s="76" t="s">
        <v>32</v>
      </c>
      <c r="G21" s="76" t="s">
        <v>33</v>
      </c>
      <c r="H21" s="10">
        <v>2382</v>
      </c>
      <c r="I21" s="151" t="s">
        <v>289</v>
      </c>
      <c r="J21" s="151" t="s">
        <v>289</v>
      </c>
      <c r="K21" s="151" t="s">
        <v>263</v>
      </c>
      <c r="L21" s="151" t="s">
        <v>264</v>
      </c>
      <c r="M21" s="151" t="s">
        <v>265</v>
      </c>
      <c r="N21" s="68"/>
      <c r="O21" s="151" t="s">
        <v>446</v>
      </c>
      <c r="P21" s="17" t="s">
        <v>9</v>
      </c>
      <c r="Q21" s="18">
        <f t="shared" si="2"/>
        <v>10</v>
      </c>
      <c r="R21" s="24" t="s">
        <v>268</v>
      </c>
      <c r="S21" s="42">
        <f t="shared" si="3"/>
        <v>10</v>
      </c>
      <c r="T21" s="42" t="s">
        <v>269</v>
      </c>
      <c r="U21" s="42">
        <f>IF(T21=Desplegables!$C$13,10,0)</f>
        <v>10</v>
      </c>
      <c r="V21" s="42" t="s">
        <v>469</v>
      </c>
      <c r="W21" s="42">
        <f>IF(V21=Desplegables!$C$15,10,0)</f>
        <v>0</v>
      </c>
      <c r="X21" s="42" t="s">
        <v>264</v>
      </c>
      <c r="Y21" s="15">
        <f>+IF(X21=Desplegables!$C$17,Desplegables!$D$17,IF(X21=Desplegables!$C$18,Desplegables!$D$18,IF(X21=Desplegables!$C$19,Desplegables!$D$19,0)))</f>
        <v>15</v>
      </c>
      <c r="Z21" s="16" t="s">
        <v>510</v>
      </c>
      <c r="AA21" s="15">
        <f>+IF(Z21=Desplegables!$C$21,Desplegables!$D$21,IF(Z21=Desplegables!$C$22,Desplegables!$D$22,IF(Z21=Desplegables!$C$23,Desplegables!$D$23,0)))</f>
        <v>0</v>
      </c>
      <c r="AB21" s="16" t="s">
        <v>471</v>
      </c>
      <c r="AC21" s="15">
        <f>IF(AB21=Desplegables!$C$26,5,IF(AB21=Desplegables!$C$25,10,0))</f>
        <v>10</v>
      </c>
      <c r="AD21" s="16" t="s">
        <v>474</v>
      </c>
      <c r="AE21" s="15">
        <f>IF(AD21=Desplegables!$C$29,5,IF(AD21=Desplegables!$C$28,10,0))</f>
        <v>10</v>
      </c>
      <c r="AF21" s="16" t="s">
        <v>9</v>
      </c>
      <c r="AG21" s="15">
        <f t="shared" si="4"/>
        <v>10</v>
      </c>
      <c r="AH21" s="19">
        <f t="shared" si="5"/>
        <v>75</v>
      </c>
      <c r="AI21" s="17" t="str">
        <f t="shared" si="6"/>
        <v>MODERADO</v>
      </c>
      <c r="AJ21" s="117" t="s">
        <v>783</v>
      </c>
      <c r="AK21" s="118" t="s">
        <v>272</v>
      </c>
      <c r="AL21" s="24" t="str">
        <f>IF(AK21=Desplegables!$G$9,"FUERTE",IF(AK21=Desplegables!$G$10,"MODERADO","DEBIL"))</f>
        <v>FUERTE</v>
      </c>
      <c r="AM21" s="24" t="s">
        <v>20</v>
      </c>
      <c r="AN21" s="24" t="str">
        <f t="shared" si="7"/>
        <v>FUERTE</v>
      </c>
      <c r="AO21" s="118" t="s">
        <v>559</v>
      </c>
      <c r="AP21" s="17" t="str">
        <f t="shared" si="8"/>
        <v>MODERADO</v>
      </c>
      <c r="AQ21" s="18">
        <f t="shared" si="9"/>
        <v>5</v>
      </c>
      <c r="AR21" s="17" t="str">
        <f t="shared" si="0"/>
        <v>FUERTE</v>
      </c>
      <c r="AS21" s="18">
        <f t="shared" si="10"/>
        <v>10</v>
      </c>
      <c r="AT21" s="18">
        <f t="shared" si="11"/>
        <v>50</v>
      </c>
      <c r="AU21" s="17" t="str">
        <f t="shared" si="12"/>
        <v>DEBIL</v>
      </c>
      <c r="AV21" s="43">
        <f t="shared" si="1"/>
        <v>0</v>
      </c>
      <c r="AW21" s="43"/>
      <c r="AX21" s="249"/>
    </row>
    <row r="22" spans="1:50" ht="69.75" customHeight="1" x14ac:dyDescent="0.45">
      <c r="A22" s="10">
        <v>8</v>
      </c>
      <c r="B22" s="10">
        <v>48</v>
      </c>
      <c r="C22" s="150">
        <v>44075</v>
      </c>
      <c r="D22" s="151" t="s">
        <v>36</v>
      </c>
      <c r="E22" s="10" t="s">
        <v>37</v>
      </c>
      <c r="F22" s="151" t="s">
        <v>38</v>
      </c>
      <c r="G22" s="151" t="s">
        <v>39</v>
      </c>
      <c r="H22" s="10">
        <v>95</v>
      </c>
      <c r="I22" s="151" t="s">
        <v>290</v>
      </c>
      <c r="J22" s="151" t="s">
        <v>290</v>
      </c>
      <c r="K22" s="151" t="s">
        <v>387</v>
      </c>
      <c r="L22" s="151" t="s">
        <v>264</v>
      </c>
      <c r="M22" s="151" t="s">
        <v>265</v>
      </c>
      <c r="N22" s="68"/>
      <c r="O22" s="151" t="s">
        <v>398</v>
      </c>
      <c r="P22" s="17" t="s">
        <v>9</v>
      </c>
      <c r="Q22" s="18">
        <f t="shared" si="2"/>
        <v>10</v>
      </c>
      <c r="R22" s="24" t="s">
        <v>268</v>
      </c>
      <c r="S22" s="42">
        <f t="shared" si="3"/>
        <v>10</v>
      </c>
      <c r="T22" s="42" t="s">
        <v>269</v>
      </c>
      <c r="U22" s="42">
        <f>IF(T22=Desplegables!$C$13,10,0)</f>
        <v>10</v>
      </c>
      <c r="V22" s="42" t="s">
        <v>270</v>
      </c>
      <c r="W22" s="42">
        <f>IF(V22=Desplegables!$C$15,10,0)</f>
        <v>10</v>
      </c>
      <c r="X22" s="42" t="s">
        <v>264</v>
      </c>
      <c r="Y22" s="15">
        <f>+IF(X22=Desplegables!$C$17,Desplegables!$D$17,IF(X22=Desplegables!$C$18,Desplegables!$D$18,IF(X22=Desplegables!$C$19,Desplegables!$D$19,0)))</f>
        <v>15</v>
      </c>
      <c r="Z22" s="16" t="s">
        <v>510</v>
      </c>
      <c r="AA22" s="15">
        <f>+IF(Z22=Desplegables!$C$21,Desplegables!$D$21,IF(Z22=Desplegables!$C$22,Desplegables!$D$22,IF(Z22=Desplegables!$C$23,Desplegables!$D$23,0)))</f>
        <v>0</v>
      </c>
      <c r="AB22" s="16" t="s">
        <v>471</v>
      </c>
      <c r="AC22" s="15">
        <f>IF(AB22=Desplegables!$C$26,5,IF(AB22=Desplegables!$C$25,10,0))</f>
        <v>10</v>
      </c>
      <c r="AD22" s="16" t="s">
        <v>474</v>
      </c>
      <c r="AE22" s="15">
        <f>IF(AD22=Desplegables!$C$29,5,IF(AD22=Desplegables!$C$28,10,0))</f>
        <v>10</v>
      </c>
      <c r="AF22" s="16" t="s">
        <v>9</v>
      </c>
      <c r="AG22" s="15">
        <f t="shared" si="4"/>
        <v>10</v>
      </c>
      <c r="AH22" s="19">
        <f t="shared" si="5"/>
        <v>85</v>
      </c>
      <c r="AI22" s="17" t="str">
        <f t="shared" si="6"/>
        <v>MODERADO</v>
      </c>
      <c r="AJ22" s="117" t="s">
        <v>560</v>
      </c>
      <c r="AK22" s="118" t="s">
        <v>272</v>
      </c>
      <c r="AL22" s="24" t="str">
        <f>IF(AK22=Desplegables!$G$9,"FUERTE",IF(AK22=Desplegables!$G$10,"MODERADO","DEBIL"))</f>
        <v>FUERTE</v>
      </c>
      <c r="AM22" s="24" t="s">
        <v>20</v>
      </c>
      <c r="AN22" s="24" t="str">
        <f t="shared" si="7"/>
        <v>FUERTE</v>
      </c>
      <c r="AO22" s="118" t="s">
        <v>561</v>
      </c>
      <c r="AP22" s="17" t="str">
        <f t="shared" si="8"/>
        <v>MODERADO</v>
      </c>
      <c r="AQ22" s="18">
        <f t="shared" si="9"/>
        <v>5</v>
      </c>
      <c r="AR22" s="17" t="str">
        <f t="shared" si="0"/>
        <v>FUERTE</v>
      </c>
      <c r="AS22" s="18">
        <f t="shared" si="10"/>
        <v>10</v>
      </c>
      <c r="AT22" s="18">
        <f t="shared" si="11"/>
        <v>50</v>
      </c>
      <c r="AU22" s="17" t="str">
        <f t="shared" si="12"/>
        <v>DEBIL</v>
      </c>
      <c r="AV22" s="43">
        <f t="shared" si="1"/>
        <v>0</v>
      </c>
      <c r="AW22" s="43">
        <f>AV22</f>
        <v>0</v>
      </c>
      <c r="AX22" s="192" t="str">
        <f>IF(AW22=100,"FUERTE",IF(AW22&gt;=50,"MODERADO","DEBIL"))</f>
        <v>DEBIL</v>
      </c>
    </row>
    <row r="23" spans="1:50" ht="60" customHeight="1" x14ac:dyDescent="0.45">
      <c r="A23" s="252">
        <v>9</v>
      </c>
      <c r="B23" s="252">
        <v>18</v>
      </c>
      <c r="C23" s="253">
        <v>44649</v>
      </c>
      <c r="D23" s="76" t="s">
        <v>40</v>
      </c>
      <c r="E23" s="76" t="s">
        <v>35</v>
      </c>
      <c r="F23" s="76" t="s">
        <v>41</v>
      </c>
      <c r="G23" s="76" t="s">
        <v>42</v>
      </c>
      <c r="H23" s="10">
        <v>43</v>
      </c>
      <c r="I23" s="151" t="s">
        <v>291</v>
      </c>
      <c r="J23" s="151" t="s">
        <v>291</v>
      </c>
      <c r="K23" s="151" t="s">
        <v>263</v>
      </c>
      <c r="L23" s="151" t="s">
        <v>264</v>
      </c>
      <c r="M23" s="151" t="s">
        <v>265</v>
      </c>
      <c r="N23" s="68"/>
      <c r="O23" s="151" t="s">
        <v>374</v>
      </c>
      <c r="P23" s="17" t="s">
        <v>9</v>
      </c>
      <c r="Q23" s="18">
        <f t="shared" si="2"/>
        <v>10</v>
      </c>
      <c r="R23" s="24" t="s">
        <v>268</v>
      </c>
      <c r="S23" s="42">
        <f t="shared" si="3"/>
        <v>10</v>
      </c>
      <c r="T23" s="42" t="s">
        <v>269</v>
      </c>
      <c r="U23" s="42">
        <f>IF(T23=Desplegables!$C$13,10,0)</f>
        <v>10</v>
      </c>
      <c r="V23" s="42" t="s">
        <v>270</v>
      </c>
      <c r="W23" s="42">
        <f>IF(V23=Desplegables!$C$15,10,0)</f>
        <v>10</v>
      </c>
      <c r="X23" s="42" t="s">
        <v>264</v>
      </c>
      <c r="Y23" s="15">
        <f>+IF(X23=Desplegables!$C$17,Desplegables!$D$17,IF(X23=Desplegables!$C$18,Desplegables!$D$18,IF(X23=Desplegables!$C$19,Desplegables!$D$19,0)))</f>
        <v>15</v>
      </c>
      <c r="Z23" s="16" t="s">
        <v>510</v>
      </c>
      <c r="AA23" s="15">
        <f>+IF(Z23=Desplegables!$C$21,Desplegables!$D$21,IF(Z23=Desplegables!$C$22,Desplegables!$D$22,IF(Z23=Desplegables!$C$23,Desplegables!$D$23,0)))</f>
        <v>0</v>
      </c>
      <c r="AB23" s="16" t="s">
        <v>472</v>
      </c>
      <c r="AC23" s="15">
        <f>IF(AB23=Desplegables!$C$26,5,IF(AB23=Desplegables!$C$25,10,0))</f>
        <v>5</v>
      </c>
      <c r="AD23" s="16" t="s">
        <v>271</v>
      </c>
      <c r="AE23" s="15">
        <f>IF(AD23=Desplegables!$C$29,5,IF(AD23=Desplegables!$C$28,10,0))</f>
        <v>5</v>
      </c>
      <c r="AF23" s="16" t="s">
        <v>9</v>
      </c>
      <c r="AG23" s="15">
        <f t="shared" si="4"/>
        <v>10</v>
      </c>
      <c r="AH23" s="19">
        <f t="shared" si="5"/>
        <v>75</v>
      </c>
      <c r="AI23" s="17" t="str">
        <f t="shared" si="6"/>
        <v>MODERADO</v>
      </c>
      <c r="AJ23" s="179" t="s">
        <v>784</v>
      </c>
      <c r="AK23" s="118" t="s">
        <v>466</v>
      </c>
      <c r="AL23" s="24" t="str">
        <f>IF(AK23=Desplegables!$G$9,"FUERTE",IF(AK23=Desplegables!$G$10,"MODERADO","DEBIL"))</f>
        <v>MODERADO</v>
      </c>
      <c r="AM23" s="24" t="s">
        <v>20</v>
      </c>
      <c r="AN23" s="24" t="str">
        <f t="shared" si="7"/>
        <v>MODERADO</v>
      </c>
      <c r="AO23" s="121" t="s">
        <v>609</v>
      </c>
      <c r="AP23" s="17" t="str">
        <f t="shared" si="8"/>
        <v>MODERADO</v>
      </c>
      <c r="AQ23" s="18">
        <f t="shared" si="9"/>
        <v>5</v>
      </c>
      <c r="AR23" s="17" t="str">
        <f t="shared" si="0"/>
        <v>MODERADO</v>
      </c>
      <c r="AS23" s="18">
        <f t="shared" si="10"/>
        <v>5</v>
      </c>
      <c r="AT23" s="18">
        <f t="shared" si="11"/>
        <v>25</v>
      </c>
      <c r="AU23" s="17" t="str">
        <f t="shared" si="12"/>
        <v>MODERADO</v>
      </c>
      <c r="AV23" s="43">
        <f t="shared" si="1"/>
        <v>50</v>
      </c>
      <c r="AW23" s="43">
        <f>AVERAGE(AV23:AV24)</f>
        <v>50</v>
      </c>
      <c r="AX23" s="256" t="str">
        <f>IF(AW23=100,"FUERTE",IF(AW23&gt;=50,"MODERADO","DEBIL"))</f>
        <v>MODERADO</v>
      </c>
    </row>
    <row r="24" spans="1:50" ht="75" customHeight="1" x14ac:dyDescent="0.45">
      <c r="A24" s="252"/>
      <c r="B24" s="252"/>
      <c r="C24" s="254"/>
      <c r="D24" s="76" t="s">
        <v>40</v>
      </c>
      <c r="E24" s="76" t="s">
        <v>35</v>
      </c>
      <c r="F24" s="76" t="s">
        <v>41</v>
      </c>
      <c r="G24" s="76" t="s">
        <v>42</v>
      </c>
      <c r="H24" s="10">
        <v>44</v>
      </c>
      <c r="I24" s="151" t="s">
        <v>292</v>
      </c>
      <c r="J24" s="151" t="s">
        <v>375</v>
      </c>
      <c r="K24" s="151" t="s">
        <v>263</v>
      </c>
      <c r="L24" s="151" t="s">
        <v>264</v>
      </c>
      <c r="M24" s="151" t="s">
        <v>265</v>
      </c>
      <c r="N24" s="151" t="s">
        <v>266</v>
      </c>
      <c r="O24" s="151" t="s">
        <v>374</v>
      </c>
      <c r="P24" s="17" t="s">
        <v>9</v>
      </c>
      <c r="Q24" s="18">
        <f t="shared" si="2"/>
        <v>10</v>
      </c>
      <c r="R24" s="24" t="s">
        <v>268</v>
      </c>
      <c r="S24" s="42">
        <f t="shared" si="3"/>
        <v>10</v>
      </c>
      <c r="T24" s="42" t="s">
        <v>269</v>
      </c>
      <c r="U24" s="42">
        <f>IF(T24=Desplegables!$C$13,10,0)</f>
        <v>10</v>
      </c>
      <c r="V24" s="42" t="s">
        <v>270</v>
      </c>
      <c r="W24" s="42">
        <f>IF(V24=Desplegables!$C$15,10,0)</f>
        <v>10</v>
      </c>
      <c r="X24" s="42" t="s">
        <v>264</v>
      </c>
      <c r="Y24" s="15">
        <f>+IF(X24=Desplegables!$C$17,Desplegables!$D$17,IF(X24=Desplegables!$C$18,Desplegables!$D$18,IF(X24=Desplegables!$C$19,Desplegables!$D$19,0)))</f>
        <v>15</v>
      </c>
      <c r="Z24" s="16" t="s">
        <v>479</v>
      </c>
      <c r="AA24" s="15">
        <f>+IF(Z24=Desplegables!$C$21,Desplegables!$D$21,IF(Z24=Desplegables!$C$22,Desplegables!$D$22,IF(Z24=Desplegables!$C$23,Desplegables!$D$23,0)))</f>
        <v>5</v>
      </c>
      <c r="AB24" s="16" t="s">
        <v>472</v>
      </c>
      <c r="AC24" s="15">
        <f>IF(AB24=Desplegables!$C$26,5,IF(AB24=Desplegables!$C$25,10,0))</f>
        <v>5</v>
      </c>
      <c r="AD24" s="16" t="s">
        <v>271</v>
      </c>
      <c r="AE24" s="15">
        <f>IF(AD24=Desplegables!$C$29,5,IF(AD24=Desplegables!$C$28,10,0))</f>
        <v>5</v>
      </c>
      <c r="AF24" s="16" t="s">
        <v>9</v>
      </c>
      <c r="AG24" s="15">
        <f t="shared" si="4"/>
        <v>10</v>
      </c>
      <c r="AH24" s="19">
        <f t="shared" si="5"/>
        <v>80</v>
      </c>
      <c r="AI24" s="17" t="str">
        <f t="shared" si="6"/>
        <v>MODERADO</v>
      </c>
      <c r="AJ24" s="179" t="s">
        <v>689</v>
      </c>
      <c r="AK24" s="118" t="s">
        <v>466</v>
      </c>
      <c r="AL24" s="24" t="str">
        <f>IF(AK24=Desplegables!$G$9,"FUERTE",IF(AK24=Desplegables!$G$10,"MODERADO","DEBIL"))</f>
        <v>MODERADO</v>
      </c>
      <c r="AM24" s="24" t="s">
        <v>20</v>
      </c>
      <c r="AN24" s="24" t="str">
        <f t="shared" si="7"/>
        <v>MODERADO</v>
      </c>
      <c r="AO24" s="121" t="s">
        <v>609</v>
      </c>
      <c r="AP24" s="17" t="str">
        <f t="shared" si="8"/>
        <v>MODERADO</v>
      </c>
      <c r="AQ24" s="18">
        <f t="shared" si="9"/>
        <v>5</v>
      </c>
      <c r="AR24" s="17" t="str">
        <f t="shared" si="0"/>
        <v>MODERADO</v>
      </c>
      <c r="AS24" s="18">
        <f t="shared" si="10"/>
        <v>5</v>
      </c>
      <c r="AT24" s="18">
        <f t="shared" si="11"/>
        <v>25</v>
      </c>
      <c r="AU24" s="17" t="str">
        <f t="shared" si="12"/>
        <v>MODERADO</v>
      </c>
      <c r="AV24" s="43">
        <f t="shared" si="1"/>
        <v>50</v>
      </c>
      <c r="AW24" s="43"/>
      <c r="AX24" s="256"/>
    </row>
    <row r="25" spans="1:50" ht="99.75" customHeight="1" x14ac:dyDescent="0.45">
      <c r="A25" s="252">
        <v>10</v>
      </c>
      <c r="B25" s="252">
        <v>19</v>
      </c>
      <c r="C25" s="253">
        <v>42600</v>
      </c>
      <c r="D25" s="76" t="s">
        <v>43</v>
      </c>
      <c r="E25" s="76" t="s">
        <v>27</v>
      </c>
      <c r="F25" s="76" t="s">
        <v>41</v>
      </c>
      <c r="G25" s="76" t="s">
        <v>42</v>
      </c>
      <c r="H25" s="10">
        <v>45</v>
      </c>
      <c r="I25" s="151" t="s">
        <v>293</v>
      </c>
      <c r="J25" s="151" t="s">
        <v>376</v>
      </c>
      <c r="K25" s="151" t="s">
        <v>263</v>
      </c>
      <c r="L25" s="151" t="s">
        <v>264</v>
      </c>
      <c r="M25" s="151" t="s">
        <v>265</v>
      </c>
      <c r="N25" s="151" t="s">
        <v>266</v>
      </c>
      <c r="O25" s="151" t="s">
        <v>374</v>
      </c>
      <c r="P25" s="17" t="s">
        <v>9</v>
      </c>
      <c r="Q25" s="18">
        <f t="shared" si="2"/>
        <v>10</v>
      </c>
      <c r="R25" s="24" t="s">
        <v>268</v>
      </c>
      <c r="S25" s="42">
        <f t="shared" si="3"/>
        <v>10</v>
      </c>
      <c r="T25" s="42" t="s">
        <v>269</v>
      </c>
      <c r="U25" s="42">
        <f>IF(T25=Desplegables!$C$13,10,0)</f>
        <v>10</v>
      </c>
      <c r="V25" s="42" t="s">
        <v>469</v>
      </c>
      <c r="W25" s="42">
        <f>IF(V25=Desplegables!$C$15,10,0)</f>
        <v>0</v>
      </c>
      <c r="X25" s="42" t="s">
        <v>264</v>
      </c>
      <c r="Y25" s="15">
        <f>+IF(X25=Desplegables!$C$17,Desplegables!$D$17,IF(X25=Desplegables!$C$18,Desplegables!$D$18,IF(X25=Desplegables!$C$19,Desplegables!$D$19,0)))</f>
        <v>15</v>
      </c>
      <c r="Z25" s="16" t="s">
        <v>479</v>
      </c>
      <c r="AA25" s="15">
        <f>+IF(Z25=Desplegables!$C$21,Desplegables!$D$21,IF(Z25=Desplegables!$C$22,Desplegables!$D$22,IF(Z25=Desplegables!$C$23,Desplegables!$D$23,0)))</f>
        <v>5</v>
      </c>
      <c r="AB25" s="16" t="s">
        <v>472</v>
      </c>
      <c r="AC25" s="15">
        <f>IF(AB25=Desplegables!$C$26,5,IF(AB25=Desplegables!$C$25,10,0))</f>
        <v>5</v>
      </c>
      <c r="AD25" s="16" t="s">
        <v>475</v>
      </c>
      <c r="AE25" s="15">
        <f>IF(AD25=Desplegables!$C$29,5,IF(AD25=Desplegables!$C$28,10,0))</f>
        <v>0</v>
      </c>
      <c r="AF25" s="16" t="s">
        <v>9</v>
      </c>
      <c r="AG25" s="15">
        <f t="shared" si="4"/>
        <v>10</v>
      </c>
      <c r="AH25" s="19">
        <f t="shared" si="5"/>
        <v>65</v>
      </c>
      <c r="AI25" s="17" t="str">
        <f t="shared" si="6"/>
        <v>DEBIL</v>
      </c>
      <c r="AJ25" s="179" t="s">
        <v>792</v>
      </c>
      <c r="AK25" s="118" t="s">
        <v>467</v>
      </c>
      <c r="AL25" s="24" t="str">
        <f>IF(AK25=Desplegables!$G$9,"FUERTE",IF(AK25=Desplegables!$G$10,"MODERADO","DEBIL"))</f>
        <v>DEBIL</v>
      </c>
      <c r="AM25" s="24" t="s">
        <v>20</v>
      </c>
      <c r="AN25" s="24" t="str">
        <f t="shared" si="7"/>
        <v>DEBIL</v>
      </c>
      <c r="AO25" s="121" t="s">
        <v>610</v>
      </c>
      <c r="AP25" s="17" t="str">
        <f t="shared" si="8"/>
        <v>DEBIL</v>
      </c>
      <c r="AQ25" s="18">
        <f t="shared" si="9"/>
        <v>1</v>
      </c>
      <c r="AR25" s="17" t="str">
        <f t="shared" si="0"/>
        <v>DEBIL</v>
      </c>
      <c r="AS25" s="18">
        <f t="shared" si="10"/>
        <v>1</v>
      </c>
      <c r="AT25" s="18">
        <f t="shared" si="11"/>
        <v>1</v>
      </c>
      <c r="AU25" s="17" t="str">
        <f t="shared" si="12"/>
        <v>DEBIL</v>
      </c>
      <c r="AV25" s="43">
        <f t="shared" si="1"/>
        <v>0</v>
      </c>
      <c r="AW25" s="43">
        <f>AVERAGE(AV25:AV26)</f>
        <v>0</v>
      </c>
      <c r="AX25" s="249" t="str">
        <f>IF(AW25=100,"FUERTE",IF(AW25&gt;=50,"MODERADO","DEBIL"))</f>
        <v>DEBIL</v>
      </c>
    </row>
    <row r="26" spans="1:50" ht="64.5" customHeight="1" x14ac:dyDescent="0.45">
      <c r="A26" s="252"/>
      <c r="B26" s="252"/>
      <c r="C26" s="254"/>
      <c r="D26" s="76" t="s">
        <v>43</v>
      </c>
      <c r="E26" s="76" t="s">
        <v>27</v>
      </c>
      <c r="F26" s="76" t="s">
        <v>41</v>
      </c>
      <c r="G26" s="76" t="s">
        <v>42</v>
      </c>
      <c r="H26" s="10">
        <v>46</v>
      </c>
      <c r="I26" s="151" t="s">
        <v>294</v>
      </c>
      <c r="J26" s="151" t="s">
        <v>377</v>
      </c>
      <c r="K26" s="151" t="s">
        <v>372</v>
      </c>
      <c r="L26" s="151" t="s">
        <v>264</v>
      </c>
      <c r="M26" s="151" t="s">
        <v>265</v>
      </c>
      <c r="N26" s="151" t="s">
        <v>266</v>
      </c>
      <c r="O26" s="151" t="s">
        <v>378</v>
      </c>
      <c r="P26" s="17" t="s">
        <v>9</v>
      </c>
      <c r="Q26" s="18">
        <f t="shared" si="2"/>
        <v>10</v>
      </c>
      <c r="R26" s="24" t="s">
        <v>268</v>
      </c>
      <c r="S26" s="42">
        <f t="shared" si="3"/>
        <v>10</v>
      </c>
      <c r="T26" s="42" t="s">
        <v>269</v>
      </c>
      <c r="U26" s="42">
        <f>IF(T26=Desplegables!$C$13,10,0)</f>
        <v>10</v>
      </c>
      <c r="V26" s="42" t="s">
        <v>270</v>
      </c>
      <c r="W26" s="42">
        <f>IF(V26=Desplegables!$C$15,10,0)</f>
        <v>10</v>
      </c>
      <c r="X26" s="42" t="s">
        <v>264</v>
      </c>
      <c r="Y26" s="15">
        <f>+IF(X26=Desplegables!$C$17,Desplegables!$D$17,IF(X26=Desplegables!$C$18,Desplegables!$D$18,IF(X26=Desplegables!$C$19,Desplegables!$D$19,0)))</f>
        <v>15</v>
      </c>
      <c r="Z26" s="16" t="s">
        <v>479</v>
      </c>
      <c r="AA26" s="15">
        <f>+IF(Z26=Desplegables!$C$21,Desplegables!$D$21,IF(Z26=Desplegables!$C$22,Desplegables!$D$22,IF(Z26=Desplegables!$C$23,Desplegables!$D$23,0)))</f>
        <v>5</v>
      </c>
      <c r="AB26" s="16" t="s">
        <v>472</v>
      </c>
      <c r="AC26" s="15">
        <f>IF(AB26=Desplegables!$C$26,5,IF(AB26=Desplegables!$C$25,10,0))</f>
        <v>5</v>
      </c>
      <c r="AD26" s="16" t="s">
        <v>271</v>
      </c>
      <c r="AE26" s="15">
        <f>IF(AD26=Desplegables!$C$29,5,IF(AD26=Desplegables!$C$28,10,0))</f>
        <v>5</v>
      </c>
      <c r="AF26" s="16" t="s">
        <v>9</v>
      </c>
      <c r="AG26" s="15">
        <f t="shared" si="4"/>
        <v>10</v>
      </c>
      <c r="AH26" s="19">
        <f t="shared" si="5"/>
        <v>80</v>
      </c>
      <c r="AI26" s="17" t="str">
        <f t="shared" si="6"/>
        <v>MODERADO</v>
      </c>
      <c r="AJ26" s="179" t="s">
        <v>690</v>
      </c>
      <c r="AK26" s="118" t="s">
        <v>272</v>
      </c>
      <c r="AL26" s="24" t="str">
        <f>IF(AK26=Desplegables!$G$9,"FUERTE",IF(AK26=Desplegables!$G$10,"MODERADO","DEBIL"))</f>
        <v>FUERTE</v>
      </c>
      <c r="AM26" s="24" t="s">
        <v>20</v>
      </c>
      <c r="AN26" s="24" t="str">
        <f t="shared" si="7"/>
        <v>FUERTE</v>
      </c>
      <c r="AO26" s="121" t="s">
        <v>691</v>
      </c>
      <c r="AP26" s="17" t="str">
        <f t="shared" si="8"/>
        <v>MODERADO</v>
      </c>
      <c r="AQ26" s="18">
        <f t="shared" si="9"/>
        <v>5</v>
      </c>
      <c r="AR26" s="17" t="str">
        <f t="shared" si="0"/>
        <v>FUERTE</v>
      </c>
      <c r="AS26" s="18">
        <f t="shared" si="10"/>
        <v>10</v>
      </c>
      <c r="AT26" s="18">
        <f t="shared" si="11"/>
        <v>50</v>
      </c>
      <c r="AU26" s="17" t="str">
        <f t="shared" si="12"/>
        <v>DEBIL</v>
      </c>
      <c r="AV26" s="43">
        <f t="shared" si="1"/>
        <v>0</v>
      </c>
      <c r="AW26" s="43"/>
      <c r="AX26" s="249"/>
    </row>
    <row r="27" spans="1:50" ht="97.5" customHeight="1" x14ac:dyDescent="0.45">
      <c r="A27" s="10">
        <v>11</v>
      </c>
      <c r="B27" s="10">
        <v>55</v>
      </c>
      <c r="C27" s="150">
        <v>42726</v>
      </c>
      <c r="D27" s="151" t="s">
        <v>44</v>
      </c>
      <c r="E27" s="10" t="s">
        <v>45</v>
      </c>
      <c r="F27" s="151" t="s">
        <v>46</v>
      </c>
      <c r="G27" s="151" t="s">
        <v>47</v>
      </c>
      <c r="H27" s="10">
        <v>112</v>
      </c>
      <c r="I27" s="151" t="s">
        <v>295</v>
      </c>
      <c r="J27" s="151" t="s">
        <v>295</v>
      </c>
      <c r="K27" s="151" t="s">
        <v>387</v>
      </c>
      <c r="L27" s="151" t="s">
        <v>264</v>
      </c>
      <c r="M27" s="151" t="s">
        <v>265</v>
      </c>
      <c r="N27" s="68"/>
      <c r="O27" s="151" t="s">
        <v>400</v>
      </c>
      <c r="P27" s="17" t="s">
        <v>9</v>
      </c>
      <c r="Q27" s="18">
        <f t="shared" si="2"/>
        <v>10</v>
      </c>
      <c r="R27" s="24" t="s">
        <v>268</v>
      </c>
      <c r="S27" s="42">
        <f t="shared" si="3"/>
        <v>10</v>
      </c>
      <c r="T27" s="42" t="s">
        <v>269</v>
      </c>
      <c r="U27" s="42">
        <f>IF(T27=Desplegables!$C$13,10,0)</f>
        <v>10</v>
      </c>
      <c r="V27" s="42" t="s">
        <v>469</v>
      </c>
      <c r="W27" s="42">
        <f>IF(V27=Desplegables!$C$15,10,0)</f>
        <v>0</v>
      </c>
      <c r="X27" s="42" t="s">
        <v>264</v>
      </c>
      <c r="Y27" s="15">
        <f>+IF(X27=Desplegables!$C$17,Desplegables!$D$17,IF(X27=Desplegables!$C$18,Desplegables!$D$18,IF(X27=Desplegables!$C$19,Desplegables!$D$19,0)))</f>
        <v>15</v>
      </c>
      <c r="Z27" s="16" t="s">
        <v>510</v>
      </c>
      <c r="AA27" s="15">
        <f>+IF(Z27=Desplegables!$C$21,Desplegables!$D$21,IF(Z27=Desplegables!$C$22,Desplegables!$D$22,IF(Z27=Desplegables!$C$23,Desplegables!$D$23,0)))</f>
        <v>0</v>
      </c>
      <c r="AB27" s="16" t="s">
        <v>472</v>
      </c>
      <c r="AC27" s="15">
        <f>IF(AB27=Desplegables!$C$26,5,IF(AB27=Desplegables!$C$25,10,0))</f>
        <v>5</v>
      </c>
      <c r="AD27" s="16" t="s">
        <v>474</v>
      </c>
      <c r="AE27" s="15">
        <f>IF(AD27=Desplegables!$C$29,5,IF(AD27=Desplegables!$C$28,10,0))</f>
        <v>10</v>
      </c>
      <c r="AF27" s="16" t="s">
        <v>9</v>
      </c>
      <c r="AG27" s="15">
        <f t="shared" si="4"/>
        <v>10</v>
      </c>
      <c r="AH27" s="19">
        <f t="shared" si="5"/>
        <v>70</v>
      </c>
      <c r="AI27" s="17" t="str">
        <f t="shared" si="6"/>
        <v>DEBIL</v>
      </c>
      <c r="AJ27" s="179" t="s">
        <v>602</v>
      </c>
      <c r="AK27" s="118" t="s">
        <v>272</v>
      </c>
      <c r="AL27" s="24" t="str">
        <f>IF(AK27=Desplegables!$G$9,"FUERTE",IF(AK27=Desplegables!$G$10,"MODERADO","DEBIL"))</f>
        <v>FUERTE</v>
      </c>
      <c r="AM27" s="24" t="s">
        <v>20</v>
      </c>
      <c r="AN27" s="24" t="str">
        <f t="shared" si="7"/>
        <v>FUERTE</v>
      </c>
      <c r="AO27" s="121" t="s">
        <v>611</v>
      </c>
      <c r="AP27" s="17" t="str">
        <f t="shared" si="8"/>
        <v>DEBIL</v>
      </c>
      <c r="AQ27" s="18">
        <f t="shared" si="9"/>
        <v>1</v>
      </c>
      <c r="AR27" s="17" t="str">
        <f t="shared" si="0"/>
        <v>FUERTE</v>
      </c>
      <c r="AS27" s="18">
        <f t="shared" si="10"/>
        <v>10</v>
      </c>
      <c r="AT27" s="18">
        <f t="shared" si="11"/>
        <v>10</v>
      </c>
      <c r="AU27" s="17" t="str">
        <f t="shared" si="12"/>
        <v>DEBIL</v>
      </c>
      <c r="AV27" s="43">
        <f t="shared" si="1"/>
        <v>0</v>
      </c>
      <c r="AW27" s="43">
        <f>AV27</f>
        <v>0</v>
      </c>
      <c r="AX27" s="192" t="str">
        <f>IF(AW27=100,"FUERTE",IF(AW27&gt;=50,"MODERADO","DEBIL"))</f>
        <v>DEBIL</v>
      </c>
    </row>
    <row r="28" spans="1:50" ht="96.75" customHeight="1" x14ac:dyDescent="0.45">
      <c r="A28" s="10">
        <v>12</v>
      </c>
      <c r="B28" s="10">
        <v>57</v>
      </c>
      <c r="C28" s="150">
        <v>42726</v>
      </c>
      <c r="D28" s="151" t="s">
        <v>48</v>
      </c>
      <c r="E28" s="10" t="s">
        <v>35</v>
      </c>
      <c r="F28" s="151" t="s">
        <v>46</v>
      </c>
      <c r="G28" s="151" t="s">
        <v>47</v>
      </c>
      <c r="H28" s="10">
        <v>249</v>
      </c>
      <c r="I28" s="151" t="s">
        <v>296</v>
      </c>
      <c r="J28" s="151" t="s">
        <v>296</v>
      </c>
      <c r="K28" s="151" t="s">
        <v>387</v>
      </c>
      <c r="L28" s="151" t="s">
        <v>264</v>
      </c>
      <c r="M28" s="151" t="s">
        <v>265</v>
      </c>
      <c r="N28" s="68"/>
      <c r="O28" s="151" t="s">
        <v>401</v>
      </c>
      <c r="P28" s="17" t="s">
        <v>9</v>
      </c>
      <c r="Q28" s="18">
        <f t="shared" si="2"/>
        <v>10</v>
      </c>
      <c r="R28" s="24" t="s">
        <v>268</v>
      </c>
      <c r="S28" s="42">
        <f t="shared" si="3"/>
        <v>10</v>
      </c>
      <c r="T28" s="42" t="s">
        <v>269</v>
      </c>
      <c r="U28" s="42">
        <f>IF(T28=Desplegables!$C$13,10,0)</f>
        <v>10</v>
      </c>
      <c r="V28" s="42" t="s">
        <v>469</v>
      </c>
      <c r="W28" s="42">
        <f>IF(V28=Desplegables!$C$15,10,0)</f>
        <v>0</v>
      </c>
      <c r="X28" s="42" t="s">
        <v>264</v>
      </c>
      <c r="Y28" s="15">
        <f>+IF(X28=Desplegables!$C$17,Desplegables!$D$17,IF(X28=Desplegables!$C$18,Desplegables!$D$18,IF(X28=Desplegables!$C$19,Desplegables!$D$19,0)))</f>
        <v>15</v>
      </c>
      <c r="Z28" s="16" t="s">
        <v>510</v>
      </c>
      <c r="AA28" s="15">
        <f>+IF(Z28=Desplegables!$C$21,Desplegables!$D$21,IF(Z28=Desplegables!$C$22,Desplegables!$D$22,IF(Z28=Desplegables!$C$23,Desplegables!$D$23,0)))</f>
        <v>0</v>
      </c>
      <c r="AB28" s="16" t="s">
        <v>472</v>
      </c>
      <c r="AC28" s="15">
        <f>IF(AB28=Desplegables!$C$26,5,IF(AB28=Desplegables!$C$25,10,0))</f>
        <v>5</v>
      </c>
      <c r="AD28" s="16" t="s">
        <v>474</v>
      </c>
      <c r="AE28" s="15">
        <f>IF(AD28=Desplegables!$C$29,5,IF(AD28=Desplegables!$C$28,10,0))</f>
        <v>10</v>
      </c>
      <c r="AF28" s="16" t="s">
        <v>9</v>
      </c>
      <c r="AG28" s="15">
        <f t="shared" si="4"/>
        <v>10</v>
      </c>
      <c r="AH28" s="19">
        <f t="shared" si="5"/>
        <v>70</v>
      </c>
      <c r="AI28" s="17" t="str">
        <f t="shared" si="6"/>
        <v>DEBIL</v>
      </c>
      <c r="AJ28" s="179" t="s">
        <v>603</v>
      </c>
      <c r="AK28" s="118" t="s">
        <v>272</v>
      </c>
      <c r="AL28" s="24" t="str">
        <f>IF(AK28=Desplegables!$G$9,"FUERTE",IF(AK28=Desplegables!$G$10,"MODERADO","DEBIL"))</f>
        <v>FUERTE</v>
      </c>
      <c r="AM28" s="24" t="s">
        <v>20</v>
      </c>
      <c r="AN28" s="24" t="str">
        <f t="shared" si="7"/>
        <v>FUERTE</v>
      </c>
      <c r="AO28" s="121" t="s">
        <v>612</v>
      </c>
      <c r="AP28" s="17" t="str">
        <f t="shared" si="8"/>
        <v>DEBIL</v>
      </c>
      <c r="AQ28" s="18">
        <f t="shared" si="9"/>
        <v>1</v>
      </c>
      <c r="AR28" s="17" t="str">
        <f t="shared" si="0"/>
        <v>FUERTE</v>
      </c>
      <c r="AS28" s="18">
        <f t="shared" si="10"/>
        <v>10</v>
      </c>
      <c r="AT28" s="18">
        <f t="shared" si="11"/>
        <v>10</v>
      </c>
      <c r="AU28" s="17" t="str">
        <f t="shared" si="12"/>
        <v>DEBIL</v>
      </c>
      <c r="AV28" s="43">
        <f t="shared" si="1"/>
        <v>0</v>
      </c>
      <c r="AW28" s="43">
        <f>AV28</f>
        <v>0</v>
      </c>
      <c r="AX28" s="192" t="str">
        <f>IF(AW28=100,"FUERTE",IF(AW28&gt;=50,"MODERADO","DEBIL"))</f>
        <v>DEBIL</v>
      </c>
    </row>
    <row r="29" spans="1:50" ht="69.75" customHeight="1" x14ac:dyDescent="0.45">
      <c r="A29" s="252">
        <v>13</v>
      </c>
      <c r="B29" s="252">
        <v>61</v>
      </c>
      <c r="C29" s="253">
        <v>42726</v>
      </c>
      <c r="D29" s="76" t="s">
        <v>49</v>
      </c>
      <c r="E29" s="76" t="s">
        <v>45</v>
      </c>
      <c r="F29" s="76" t="s">
        <v>46</v>
      </c>
      <c r="G29" s="76" t="s">
        <v>47</v>
      </c>
      <c r="H29" s="10">
        <v>120</v>
      </c>
      <c r="I29" s="151" t="s">
        <v>297</v>
      </c>
      <c r="J29" s="151" t="s">
        <v>297</v>
      </c>
      <c r="K29" s="151" t="s">
        <v>387</v>
      </c>
      <c r="L29" s="151" t="s">
        <v>264</v>
      </c>
      <c r="M29" s="151" t="s">
        <v>265</v>
      </c>
      <c r="N29" s="68"/>
      <c r="O29" s="151" t="s">
        <v>400</v>
      </c>
      <c r="P29" s="17" t="s">
        <v>9</v>
      </c>
      <c r="Q29" s="18">
        <f t="shared" si="2"/>
        <v>10</v>
      </c>
      <c r="R29" s="24" t="s">
        <v>268</v>
      </c>
      <c r="S29" s="42">
        <f t="shared" si="3"/>
        <v>10</v>
      </c>
      <c r="T29" s="42" t="s">
        <v>269</v>
      </c>
      <c r="U29" s="42">
        <f>IF(T29=Desplegables!$C$13,10,0)</f>
        <v>10</v>
      </c>
      <c r="V29" s="42" t="s">
        <v>469</v>
      </c>
      <c r="W29" s="42">
        <f>IF(V29=Desplegables!$C$15,10,0)</f>
        <v>0</v>
      </c>
      <c r="X29" s="42" t="s">
        <v>264</v>
      </c>
      <c r="Y29" s="15">
        <f>+IF(X29=Desplegables!$C$17,Desplegables!$D$17,IF(X29=Desplegables!$C$18,Desplegables!$D$18,IF(X29=Desplegables!$C$19,Desplegables!$D$19,0)))</f>
        <v>15</v>
      </c>
      <c r="Z29" s="16" t="s">
        <v>510</v>
      </c>
      <c r="AA29" s="15">
        <f>+IF(Z29=Desplegables!$C$21,Desplegables!$D$21,IF(Z29=Desplegables!$C$22,Desplegables!$D$22,IF(Z29=Desplegables!$C$23,Desplegables!$D$23,0)))</f>
        <v>0</v>
      </c>
      <c r="AB29" s="16" t="s">
        <v>472</v>
      </c>
      <c r="AC29" s="15">
        <f>IF(AB29=Desplegables!$C$26,5,IF(AB29=Desplegables!$C$25,10,0))</f>
        <v>5</v>
      </c>
      <c r="AD29" s="16" t="s">
        <v>474</v>
      </c>
      <c r="AE29" s="15">
        <f>IF(AD29=Desplegables!$C$29,5,IF(AD29=Desplegables!$C$28,10,0))</f>
        <v>10</v>
      </c>
      <c r="AF29" s="16" t="s">
        <v>20</v>
      </c>
      <c r="AG29" s="15">
        <f t="shared" si="4"/>
        <v>0</v>
      </c>
      <c r="AH29" s="19">
        <f t="shared" si="5"/>
        <v>60</v>
      </c>
      <c r="AI29" s="17" t="str">
        <f t="shared" si="6"/>
        <v>DEBIL</v>
      </c>
      <c r="AJ29" s="179" t="s">
        <v>604</v>
      </c>
      <c r="AK29" s="118" t="s">
        <v>272</v>
      </c>
      <c r="AL29" s="24" t="str">
        <f>IF(AK29=Desplegables!$G$9,"FUERTE",IF(AK29=Desplegables!$G$10,"MODERADO","DEBIL"))</f>
        <v>FUERTE</v>
      </c>
      <c r="AM29" s="24" t="s">
        <v>20</v>
      </c>
      <c r="AN29" s="24" t="str">
        <f t="shared" si="7"/>
        <v>FUERTE</v>
      </c>
      <c r="AO29" s="121" t="s">
        <v>613</v>
      </c>
      <c r="AP29" s="17" t="str">
        <f t="shared" si="8"/>
        <v>DEBIL</v>
      </c>
      <c r="AQ29" s="18">
        <f t="shared" si="9"/>
        <v>1</v>
      </c>
      <c r="AR29" s="17" t="str">
        <f t="shared" si="0"/>
        <v>FUERTE</v>
      </c>
      <c r="AS29" s="18">
        <f t="shared" si="10"/>
        <v>10</v>
      </c>
      <c r="AT29" s="18">
        <f t="shared" si="11"/>
        <v>10</v>
      </c>
      <c r="AU29" s="17" t="str">
        <f t="shared" si="12"/>
        <v>DEBIL</v>
      </c>
      <c r="AV29" s="43">
        <f t="shared" si="1"/>
        <v>0</v>
      </c>
      <c r="AW29" s="43">
        <f>AVERAGE(AV29:AV30)</f>
        <v>0</v>
      </c>
      <c r="AX29" s="249" t="str">
        <f>IF(AW29=100,"FUERTE",IF(AW29&gt;=50,"MODERADO","DEBIL"))</f>
        <v>DEBIL</v>
      </c>
    </row>
    <row r="30" spans="1:50" ht="108" customHeight="1" x14ac:dyDescent="0.45">
      <c r="A30" s="252"/>
      <c r="B30" s="252"/>
      <c r="C30" s="254"/>
      <c r="D30" s="76" t="s">
        <v>49</v>
      </c>
      <c r="E30" s="76" t="s">
        <v>45</v>
      </c>
      <c r="F30" s="76" t="s">
        <v>46</v>
      </c>
      <c r="G30" s="76" t="s">
        <v>47</v>
      </c>
      <c r="H30" s="10">
        <v>121</v>
      </c>
      <c r="I30" s="151" t="s">
        <v>298</v>
      </c>
      <c r="J30" s="151" t="s">
        <v>402</v>
      </c>
      <c r="K30" s="151" t="s">
        <v>387</v>
      </c>
      <c r="L30" s="151" t="s">
        <v>264</v>
      </c>
      <c r="M30" s="151" t="s">
        <v>265</v>
      </c>
      <c r="N30" s="68"/>
      <c r="O30" s="151" t="s">
        <v>403</v>
      </c>
      <c r="P30" s="17" t="s">
        <v>9</v>
      </c>
      <c r="Q30" s="18">
        <f t="shared" si="2"/>
        <v>10</v>
      </c>
      <c r="R30" s="24" t="s">
        <v>268</v>
      </c>
      <c r="S30" s="42">
        <f t="shared" si="3"/>
        <v>10</v>
      </c>
      <c r="T30" s="42" t="s">
        <v>269</v>
      </c>
      <c r="U30" s="42">
        <f>IF(T30=Desplegables!$C$13,10,0)</f>
        <v>10</v>
      </c>
      <c r="V30" s="42" t="s">
        <v>469</v>
      </c>
      <c r="W30" s="42">
        <f>IF(V30=Desplegables!$C$15,10,0)</f>
        <v>0</v>
      </c>
      <c r="X30" s="42" t="s">
        <v>264</v>
      </c>
      <c r="Y30" s="15">
        <f>+IF(X30=Desplegables!$C$17,Desplegables!$D$17,IF(X30=Desplegables!$C$18,Desplegables!$D$18,IF(X30=Desplegables!$C$19,Desplegables!$D$19,0)))</f>
        <v>15</v>
      </c>
      <c r="Z30" s="16" t="s">
        <v>510</v>
      </c>
      <c r="AA30" s="15">
        <f>+IF(Z30=Desplegables!$C$21,Desplegables!$D$21,IF(Z30=Desplegables!$C$22,Desplegables!$D$22,IF(Z30=Desplegables!$C$23,Desplegables!$D$23,0)))</f>
        <v>0</v>
      </c>
      <c r="AB30" s="16" t="s">
        <v>472</v>
      </c>
      <c r="AC30" s="15">
        <f>IF(AB30=Desplegables!$C$26,5,IF(AB30=Desplegables!$C$25,10,0))</f>
        <v>5</v>
      </c>
      <c r="AD30" s="16" t="s">
        <v>474</v>
      </c>
      <c r="AE30" s="15">
        <f>IF(AD30=Desplegables!$C$29,5,IF(AD30=Desplegables!$C$28,10,0))</f>
        <v>10</v>
      </c>
      <c r="AF30" s="16" t="s">
        <v>9</v>
      </c>
      <c r="AG30" s="15">
        <f t="shared" si="4"/>
        <v>10</v>
      </c>
      <c r="AH30" s="19">
        <f t="shared" si="5"/>
        <v>70</v>
      </c>
      <c r="AI30" s="17" t="str">
        <f t="shared" si="6"/>
        <v>DEBIL</v>
      </c>
      <c r="AJ30" s="179" t="s">
        <v>677</v>
      </c>
      <c r="AK30" s="118" t="s">
        <v>272</v>
      </c>
      <c r="AL30" s="24" t="str">
        <f>IF(AK30=Desplegables!$G$9,"FUERTE",IF(AK30=Desplegables!$G$10,"MODERADO","DEBIL"))</f>
        <v>FUERTE</v>
      </c>
      <c r="AM30" s="24" t="s">
        <v>20</v>
      </c>
      <c r="AN30" s="24" t="str">
        <f t="shared" si="7"/>
        <v>FUERTE</v>
      </c>
      <c r="AO30" s="121" t="s">
        <v>678</v>
      </c>
      <c r="AP30" s="17" t="str">
        <f t="shared" si="8"/>
        <v>DEBIL</v>
      </c>
      <c r="AQ30" s="18">
        <f t="shared" si="9"/>
        <v>1</v>
      </c>
      <c r="AR30" s="17" t="str">
        <f t="shared" si="0"/>
        <v>FUERTE</v>
      </c>
      <c r="AS30" s="18">
        <f t="shared" si="10"/>
        <v>10</v>
      </c>
      <c r="AT30" s="18">
        <f t="shared" si="11"/>
        <v>10</v>
      </c>
      <c r="AU30" s="17" t="str">
        <f t="shared" si="12"/>
        <v>DEBIL</v>
      </c>
      <c r="AV30" s="43">
        <f t="shared" si="1"/>
        <v>0</v>
      </c>
      <c r="AW30" s="43"/>
      <c r="AX30" s="249"/>
    </row>
    <row r="31" spans="1:50" ht="75" customHeight="1" x14ac:dyDescent="0.45">
      <c r="A31" s="252">
        <v>14</v>
      </c>
      <c r="B31" s="252">
        <v>62</v>
      </c>
      <c r="C31" s="253">
        <v>42726</v>
      </c>
      <c r="D31" s="76" t="s">
        <v>50</v>
      </c>
      <c r="E31" s="76" t="s">
        <v>27</v>
      </c>
      <c r="F31" s="76" t="s">
        <v>46</v>
      </c>
      <c r="G31" s="76" t="s">
        <v>47</v>
      </c>
      <c r="H31" s="10">
        <v>122</v>
      </c>
      <c r="I31" s="151" t="s">
        <v>299</v>
      </c>
      <c r="J31" s="151" t="s">
        <v>404</v>
      </c>
      <c r="K31" s="151" t="s">
        <v>387</v>
      </c>
      <c r="L31" s="151" t="s">
        <v>264</v>
      </c>
      <c r="M31" s="151" t="s">
        <v>265</v>
      </c>
      <c r="N31" s="68"/>
      <c r="O31" s="151" t="s">
        <v>405</v>
      </c>
      <c r="P31" s="17" t="s">
        <v>9</v>
      </c>
      <c r="Q31" s="18">
        <f t="shared" si="2"/>
        <v>10</v>
      </c>
      <c r="R31" s="24" t="s">
        <v>268</v>
      </c>
      <c r="S31" s="42">
        <f t="shared" si="3"/>
        <v>10</v>
      </c>
      <c r="T31" s="42" t="s">
        <v>269</v>
      </c>
      <c r="U31" s="42">
        <f>IF(T31=Desplegables!$C$13,10,0)</f>
        <v>10</v>
      </c>
      <c r="V31" s="42" t="s">
        <v>469</v>
      </c>
      <c r="W31" s="42">
        <f>IF(V31=Desplegables!$C$15,10,0)</f>
        <v>0</v>
      </c>
      <c r="X31" s="42" t="s">
        <v>264</v>
      </c>
      <c r="Y31" s="15">
        <f>+IF(X31=Desplegables!$C$17,Desplegables!$D$17,IF(X31=Desplegables!$C$18,Desplegables!$D$18,IF(X31=Desplegables!$C$19,Desplegables!$D$19,0)))</f>
        <v>15</v>
      </c>
      <c r="Z31" s="16" t="s">
        <v>510</v>
      </c>
      <c r="AA31" s="15">
        <f>+IF(Z31=Desplegables!$C$21,Desplegables!$D$21,IF(Z31=Desplegables!$C$22,Desplegables!$D$22,IF(Z31=Desplegables!$C$23,Desplegables!$D$23,0)))</f>
        <v>0</v>
      </c>
      <c r="AB31" s="16" t="s">
        <v>472</v>
      </c>
      <c r="AC31" s="15">
        <f>IF(AB31=Desplegables!$C$26,5,IF(AB31=Desplegables!$C$25,10,0))</f>
        <v>5</v>
      </c>
      <c r="AD31" s="16" t="s">
        <v>474</v>
      </c>
      <c r="AE31" s="15">
        <f>IF(AD31=Desplegables!$C$29,5,IF(AD31=Desplegables!$C$28,10,0))</f>
        <v>10</v>
      </c>
      <c r="AF31" s="16" t="s">
        <v>20</v>
      </c>
      <c r="AG31" s="15">
        <f t="shared" si="4"/>
        <v>0</v>
      </c>
      <c r="AH31" s="19">
        <f t="shared" si="5"/>
        <v>60</v>
      </c>
      <c r="AI31" s="17" t="str">
        <f t="shared" si="6"/>
        <v>DEBIL</v>
      </c>
      <c r="AJ31" s="179" t="s">
        <v>605</v>
      </c>
      <c r="AK31" s="118" t="s">
        <v>272</v>
      </c>
      <c r="AL31" s="24" t="str">
        <f>IF(AK31=Desplegables!$G$9,"FUERTE",IF(AK31=Desplegables!$G$10,"MODERADO","DEBIL"))</f>
        <v>FUERTE</v>
      </c>
      <c r="AM31" s="24" t="s">
        <v>20</v>
      </c>
      <c r="AN31" s="24" t="str">
        <f t="shared" si="7"/>
        <v>FUERTE</v>
      </c>
      <c r="AO31" s="121" t="s">
        <v>614</v>
      </c>
      <c r="AP31" s="17" t="str">
        <f t="shared" si="8"/>
        <v>DEBIL</v>
      </c>
      <c r="AQ31" s="18">
        <f t="shared" si="9"/>
        <v>1</v>
      </c>
      <c r="AR31" s="17" t="str">
        <f t="shared" si="0"/>
        <v>FUERTE</v>
      </c>
      <c r="AS31" s="18">
        <f t="shared" si="10"/>
        <v>10</v>
      </c>
      <c r="AT31" s="18">
        <f t="shared" si="11"/>
        <v>10</v>
      </c>
      <c r="AU31" s="17" t="str">
        <f t="shared" si="12"/>
        <v>DEBIL</v>
      </c>
      <c r="AV31" s="43">
        <f t="shared" si="1"/>
        <v>0</v>
      </c>
      <c r="AW31" s="43">
        <f>AVERAGE(AV31:AV32)</f>
        <v>0</v>
      </c>
      <c r="AX31" s="249" t="str">
        <f>IF(AW31=100,"FUERTE",IF(AW31&gt;=50,"MODERADO","DEBIL"))</f>
        <v>DEBIL</v>
      </c>
    </row>
    <row r="32" spans="1:50" ht="85.5" customHeight="1" x14ac:dyDescent="0.45">
      <c r="A32" s="252"/>
      <c r="B32" s="252"/>
      <c r="C32" s="254"/>
      <c r="D32" s="76" t="s">
        <v>50</v>
      </c>
      <c r="E32" s="76" t="s">
        <v>27</v>
      </c>
      <c r="F32" s="76" t="s">
        <v>46</v>
      </c>
      <c r="G32" s="76" t="s">
        <v>47</v>
      </c>
      <c r="H32" s="10">
        <v>382</v>
      </c>
      <c r="I32" s="151" t="s">
        <v>300</v>
      </c>
      <c r="J32" s="151" t="s">
        <v>406</v>
      </c>
      <c r="K32" s="151" t="s">
        <v>387</v>
      </c>
      <c r="L32" s="151" t="s">
        <v>264</v>
      </c>
      <c r="M32" s="151" t="s">
        <v>367</v>
      </c>
      <c r="N32" s="68"/>
      <c r="O32" s="151" t="s">
        <v>407</v>
      </c>
      <c r="P32" s="17" t="s">
        <v>9</v>
      </c>
      <c r="Q32" s="18">
        <f t="shared" si="2"/>
        <v>10</v>
      </c>
      <c r="R32" s="24" t="s">
        <v>268</v>
      </c>
      <c r="S32" s="42">
        <f t="shared" si="3"/>
        <v>10</v>
      </c>
      <c r="T32" s="42" t="s">
        <v>269</v>
      </c>
      <c r="U32" s="42">
        <f>IF(T32=Desplegables!$C$13,10,0)</f>
        <v>10</v>
      </c>
      <c r="V32" s="42" t="s">
        <v>469</v>
      </c>
      <c r="W32" s="42">
        <f>IF(V32=Desplegables!$C$15,10,0)</f>
        <v>0</v>
      </c>
      <c r="X32" s="42" t="s">
        <v>264</v>
      </c>
      <c r="Y32" s="15">
        <f>+IF(X32=Desplegables!$C$17,Desplegables!$D$17,IF(X32=Desplegables!$C$18,Desplegables!$D$18,IF(X32=Desplegables!$C$19,Desplegables!$D$19,0)))</f>
        <v>15</v>
      </c>
      <c r="Z32" s="16" t="s">
        <v>510</v>
      </c>
      <c r="AA32" s="15">
        <f>+IF(Z32=Desplegables!$C$21,Desplegables!$D$21,IF(Z32=Desplegables!$C$22,Desplegables!$D$22,IF(Z32=Desplegables!$C$23,Desplegables!$D$23,0)))</f>
        <v>0</v>
      </c>
      <c r="AB32" s="16" t="s">
        <v>472</v>
      </c>
      <c r="AC32" s="15">
        <f>IF(AB32=Desplegables!$C$26,5,IF(AB32=Desplegables!$C$25,10,0))</f>
        <v>5</v>
      </c>
      <c r="AD32" s="16" t="s">
        <v>474</v>
      </c>
      <c r="AE32" s="15">
        <f>IF(AD32=Desplegables!$C$29,5,IF(AD32=Desplegables!$C$28,10,0))</f>
        <v>10</v>
      </c>
      <c r="AF32" s="16" t="s">
        <v>9</v>
      </c>
      <c r="AG32" s="15">
        <f t="shared" si="4"/>
        <v>10</v>
      </c>
      <c r="AH32" s="19">
        <f t="shared" si="5"/>
        <v>70</v>
      </c>
      <c r="AI32" s="17" t="str">
        <f t="shared" si="6"/>
        <v>DEBIL</v>
      </c>
      <c r="AJ32" s="179" t="s">
        <v>679</v>
      </c>
      <c r="AK32" s="118" t="s">
        <v>272</v>
      </c>
      <c r="AL32" s="24" t="str">
        <f>IF(AK32=Desplegables!$G$9,"FUERTE",IF(AK32=Desplegables!$G$10,"MODERADO","DEBIL"))</f>
        <v>FUERTE</v>
      </c>
      <c r="AM32" s="24" t="s">
        <v>20</v>
      </c>
      <c r="AN32" s="24" t="str">
        <f t="shared" si="7"/>
        <v>FUERTE</v>
      </c>
      <c r="AO32" s="121" t="s">
        <v>680</v>
      </c>
      <c r="AP32" s="17" t="str">
        <f t="shared" si="8"/>
        <v>DEBIL</v>
      </c>
      <c r="AQ32" s="18">
        <f t="shared" si="9"/>
        <v>1</v>
      </c>
      <c r="AR32" s="17" t="str">
        <f t="shared" si="0"/>
        <v>FUERTE</v>
      </c>
      <c r="AS32" s="18">
        <f t="shared" si="10"/>
        <v>10</v>
      </c>
      <c r="AT32" s="18">
        <f t="shared" si="11"/>
        <v>10</v>
      </c>
      <c r="AU32" s="17" t="str">
        <f t="shared" si="12"/>
        <v>DEBIL</v>
      </c>
      <c r="AV32" s="43">
        <f t="shared" si="1"/>
        <v>0</v>
      </c>
      <c r="AW32" s="43"/>
      <c r="AX32" s="249"/>
    </row>
    <row r="33" spans="1:50" ht="62.25" customHeight="1" x14ac:dyDescent="0.45">
      <c r="A33" s="10">
        <v>15</v>
      </c>
      <c r="B33" s="10">
        <v>46</v>
      </c>
      <c r="C33" s="150">
        <v>42699</v>
      </c>
      <c r="D33" s="151" t="s">
        <v>51</v>
      </c>
      <c r="E33" s="10" t="s">
        <v>35</v>
      </c>
      <c r="F33" s="151" t="s">
        <v>52</v>
      </c>
      <c r="G33" s="151" t="s">
        <v>53</v>
      </c>
      <c r="H33" s="10">
        <v>89</v>
      </c>
      <c r="I33" s="151" t="s">
        <v>301</v>
      </c>
      <c r="J33" s="151" t="s">
        <v>396</v>
      </c>
      <c r="K33" s="151" t="s">
        <v>263</v>
      </c>
      <c r="L33" s="151" t="s">
        <v>264</v>
      </c>
      <c r="M33" s="151" t="s">
        <v>265</v>
      </c>
      <c r="N33" s="68"/>
      <c r="O33" s="151" t="s">
        <v>384</v>
      </c>
      <c r="P33" s="17" t="s">
        <v>9</v>
      </c>
      <c r="Q33" s="18">
        <f t="shared" si="2"/>
        <v>10</v>
      </c>
      <c r="R33" s="24" t="s">
        <v>268</v>
      </c>
      <c r="S33" s="42">
        <f t="shared" si="3"/>
        <v>10</v>
      </c>
      <c r="T33" s="42" t="s">
        <v>269</v>
      </c>
      <c r="U33" s="42">
        <f>IF(T33=Desplegables!$C$13,10,0)</f>
        <v>10</v>
      </c>
      <c r="V33" s="42" t="s">
        <v>270</v>
      </c>
      <c r="W33" s="42">
        <f>IF(V33=Desplegables!$C$15,10,0)</f>
        <v>10</v>
      </c>
      <c r="X33" s="42" t="s">
        <v>264</v>
      </c>
      <c r="Y33" s="15">
        <f>+IF(X33=Desplegables!$C$17,Desplegables!$D$17,IF(X33=Desplegables!$C$18,Desplegables!$D$18,IF(X33=Desplegables!$C$19,Desplegables!$D$19,0)))</f>
        <v>15</v>
      </c>
      <c r="Z33" s="16" t="s">
        <v>510</v>
      </c>
      <c r="AA33" s="15">
        <f>+IF(Z33=Desplegables!$C$21,Desplegables!$D$21,IF(Z33=Desplegables!$C$22,Desplegables!$D$22,IF(Z33=Desplegables!$C$23,Desplegables!$D$23,0)))</f>
        <v>0</v>
      </c>
      <c r="AB33" s="16" t="s">
        <v>472</v>
      </c>
      <c r="AC33" s="15">
        <f>IF(AB33=Desplegables!$C$26,5,IF(AB33=Desplegables!$C$25,10,0))</f>
        <v>5</v>
      </c>
      <c r="AD33" s="16" t="s">
        <v>271</v>
      </c>
      <c r="AE33" s="15">
        <f>IF(AD33=Desplegables!$C$29,5,IF(AD33=Desplegables!$C$28,10,0))</f>
        <v>5</v>
      </c>
      <c r="AF33" s="16" t="s">
        <v>9</v>
      </c>
      <c r="AG33" s="15">
        <f t="shared" si="4"/>
        <v>10</v>
      </c>
      <c r="AH33" s="19">
        <f t="shared" si="5"/>
        <v>75</v>
      </c>
      <c r="AI33" s="17" t="str">
        <f t="shared" si="6"/>
        <v>MODERADO</v>
      </c>
      <c r="AJ33" s="118" t="s">
        <v>785</v>
      </c>
      <c r="AK33" s="118" t="s">
        <v>466</v>
      </c>
      <c r="AL33" s="24" t="str">
        <f>IF(AK33=Desplegables!$G$9,"FUERTE",IF(AK33=Desplegables!$G$10,"MODERADO","DEBIL"))</f>
        <v>MODERADO</v>
      </c>
      <c r="AM33" s="24" t="s">
        <v>20</v>
      </c>
      <c r="AN33" s="24" t="str">
        <f t="shared" si="7"/>
        <v>MODERADO</v>
      </c>
      <c r="AO33" s="24" t="s">
        <v>615</v>
      </c>
      <c r="AP33" s="17" t="str">
        <f t="shared" si="8"/>
        <v>MODERADO</v>
      </c>
      <c r="AQ33" s="18">
        <f t="shared" si="9"/>
        <v>5</v>
      </c>
      <c r="AR33" s="17" t="str">
        <f t="shared" si="0"/>
        <v>MODERADO</v>
      </c>
      <c r="AS33" s="18">
        <f t="shared" si="10"/>
        <v>5</v>
      </c>
      <c r="AT33" s="18">
        <f t="shared" si="11"/>
        <v>25</v>
      </c>
      <c r="AU33" s="17" t="str">
        <f t="shared" si="12"/>
        <v>MODERADO</v>
      </c>
      <c r="AV33" s="43">
        <f t="shared" si="1"/>
        <v>50</v>
      </c>
      <c r="AW33" s="43">
        <f>AV33</f>
        <v>50</v>
      </c>
      <c r="AX33" s="193" t="str">
        <f>IF(AW33=100,"FUERTE",IF(AW33&gt;=50,"MODERADO","DEBIL"))</f>
        <v>MODERADO</v>
      </c>
    </row>
    <row r="34" spans="1:50" ht="102.75" customHeight="1" x14ac:dyDescent="0.45">
      <c r="A34" s="10">
        <v>16</v>
      </c>
      <c r="B34" s="10">
        <v>25</v>
      </c>
      <c r="C34" s="150">
        <v>42699</v>
      </c>
      <c r="D34" s="152" t="s">
        <v>532</v>
      </c>
      <c r="E34" s="10" t="s">
        <v>35</v>
      </c>
      <c r="F34" s="151" t="s">
        <v>52</v>
      </c>
      <c r="G34" s="151" t="s">
        <v>53</v>
      </c>
      <c r="H34" s="10">
        <v>59</v>
      </c>
      <c r="I34" s="173" t="s">
        <v>302</v>
      </c>
      <c r="J34" s="151" t="s">
        <v>302</v>
      </c>
      <c r="K34" s="151" t="s">
        <v>263</v>
      </c>
      <c r="L34" s="151" t="s">
        <v>264</v>
      </c>
      <c r="M34" s="151" t="s">
        <v>265</v>
      </c>
      <c r="N34" s="151" t="s">
        <v>266</v>
      </c>
      <c r="O34" s="151" t="s">
        <v>384</v>
      </c>
      <c r="P34" s="17" t="s">
        <v>20</v>
      </c>
      <c r="Q34" s="18">
        <f t="shared" si="2"/>
        <v>0</v>
      </c>
      <c r="R34" s="24" t="s">
        <v>465</v>
      </c>
      <c r="S34" s="42">
        <f t="shared" si="3"/>
        <v>0</v>
      </c>
      <c r="T34" s="42" t="s">
        <v>468</v>
      </c>
      <c r="U34" s="42">
        <f>IF(T34=Desplegables!$C$13,10,0)</f>
        <v>0</v>
      </c>
      <c r="V34" s="42" t="s">
        <v>469</v>
      </c>
      <c r="W34" s="42">
        <f>IF(V34=Desplegables!$C$15,10,0)</f>
        <v>0</v>
      </c>
      <c r="X34" s="42" t="s">
        <v>470</v>
      </c>
      <c r="Y34" s="15">
        <f>+IF(X34=Desplegables!$C$17,Desplegables!$D$17,IF(X34=Desplegables!$C$18,Desplegables!$D$18,IF(X34=Desplegables!$C$19,Desplegables!$D$19,0)))</f>
        <v>0</v>
      </c>
      <c r="Z34" s="16" t="s">
        <v>510</v>
      </c>
      <c r="AA34" s="15">
        <f>+IF(Z34=Desplegables!$C$21,Desplegables!$D$21,IF(Z34=Desplegables!$C$22,Desplegables!$D$22,IF(Z34=Desplegables!$C$23,Desplegables!$D$23,0)))</f>
        <v>0</v>
      </c>
      <c r="AB34" s="16" t="s">
        <v>473</v>
      </c>
      <c r="AC34" s="15">
        <f>IF(AB34=Desplegables!$C$26,5,IF(AB34=Desplegables!$C$25,10,0))</f>
        <v>0</v>
      </c>
      <c r="AD34" s="16" t="s">
        <v>475</v>
      </c>
      <c r="AE34" s="15">
        <f>IF(AD34=Desplegables!$C$29,5,IF(AD34=Desplegables!$C$28,10,0))</f>
        <v>0</v>
      </c>
      <c r="AF34" s="16" t="s">
        <v>20</v>
      </c>
      <c r="AG34" s="15">
        <f t="shared" si="4"/>
        <v>0</v>
      </c>
      <c r="AH34" s="19">
        <f t="shared" si="5"/>
        <v>0</v>
      </c>
      <c r="AI34" s="17" t="str">
        <f t="shared" si="6"/>
        <v>DEBIL</v>
      </c>
      <c r="AJ34" s="175" t="s">
        <v>606</v>
      </c>
      <c r="AK34" s="118" t="s">
        <v>466</v>
      </c>
      <c r="AL34" s="24" t="str">
        <f>IF(AK34=Desplegables!$G$9,"FUERTE",IF(AK34=Desplegables!$G$10,"MODERADO","DEBIL"))</f>
        <v>MODERADO</v>
      </c>
      <c r="AM34" s="107" t="s">
        <v>9</v>
      </c>
      <c r="AN34" s="24" t="str">
        <f t="shared" si="7"/>
        <v>DEBIL</v>
      </c>
      <c r="AO34" s="24" t="s">
        <v>616</v>
      </c>
      <c r="AP34" s="17" t="str">
        <f t="shared" si="8"/>
        <v>DEBIL</v>
      </c>
      <c r="AQ34" s="18">
        <f t="shared" si="9"/>
        <v>1</v>
      </c>
      <c r="AR34" s="17" t="str">
        <f t="shared" si="0"/>
        <v>DEBIL</v>
      </c>
      <c r="AS34" s="18">
        <f t="shared" si="10"/>
        <v>1</v>
      </c>
      <c r="AT34" s="18">
        <f t="shared" si="11"/>
        <v>1</v>
      </c>
      <c r="AU34" s="17" t="str">
        <f t="shared" si="12"/>
        <v>DEBIL</v>
      </c>
      <c r="AV34" s="43">
        <f t="shared" si="1"/>
        <v>0</v>
      </c>
      <c r="AW34" s="43">
        <f>AV34</f>
        <v>0</v>
      </c>
      <c r="AX34" s="192" t="str">
        <f>IF(AW34=100,"FUERTE",IF(AW34&gt;=50,"MODERADO","DEBIL"))</f>
        <v>DEBIL</v>
      </c>
    </row>
    <row r="35" spans="1:50" ht="30" customHeight="1" x14ac:dyDescent="0.45">
      <c r="A35" s="252">
        <v>17</v>
      </c>
      <c r="B35" s="252">
        <v>31</v>
      </c>
      <c r="C35" s="253">
        <v>43490</v>
      </c>
      <c r="D35" s="76" t="s">
        <v>55</v>
      </c>
      <c r="E35" s="76" t="s">
        <v>27</v>
      </c>
      <c r="F35" s="76" t="s">
        <v>52</v>
      </c>
      <c r="G35" s="76" t="s">
        <v>53</v>
      </c>
      <c r="H35" s="10">
        <v>63</v>
      </c>
      <c r="I35" s="151" t="s">
        <v>303</v>
      </c>
      <c r="J35" s="151" t="s">
        <v>385</v>
      </c>
      <c r="K35" s="151" t="s">
        <v>263</v>
      </c>
      <c r="L35" s="151" t="s">
        <v>264</v>
      </c>
      <c r="M35" s="151" t="s">
        <v>265</v>
      </c>
      <c r="N35" s="151" t="s">
        <v>266</v>
      </c>
      <c r="O35" s="151" t="s">
        <v>384</v>
      </c>
      <c r="P35" s="17" t="s">
        <v>9</v>
      </c>
      <c r="Q35" s="18">
        <f t="shared" si="2"/>
        <v>10</v>
      </c>
      <c r="R35" s="24" t="s">
        <v>268</v>
      </c>
      <c r="S35" s="42">
        <f t="shared" si="3"/>
        <v>10</v>
      </c>
      <c r="T35" s="42" t="s">
        <v>269</v>
      </c>
      <c r="U35" s="42">
        <f>IF(T35=Desplegables!$C$13,10,0)</f>
        <v>10</v>
      </c>
      <c r="V35" s="42" t="s">
        <v>469</v>
      </c>
      <c r="W35" s="42">
        <f>IF(V35=Desplegables!$C$15,10,0)</f>
        <v>0</v>
      </c>
      <c r="X35" s="42" t="s">
        <v>477</v>
      </c>
      <c r="Y35" s="15">
        <f>+IF(X35=Desplegables!$C$17,Desplegables!$D$17,IF(X35=Desplegables!$C$18,Desplegables!$D$18,IF(X35=Desplegables!$C$19,Desplegables!$D$19,0)))</f>
        <v>10</v>
      </c>
      <c r="Z35" s="16" t="s">
        <v>479</v>
      </c>
      <c r="AA35" s="15">
        <f>+IF(Z35=Desplegables!$C$21,Desplegables!$D$21,IF(Z35=Desplegables!$C$22,Desplegables!$D$22,IF(Z35=Desplegables!$C$23,Desplegables!$D$23,0)))</f>
        <v>5</v>
      </c>
      <c r="AB35" s="16" t="s">
        <v>472</v>
      </c>
      <c r="AC35" s="15">
        <f>IF(AB35=Desplegables!$C$26,5,IF(AB35=Desplegables!$C$25,10,0))</f>
        <v>5</v>
      </c>
      <c r="AD35" s="16" t="s">
        <v>271</v>
      </c>
      <c r="AE35" s="15">
        <f>IF(AD35=Desplegables!$C$29,5,IF(AD35=Desplegables!$C$28,10,0))</f>
        <v>5</v>
      </c>
      <c r="AF35" s="16" t="s">
        <v>9</v>
      </c>
      <c r="AG35" s="15">
        <f t="shared" si="4"/>
        <v>10</v>
      </c>
      <c r="AH35" s="19">
        <f t="shared" si="5"/>
        <v>65</v>
      </c>
      <c r="AI35" s="17" t="str">
        <f t="shared" si="6"/>
        <v>DEBIL</v>
      </c>
      <c r="AJ35" s="179" t="s">
        <v>607</v>
      </c>
      <c r="AK35" s="118" t="s">
        <v>466</v>
      </c>
      <c r="AL35" s="24" t="str">
        <f>IF(AK35=Desplegables!$G$9,"FUERTE",IF(AK35=Desplegables!$G$10,"MODERADO","DEBIL"))</f>
        <v>MODERADO</v>
      </c>
      <c r="AM35" s="24" t="s">
        <v>20</v>
      </c>
      <c r="AN35" s="24" t="str">
        <f t="shared" si="7"/>
        <v>MODERADO</v>
      </c>
      <c r="AO35" s="121" t="s">
        <v>617</v>
      </c>
      <c r="AP35" s="17" t="str">
        <f t="shared" si="8"/>
        <v>DEBIL</v>
      </c>
      <c r="AQ35" s="18">
        <f t="shared" si="9"/>
        <v>1</v>
      </c>
      <c r="AR35" s="17" t="str">
        <f t="shared" si="0"/>
        <v>MODERADO</v>
      </c>
      <c r="AS35" s="18">
        <f t="shared" si="10"/>
        <v>5</v>
      </c>
      <c r="AT35" s="18">
        <f t="shared" si="11"/>
        <v>5</v>
      </c>
      <c r="AU35" s="17" t="str">
        <f t="shared" si="12"/>
        <v>DEBIL</v>
      </c>
      <c r="AV35" s="43">
        <f t="shared" si="1"/>
        <v>0</v>
      </c>
      <c r="AW35" s="43">
        <f>AVERAGE(AV35:AV37)</f>
        <v>0</v>
      </c>
      <c r="AX35" s="249" t="str">
        <f>IF(AW35=100,"FUERTE",IF(AW35&gt;=50,"MODERADO","DEBIL"))</f>
        <v>DEBIL</v>
      </c>
    </row>
    <row r="36" spans="1:50" ht="76.5" customHeight="1" x14ac:dyDescent="0.45">
      <c r="A36" s="252"/>
      <c r="B36" s="252"/>
      <c r="C36" s="254"/>
      <c r="D36" s="76" t="s">
        <v>55</v>
      </c>
      <c r="E36" s="76" t="s">
        <v>27</v>
      </c>
      <c r="F36" s="76" t="s">
        <v>52</v>
      </c>
      <c r="G36" s="76" t="s">
        <v>53</v>
      </c>
      <c r="H36" s="10">
        <v>194</v>
      </c>
      <c r="I36" s="151" t="s">
        <v>304</v>
      </c>
      <c r="J36" s="151" t="s">
        <v>386</v>
      </c>
      <c r="K36" s="151" t="s">
        <v>263</v>
      </c>
      <c r="L36" s="151" t="s">
        <v>264</v>
      </c>
      <c r="M36" s="151" t="s">
        <v>367</v>
      </c>
      <c r="N36" s="151" t="s">
        <v>266</v>
      </c>
      <c r="O36" s="151" t="s">
        <v>384</v>
      </c>
      <c r="P36" s="17" t="s">
        <v>9</v>
      </c>
      <c r="Q36" s="18">
        <f t="shared" si="2"/>
        <v>10</v>
      </c>
      <c r="R36" s="24" t="s">
        <v>268</v>
      </c>
      <c r="S36" s="42">
        <f t="shared" si="3"/>
        <v>10</v>
      </c>
      <c r="T36" s="42" t="s">
        <v>269</v>
      </c>
      <c r="U36" s="42">
        <f>IF(T36=Desplegables!$C$13,10,0)</f>
        <v>10</v>
      </c>
      <c r="V36" s="42" t="s">
        <v>469</v>
      </c>
      <c r="W36" s="42">
        <f>IF(V36=Desplegables!$C$15,10,0)</f>
        <v>0</v>
      </c>
      <c r="X36" s="42" t="s">
        <v>477</v>
      </c>
      <c r="Y36" s="15">
        <f>+IF(X36=Desplegables!$C$17,Desplegables!$D$17,IF(X36=Desplegables!$C$18,Desplegables!$D$18,IF(X36=Desplegables!$C$19,Desplegables!$D$19,0)))</f>
        <v>10</v>
      </c>
      <c r="Z36" s="16" t="s">
        <v>479</v>
      </c>
      <c r="AA36" s="15">
        <f>+IF(Z36=Desplegables!$C$21,Desplegables!$D$21,IF(Z36=Desplegables!$C$22,Desplegables!$D$22,IF(Z36=Desplegables!$C$23,Desplegables!$D$23,0)))</f>
        <v>5</v>
      </c>
      <c r="AB36" s="16" t="s">
        <v>472</v>
      </c>
      <c r="AC36" s="15">
        <f>IF(AB36=Desplegables!$C$26,5,IF(AB36=Desplegables!$C$25,10,0))</f>
        <v>5</v>
      </c>
      <c r="AD36" s="16" t="s">
        <v>271</v>
      </c>
      <c r="AE36" s="15">
        <f>IF(AD36=Desplegables!$C$29,5,IF(AD36=Desplegables!$C$28,10,0))</f>
        <v>5</v>
      </c>
      <c r="AF36" s="16" t="s">
        <v>9</v>
      </c>
      <c r="AG36" s="15">
        <f t="shared" si="4"/>
        <v>10</v>
      </c>
      <c r="AH36" s="19">
        <f t="shared" si="5"/>
        <v>65</v>
      </c>
      <c r="AI36" s="17" t="str">
        <f t="shared" si="6"/>
        <v>DEBIL</v>
      </c>
      <c r="AJ36" s="179" t="s">
        <v>681</v>
      </c>
      <c r="AK36" s="118" t="s">
        <v>466</v>
      </c>
      <c r="AL36" s="24" t="str">
        <f>IF(AK36=Desplegables!$G$9,"FUERTE",IF(AK36=Desplegables!$G$10,"MODERADO","DEBIL"))</f>
        <v>MODERADO</v>
      </c>
      <c r="AM36" s="24" t="s">
        <v>20</v>
      </c>
      <c r="AN36" s="24" t="str">
        <f t="shared" si="7"/>
        <v>MODERADO</v>
      </c>
      <c r="AO36" s="121" t="s">
        <v>682</v>
      </c>
      <c r="AP36" s="17" t="str">
        <f t="shared" si="8"/>
        <v>DEBIL</v>
      </c>
      <c r="AQ36" s="18">
        <f t="shared" si="9"/>
        <v>1</v>
      </c>
      <c r="AR36" s="17" t="str">
        <f t="shared" si="0"/>
        <v>MODERADO</v>
      </c>
      <c r="AS36" s="18">
        <f t="shared" si="10"/>
        <v>5</v>
      </c>
      <c r="AT36" s="18">
        <f t="shared" si="11"/>
        <v>5</v>
      </c>
      <c r="AU36" s="17" t="str">
        <f t="shared" si="12"/>
        <v>DEBIL</v>
      </c>
      <c r="AV36" s="43">
        <f t="shared" si="1"/>
        <v>0</v>
      </c>
      <c r="AW36" s="43"/>
      <c r="AX36" s="249"/>
    </row>
    <row r="37" spans="1:50" ht="96" customHeight="1" x14ac:dyDescent="0.45">
      <c r="A37" s="252"/>
      <c r="B37" s="252"/>
      <c r="C37" s="254"/>
      <c r="D37" s="76" t="s">
        <v>55</v>
      </c>
      <c r="E37" s="76" t="s">
        <v>27</v>
      </c>
      <c r="F37" s="76" t="s">
        <v>52</v>
      </c>
      <c r="G37" s="76" t="s">
        <v>53</v>
      </c>
      <c r="H37" s="10">
        <v>240</v>
      </c>
      <c r="I37" s="151" t="s">
        <v>305</v>
      </c>
      <c r="J37" s="151" t="s">
        <v>305</v>
      </c>
      <c r="K37" s="151" t="s">
        <v>263</v>
      </c>
      <c r="L37" s="151" t="s">
        <v>264</v>
      </c>
      <c r="M37" s="151" t="s">
        <v>265</v>
      </c>
      <c r="N37" s="68"/>
      <c r="O37" s="151" t="s">
        <v>384</v>
      </c>
      <c r="P37" s="17" t="s">
        <v>9</v>
      </c>
      <c r="Q37" s="18">
        <f t="shared" si="2"/>
        <v>10</v>
      </c>
      <c r="R37" s="24" t="s">
        <v>268</v>
      </c>
      <c r="S37" s="42">
        <f t="shared" si="3"/>
        <v>10</v>
      </c>
      <c r="T37" s="42" t="s">
        <v>269</v>
      </c>
      <c r="U37" s="42">
        <f>IF(T37=Desplegables!$C$13,10,0)</f>
        <v>10</v>
      </c>
      <c r="V37" s="42" t="s">
        <v>469</v>
      </c>
      <c r="W37" s="42">
        <f>IF(V37=Desplegables!$C$15,10,0)</f>
        <v>0</v>
      </c>
      <c r="X37" s="42" t="s">
        <v>477</v>
      </c>
      <c r="Y37" s="15">
        <f>+IF(X37=Desplegables!$C$17,Desplegables!$D$17,IF(X37=Desplegables!$C$18,Desplegables!$D$18,IF(X37=Desplegables!$C$19,Desplegables!$D$19,0)))</f>
        <v>10</v>
      </c>
      <c r="Z37" s="16" t="s">
        <v>510</v>
      </c>
      <c r="AA37" s="15">
        <f>+IF(Z37=Desplegables!$C$21,Desplegables!$D$21,IF(Z37=Desplegables!$C$22,Desplegables!$D$22,IF(Z37=Desplegables!$C$23,Desplegables!$D$23,0)))</f>
        <v>0</v>
      </c>
      <c r="AB37" s="16" t="s">
        <v>472</v>
      </c>
      <c r="AC37" s="15">
        <f>IF(AB37=Desplegables!$C$26,5,IF(AB37=Desplegables!$C$25,10,0))</f>
        <v>5</v>
      </c>
      <c r="AD37" s="16" t="s">
        <v>271</v>
      </c>
      <c r="AE37" s="15">
        <f>IF(AD37=Desplegables!$C$29,5,IF(AD37=Desplegables!$C$28,10,0))</f>
        <v>5</v>
      </c>
      <c r="AF37" s="16" t="s">
        <v>9</v>
      </c>
      <c r="AG37" s="15">
        <f t="shared" si="4"/>
        <v>10</v>
      </c>
      <c r="AH37" s="19">
        <f t="shared" si="5"/>
        <v>60</v>
      </c>
      <c r="AI37" s="17" t="str">
        <f t="shared" si="6"/>
        <v>DEBIL</v>
      </c>
      <c r="AJ37" s="179" t="s">
        <v>683</v>
      </c>
      <c r="AK37" s="118" t="s">
        <v>466</v>
      </c>
      <c r="AL37" s="24" t="str">
        <f>IF(AK37=Desplegables!$G$9,"FUERTE",IF(AK37=Desplegables!$G$10,"MODERADO","DEBIL"))</f>
        <v>MODERADO</v>
      </c>
      <c r="AM37" s="24" t="s">
        <v>20</v>
      </c>
      <c r="AN37" s="24" t="str">
        <f t="shared" si="7"/>
        <v>MODERADO</v>
      </c>
      <c r="AO37" s="121" t="s">
        <v>684</v>
      </c>
      <c r="AP37" s="17" t="str">
        <f t="shared" si="8"/>
        <v>DEBIL</v>
      </c>
      <c r="AQ37" s="18">
        <f t="shared" si="9"/>
        <v>1</v>
      </c>
      <c r="AR37" s="17" t="str">
        <f t="shared" si="0"/>
        <v>MODERADO</v>
      </c>
      <c r="AS37" s="18">
        <f t="shared" si="10"/>
        <v>5</v>
      </c>
      <c r="AT37" s="18">
        <f t="shared" si="11"/>
        <v>5</v>
      </c>
      <c r="AU37" s="17" t="str">
        <f t="shared" si="12"/>
        <v>DEBIL</v>
      </c>
      <c r="AV37" s="43">
        <f t="shared" si="1"/>
        <v>0</v>
      </c>
      <c r="AW37" s="43"/>
      <c r="AX37" s="249"/>
    </row>
    <row r="38" spans="1:50" ht="97.5" customHeight="1" x14ac:dyDescent="0.45">
      <c r="A38" s="10">
        <v>18</v>
      </c>
      <c r="B38" s="10">
        <v>38</v>
      </c>
      <c r="C38" s="150">
        <v>44105</v>
      </c>
      <c r="D38" s="151" t="s">
        <v>56</v>
      </c>
      <c r="E38" s="10" t="s">
        <v>35</v>
      </c>
      <c r="F38" s="151" t="s">
        <v>57</v>
      </c>
      <c r="G38" s="151" t="s">
        <v>58</v>
      </c>
      <c r="H38" s="10">
        <v>69</v>
      </c>
      <c r="I38" s="151" t="s">
        <v>306</v>
      </c>
      <c r="J38" s="151" t="s">
        <v>306</v>
      </c>
      <c r="K38" s="151" t="s">
        <v>387</v>
      </c>
      <c r="L38" s="151" t="s">
        <v>264</v>
      </c>
      <c r="M38" s="151" t="s">
        <v>379</v>
      </c>
      <c r="N38" s="151" t="s">
        <v>266</v>
      </c>
      <c r="O38" s="151" t="s">
        <v>388</v>
      </c>
      <c r="P38" s="17" t="s">
        <v>9</v>
      </c>
      <c r="Q38" s="18">
        <f t="shared" si="2"/>
        <v>10</v>
      </c>
      <c r="R38" s="24" t="s">
        <v>268</v>
      </c>
      <c r="S38" s="42">
        <f t="shared" si="3"/>
        <v>10</v>
      </c>
      <c r="T38" s="42" t="s">
        <v>269</v>
      </c>
      <c r="U38" s="42">
        <f>IF(T38=Desplegables!$C$13,10,0)</f>
        <v>10</v>
      </c>
      <c r="V38" s="42" t="s">
        <v>469</v>
      </c>
      <c r="W38" s="42">
        <f>IF(V38=Desplegables!$C$15,10,0)</f>
        <v>0</v>
      </c>
      <c r="X38" s="42" t="s">
        <v>264</v>
      </c>
      <c r="Y38" s="15">
        <f>+IF(X38=Desplegables!$C$17,Desplegables!$D$17,IF(X38=Desplegables!$C$18,Desplegables!$D$18,IF(X38=Desplegables!$C$19,Desplegables!$D$19,0)))</f>
        <v>15</v>
      </c>
      <c r="Z38" s="16" t="s">
        <v>479</v>
      </c>
      <c r="AA38" s="15">
        <f>+IF(Z38=Desplegables!$C$21,Desplegables!$D$21,IF(Z38=Desplegables!$C$22,Desplegables!$D$22,IF(Z38=Desplegables!$C$23,Desplegables!$D$23,0)))</f>
        <v>5</v>
      </c>
      <c r="AB38" s="16" t="s">
        <v>472</v>
      </c>
      <c r="AC38" s="15">
        <f>IF(AB38=Desplegables!$C$26,5,IF(AB38=Desplegables!$C$25,10,0))</f>
        <v>5</v>
      </c>
      <c r="AD38" s="16" t="s">
        <v>271</v>
      </c>
      <c r="AE38" s="15">
        <f>IF(AD38=Desplegables!$C$29,5,IF(AD38=Desplegables!$C$28,10,0))</f>
        <v>5</v>
      </c>
      <c r="AF38" s="16" t="s">
        <v>9</v>
      </c>
      <c r="AG38" s="15">
        <f t="shared" si="4"/>
        <v>10</v>
      </c>
      <c r="AH38" s="19">
        <f t="shared" si="5"/>
        <v>70</v>
      </c>
      <c r="AI38" s="17" t="str">
        <f t="shared" si="6"/>
        <v>DEBIL</v>
      </c>
      <c r="AJ38" s="179" t="s">
        <v>608</v>
      </c>
      <c r="AK38" s="118" t="s">
        <v>466</v>
      </c>
      <c r="AL38" s="24" t="str">
        <f>IF(AK38=Desplegables!$G$9,"FUERTE",IF(AK38=Desplegables!$G$10,"MODERADO","DEBIL"))</f>
        <v>MODERADO</v>
      </c>
      <c r="AM38" s="24" t="s">
        <v>20</v>
      </c>
      <c r="AN38" s="24" t="str">
        <f t="shared" si="7"/>
        <v>MODERADO</v>
      </c>
      <c r="AO38" s="121" t="s">
        <v>618</v>
      </c>
      <c r="AP38" s="17" t="str">
        <f t="shared" si="8"/>
        <v>DEBIL</v>
      </c>
      <c r="AQ38" s="18">
        <f t="shared" si="9"/>
        <v>1</v>
      </c>
      <c r="AR38" s="17" t="str">
        <f t="shared" si="0"/>
        <v>MODERADO</v>
      </c>
      <c r="AS38" s="18">
        <f t="shared" si="10"/>
        <v>5</v>
      </c>
      <c r="AT38" s="18">
        <f t="shared" si="11"/>
        <v>5</v>
      </c>
      <c r="AU38" s="17" t="str">
        <f t="shared" si="12"/>
        <v>DEBIL</v>
      </c>
      <c r="AV38" s="43">
        <f t="shared" si="1"/>
        <v>0</v>
      </c>
      <c r="AW38" s="43">
        <f>AV38</f>
        <v>0</v>
      </c>
      <c r="AX38" s="192" t="str">
        <f>IF(AW38=100,"FUERTE",IF(AW38&gt;=50,"MODERADO","DEBIL"))</f>
        <v>DEBIL</v>
      </c>
    </row>
    <row r="39" spans="1:50" ht="91.5" customHeight="1" x14ac:dyDescent="0.45">
      <c r="A39" s="10">
        <v>19</v>
      </c>
      <c r="B39" s="10">
        <v>22</v>
      </c>
      <c r="C39" s="150">
        <v>43490</v>
      </c>
      <c r="D39" s="151" t="s">
        <v>59</v>
      </c>
      <c r="E39" s="10" t="s">
        <v>27</v>
      </c>
      <c r="F39" s="151" t="s">
        <v>60</v>
      </c>
      <c r="G39" s="151" t="s">
        <v>61</v>
      </c>
      <c r="H39" s="10">
        <v>348</v>
      </c>
      <c r="I39" s="173" t="s">
        <v>307</v>
      </c>
      <c r="J39" s="151" t="s">
        <v>307</v>
      </c>
      <c r="K39" s="151" t="s">
        <v>372</v>
      </c>
      <c r="L39" s="151" t="s">
        <v>264</v>
      </c>
      <c r="M39" s="151" t="s">
        <v>379</v>
      </c>
      <c r="N39" s="68"/>
      <c r="O39" s="151" t="s">
        <v>380</v>
      </c>
      <c r="P39" s="17" t="s">
        <v>20</v>
      </c>
      <c r="Q39" s="18">
        <f t="shared" si="2"/>
        <v>0</v>
      </c>
      <c r="R39" s="24" t="s">
        <v>465</v>
      </c>
      <c r="S39" s="42">
        <f t="shared" si="3"/>
        <v>0</v>
      </c>
      <c r="T39" s="42" t="s">
        <v>468</v>
      </c>
      <c r="U39" s="42">
        <f>IF(T39=Desplegables!$C$13,10,0)</f>
        <v>0</v>
      </c>
      <c r="V39" s="42" t="s">
        <v>469</v>
      </c>
      <c r="W39" s="42">
        <f>IF(V39=Desplegables!$C$15,10,0)</f>
        <v>0</v>
      </c>
      <c r="X39" s="42" t="s">
        <v>470</v>
      </c>
      <c r="Y39" s="15">
        <f>+IF(X39=Desplegables!$C$17,Desplegables!$D$17,IF(X39=Desplegables!$C$18,Desplegables!$D$18,IF(X39=Desplegables!$C$19,Desplegables!$D$19,0)))</f>
        <v>0</v>
      </c>
      <c r="Z39" s="16" t="s">
        <v>510</v>
      </c>
      <c r="AA39" s="15">
        <f>+IF(Z39=Desplegables!$C$21,Desplegables!$D$21,IF(Z39=Desplegables!$C$22,Desplegables!$D$22,IF(Z39=Desplegables!$C$23,Desplegables!$D$23,0)))</f>
        <v>0</v>
      </c>
      <c r="AB39" s="16" t="s">
        <v>473</v>
      </c>
      <c r="AC39" s="15">
        <f>IF(AB39=Desplegables!$C$26,5,IF(AB39=Desplegables!$C$25,10,0))</f>
        <v>0</v>
      </c>
      <c r="AD39" s="16" t="s">
        <v>475</v>
      </c>
      <c r="AE39" s="15">
        <f>IF(AD39=Desplegables!$C$29,5,IF(AD39=Desplegables!$C$28,10,0))</f>
        <v>0</v>
      </c>
      <c r="AF39" s="16" t="s">
        <v>20</v>
      </c>
      <c r="AG39" s="15">
        <f t="shared" si="4"/>
        <v>0</v>
      </c>
      <c r="AH39" s="19">
        <f t="shared" si="5"/>
        <v>0</v>
      </c>
      <c r="AI39" s="17" t="str">
        <f t="shared" si="6"/>
        <v>DEBIL</v>
      </c>
      <c r="AJ39" s="180" t="s">
        <v>786</v>
      </c>
      <c r="AK39" s="118" t="s">
        <v>466</v>
      </c>
      <c r="AL39" s="24" t="str">
        <f>IF(AK39=Desplegables!$G$9,"FUERTE",IF(AK39=Desplegables!$G$10,"MODERADO","DEBIL"))</f>
        <v>MODERADO</v>
      </c>
      <c r="AM39" s="24" t="s">
        <v>20</v>
      </c>
      <c r="AN39" s="24" t="str">
        <f t="shared" si="7"/>
        <v>MODERADO</v>
      </c>
      <c r="AO39" s="124" t="s">
        <v>768</v>
      </c>
      <c r="AP39" s="17" t="str">
        <f t="shared" si="8"/>
        <v>DEBIL</v>
      </c>
      <c r="AQ39" s="18">
        <f t="shared" si="9"/>
        <v>1</v>
      </c>
      <c r="AR39" s="17" t="str">
        <f t="shared" si="0"/>
        <v>MODERADO</v>
      </c>
      <c r="AS39" s="18">
        <f t="shared" si="10"/>
        <v>5</v>
      </c>
      <c r="AT39" s="18">
        <f t="shared" si="11"/>
        <v>5</v>
      </c>
      <c r="AU39" s="17" t="str">
        <f t="shared" si="12"/>
        <v>DEBIL</v>
      </c>
      <c r="AV39" s="43">
        <f t="shared" si="1"/>
        <v>0</v>
      </c>
      <c r="AW39" s="43">
        <f>AV39</f>
        <v>0</v>
      </c>
      <c r="AX39" s="192" t="str">
        <f>IF(AW39=100,"FUERTE",IF(AW39&gt;=50,"MODERADO","DEBIL"))</f>
        <v>DEBIL</v>
      </c>
    </row>
    <row r="40" spans="1:50" ht="150.75" customHeight="1" x14ac:dyDescent="0.45">
      <c r="A40" s="252">
        <v>20</v>
      </c>
      <c r="B40" s="252">
        <v>23</v>
      </c>
      <c r="C40" s="253">
        <v>42597</v>
      </c>
      <c r="D40" s="76" t="s">
        <v>62</v>
      </c>
      <c r="E40" s="76" t="s">
        <v>35</v>
      </c>
      <c r="F40" s="76" t="s">
        <v>60</v>
      </c>
      <c r="G40" s="76" t="s">
        <v>61</v>
      </c>
      <c r="H40" s="10">
        <v>53</v>
      </c>
      <c r="I40" s="151" t="s">
        <v>308</v>
      </c>
      <c r="J40" s="151" t="s">
        <v>381</v>
      </c>
      <c r="K40" s="151" t="s">
        <v>263</v>
      </c>
      <c r="L40" s="151" t="s">
        <v>264</v>
      </c>
      <c r="M40" s="151" t="s">
        <v>265</v>
      </c>
      <c r="N40" s="151" t="s">
        <v>266</v>
      </c>
      <c r="O40" s="151" t="s">
        <v>382</v>
      </c>
      <c r="P40" s="17" t="s">
        <v>9</v>
      </c>
      <c r="Q40" s="18">
        <f t="shared" si="2"/>
        <v>10</v>
      </c>
      <c r="R40" s="24" t="s">
        <v>268</v>
      </c>
      <c r="S40" s="42">
        <f t="shared" si="3"/>
        <v>10</v>
      </c>
      <c r="T40" s="42" t="s">
        <v>269</v>
      </c>
      <c r="U40" s="42">
        <f>IF(T40=Desplegables!$C$13,10,0)</f>
        <v>10</v>
      </c>
      <c r="V40" s="42" t="s">
        <v>270</v>
      </c>
      <c r="W40" s="42">
        <f>IF(V40=Desplegables!$C$15,10,0)</f>
        <v>10</v>
      </c>
      <c r="X40" s="42" t="s">
        <v>264</v>
      </c>
      <c r="Y40" s="15">
        <f>+IF(X40=Desplegables!$C$17,Desplegables!$D$17,IF(X40=Desplegables!$C$18,Desplegables!$D$18,IF(X40=Desplegables!$C$19,Desplegables!$D$19,0)))</f>
        <v>15</v>
      </c>
      <c r="Z40" s="16" t="s">
        <v>479</v>
      </c>
      <c r="AA40" s="15">
        <f>+IF(Z40=Desplegables!$C$21,Desplegables!$D$21,IF(Z40=Desplegables!$C$22,Desplegables!$D$22,IF(Z40=Desplegables!$C$23,Desplegables!$D$23,0)))</f>
        <v>5</v>
      </c>
      <c r="AB40" s="16" t="s">
        <v>471</v>
      </c>
      <c r="AC40" s="15">
        <f>IF(AB40=Desplegables!$C$26,5,IF(AB40=Desplegables!$C$25,10,0))</f>
        <v>10</v>
      </c>
      <c r="AD40" s="16" t="s">
        <v>474</v>
      </c>
      <c r="AE40" s="15">
        <f>IF(AD40=Desplegables!$C$29,5,IF(AD40=Desplegables!$C$28,10,0))</f>
        <v>10</v>
      </c>
      <c r="AF40" s="16" t="s">
        <v>9</v>
      </c>
      <c r="AG40" s="15">
        <f t="shared" si="4"/>
        <v>10</v>
      </c>
      <c r="AH40" s="19">
        <f t="shared" si="5"/>
        <v>90</v>
      </c>
      <c r="AI40" s="17" t="str">
        <f t="shared" si="6"/>
        <v>FUERTE</v>
      </c>
      <c r="AJ40" s="181" t="s">
        <v>627</v>
      </c>
      <c r="AK40" s="118" t="s">
        <v>272</v>
      </c>
      <c r="AL40" s="24" t="str">
        <f>IF(AK40=Desplegables!$G$9,"FUERTE",IF(AK40=Desplegables!$G$10,"MODERADO","DEBIL"))</f>
        <v>FUERTE</v>
      </c>
      <c r="AM40" s="24" t="s">
        <v>20</v>
      </c>
      <c r="AN40" s="24" t="str">
        <f t="shared" si="7"/>
        <v>FUERTE</v>
      </c>
      <c r="AO40" s="123" t="s">
        <v>626</v>
      </c>
      <c r="AP40" s="17" t="str">
        <f t="shared" si="8"/>
        <v>FUERTE</v>
      </c>
      <c r="AQ40" s="18">
        <f t="shared" si="9"/>
        <v>10</v>
      </c>
      <c r="AR40" s="17" t="str">
        <f t="shared" si="0"/>
        <v>FUERTE</v>
      </c>
      <c r="AS40" s="18">
        <f t="shared" si="10"/>
        <v>10</v>
      </c>
      <c r="AT40" s="18">
        <f t="shared" si="11"/>
        <v>100</v>
      </c>
      <c r="AU40" s="17" t="str">
        <f t="shared" si="12"/>
        <v>FUERTE</v>
      </c>
      <c r="AV40" s="43">
        <f t="shared" si="1"/>
        <v>100</v>
      </c>
      <c r="AW40" s="43">
        <f>AVERAGE(AV40:AV41)</f>
        <v>100</v>
      </c>
      <c r="AX40" s="255" t="str">
        <f>IF(AW40=100,"FUERTE",IF(AW40&gt;=50,"MODERADO","DEBIL"))</f>
        <v>FUERTE</v>
      </c>
    </row>
    <row r="41" spans="1:50" ht="111" customHeight="1" x14ac:dyDescent="0.45">
      <c r="A41" s="252"/>
      <c r="B41" s="252"/>
      <c r="C41" s="254"/>
      <c r="D41" s="76" t="s">
        <v>62</v>
      </c>
      <c r="E41" s="76" t="s">
        <v>35</v>
      </c>
      <c r="F41" s="76" t="s">
        <v>60</v>
      </c>
      <c r="G41" s="76" t="s">
        <v>61</v>
      </c>
      <c r="H41" s="10">
        <v>54</v>
      </c>
      <c r="I41" s="151" t="s">
        <v>309</v>
      </c>
      <c r="J41" s="151" t="s">
        <v>383</v>
      </c>
      <c r="K41" s="151" t="s">
        <v>263</v>
      </c>
      <c r="L41" s="151" t="s">
        <v>264</v>
      </c>
      <c r="M41" s="151" t="s">
        <v>265</v>
      </c>
      <c r="N41" s="151" t="s">
        <v>266</v>
      </c>
      <c r="O41" s="151" t="s">
        <v>382</v>
      </c>
      <c r="P41" s="17" t="s">
        <v>9</v>
      </c>
      <c r="Q41" s="18">
        <f t="shared" si="2"/>
        <v>10</v>
      </c>
      <c r="R41" s="24" t="s">
        <v>268</v>
      </c>
      <c r="S41" s="42">
        <f t="shared" si="3"/>
        <v>10</v>
      </c>
      <c r="T41" s="42" t="s">
        <v>269</v>
      </c>
      <c r="U41" s="42">
        <f>IF(T41=Desplegables!$C$13,10,0)</f>
        <v>10</v>
      </c>
      <c r="V41" s="42" t="s">
        <v>270</v>
      </c>
      <c r="W41" s="42">
        <f>IF(V41=Desplegables!$C$15,10,0)</f>
        <v>10</v>
      </c>
      <c r="X41" s="42" t="s">
        <v>264</v>
      </c>
      <c r="Y41" s="15">
        <f>+IF(X41=Desplegables!$C$17,Desplegables!$D$17,IF(X41=Desplegables!$C$18,Desplegables!$D$18,IF(X41=Desplegables!$C$19,Desplegables!$D$19,0)))</f>
        <v>15</v>
      </c>
      <c r="Z41" s="16" t="s">
        <v>479</v>
      </c>
      <c r="AA41" s="15">
        <f>+IF(Z41=Desplegables!$C$21,Desplegables!$D$21,IF(Z41=Desplegables!$C$22,Desplegables!$D$22,IF(Z41=Desplegables!$C$23,Desplegables!$D$23,0)))</f>
        <v>5</v>
      </c>
      <c r="AB41" s="16" t="s">
        <v>471</v>
      </c>
      <c r="AC41" s="15">
        <f>IF(AB41=Desplegables!$C$26,5,IF(AB41=Desplegables!$C$25,10,0))</f>
        <v>10</v>
      </c>
      <c r="AD41" s="16" t="s">
        <v>474</v>
      </c>
      <c r="AE41" s="15">
        <f>IF(AD41=Desplegables!$C$29,5,IF(AD41=Desplegables!$C$28,10,0))</f>
        <v>10</v>
      </c>
      <c r="AF41" s="16" t="s">
        <v>9</v>
      </c>
      <c r="AG41" s="15">
        <f t="shared" si="4"/>
        <v>10</v>
      </c>
      <c r="AH41" s="19">
        <f t="shared" si="5"/>
        <v>90</v>
      </c>
      <c r="AI41" s="17" t="str">
        <f t="shared" si="6"/>
        <v>FUERTE</v>
      </c>
      <c r="AJ41" s="182" t="s">
        <v>793</v>
      </c>
      <c r="AK41" s="118" t="s">
        <v>272</v>
      </c>
      <c r="AL41" s="24" t="str">
        <f>IF(AK41=Desplegables!$G$9,"FUERTE",IF(AK41=Desplegables!$G$10,"MODERADO","DEBIL"))</f>
        <v>FUERTE</v>
      </c>
      <c r="AM41" s="24" t="s">
        <v>20</v>
      </c>
      <c r="AN41" s="24" t="str">
        <f t="shared" si="7"/>
        <v>FUERTE</v>
      </c>
      <c r="AO41" s="125" t="s">
        <v>631</v>
      </c>
      <c r="AP41" s="17" t="str">
        <f t="shared" si="8"/>
        <v>FUERTE</v>
      </c>
      <c r="AQ41" s="18">
        <f t="shared" si="9"/>
        <v>10</v>
      </c>
      <c r="AR41" s="17" t="str">
        <f t="shared" si="0"/>
        <v>FUERTE</v>
      </c>
      <c r="AS41" s="18">
        <f t="shared" si="10"/>
        <v>10</v>
      </c>
      <c r="AT41" s="18">
        <f t="shared" si="11"/>
        <v>100</v>
      </c>
      <c r="AU41" s="17" t="str">
        <f t="shared" si="12"/>
        <v>FUERTE</v>
      </c>
      <c r="AV41" s="43">
        <f t="shared" si="1"/>
        <v>100</v>
      </c>
      <c r="AW41" s="43"/>
      <c r="AX41" s="255"/>
    </row>
    <row r="42" spans="1:50" ht="126" customHeight="1" x14ac:dyDescent="0.45">
      <c r="A42" s="10">
        <v>21</v>
      </c>
      <c r="B42" s="10">
        <v>94</v>
      </c>
      <c r="C42" s="150">
        <v>43676</v>
      </c>
      <c r="D42" s="151" t="s">
        <v>63</v>
      </c>
      <c r="E42" s="10" t="s">
        <v>35</v>
      </c>
      <c r="F42" s="151" t="s">
        <v>64</v>
      </c>
      <c r="G42" s="151" t="s">
        <v>65</v>
      </c>
      <c r="H42" s="10">
        <v>310</v>
      </c>
      <c r="I42" s="151" t="s">
        <v>310</v>
      </c>
      <c r="J42" s="151" t="s">
        <v>310</v>
      </c>
      <c r="K42" s="151" t="s">
        <v>362</v>
      </c>
      <c r="L42" s="151" t="s">
        <v>264</v>
      </c>
      <c r="M42" s="151" t="s">
        <v>265</v>
      </c>
      <c r="N42" s="151" t="s">
        <v>266</v>
      </c>
      <c r="O42" s="151" t="s">
        <v>426</v>
      </c>
      <c r="P42" s="17" t="s">
        <v>9</v>
      </c>
      <c r="Q42" s="18">
        <f t="shared" si="2"/>
        <v>10</v>
      </c>
      <c r="R42" s="24" t="s">
        <v>268</v>
      </c>
      <c r="S42" s="42">
        <f t="shared" si="3"/>
        <v>10</v>
      </c>
      <c r="T42" s="42" t="s">
        <v>269</v>
      </c>
      <c r="U42" s="42">
        <f>IF(T42=Desplegables!$C$13,10,0)</f>
        <v>10</v>
      </c>
      <c r="V42" s="42" t="s">
        <v>270</v>
      </c>
      <c r="W42" s="42">
        <f>IF(V42=Desplegables!$C$15,10,0)</f>
        <v>10</v>
      </c>
      <c r="X42" s="42" t="s">
        <v>264</v>
      </c>
      <c r="Y42" s="15">
        <f>+IF(X42=Desplegables!$C$17,Desplegables!$D$17,IF(X42=Desplegables!$C$18,Desplegables!$D$18,IF(X42=Desplegables!$C$19,Desplegables!$D$19,0)))</f>
        <v>15</v>
      </c>
      <c r="Z42" s="16" t="s">
        <v>479</v>
      </c>
      <c r="AA42" s="15">
        <f>+IF(Z42=Desplegables!$C$21,Desplegables!$D$21,IF(Z42=Desplegables!$C$22,Desplegables!$D$22,IF(Z42=Desplegables!$C$23,Desplegables!$D$23,0)))</f>
        <v>5</v>
      </c>
      <c r="AB42" s="16" t="s">
        <v>472</v>
      </c>
      <c r="AC42" s="15">
        <f>IF(AB42=Desplegables!$C$26,5,IF(AB42=Desplegables!$C$25,10,0))</f>
        <v>5</v>
      </c>
      <c r="AD42" s="16" t="s">
        <v>271</v>
      </c>
      <c r="AE42" s="15">
        <f>IF(AD42=Desplegables!$C$29,5,IF(AD42=Desplegables!$C$28,10,0))</f>
        <v>5</v>
      </c>
      <c r="AF42" s="16" t="s">
        <v>9</v>
      </c>
      <c r="AG42" s="15">
        <f t="shared" si="4"/>
        <v>10</v>
      </c>
      <c r="AH42" s="19">
        <f t="shared" si="5"/>
        <v>80</v>
      </c>
      <c r="AI42" s="17" t="str">
        <f t="shared" si="6"/>
        <v>MODERADO</v>
      </c>
      <c r="AJ42" s="183" t="s">
        <v>628</v>
      </c>
      <c r="AK42" s="118" t="s">
        <v>272</v>
      </c>
      <c r="AL42" s="24" t="str">
        <f>IF(AK42=Desplegables!$G$9,"FUERTE",IF(AK42=Desplegables!$G$10,"MODERADO","DEBIL"))</f>
        <v>FUERTE</v>
      </c>
      <c r="AM42" s="24" t="s">
        <v>20</v>
      </c>
      <c r="AN42" s="24" t="str">
        <f t="shared" si="7"/>
        <v>FUERTE</v>
      </c>
      <c r="AO42" s="124" t="s">
        <v>629</v>
      </c>
      <c r="AP42" s="17" t="str">
        <f t="shared" si="8"/>
        <v>MODERADO</v>
      </c>
      <c r="AQ42" s="18">
        <f t="shared" si="9"/>
        <v>5</v>
      </c>
      <c r="AR42" s="17" t="str">
        <f t="shared" si="0"/>
        <v>FUERTE</v>
      </c>
      <c r="AS42" s="18">
        <f t="shared" si="10"/>
        <v>10</v>
      </c>
      <c r="AT42" s="18">
        <f t="shared" si="11"/>
        <v>50</v>
      </c>
      <c r="AU42" s="17" t="str">
        <f t="shared" si="12"/>
        <v>DEBIL</v>
      </c>
      <c r="AV42" s="43">
        <f t="shared" si="1"/>
        <v>0</v>
      </c>
      <c r="AW42" s="43">
        <f>AV42</f>
        <v>0</v>
      </c>
      <c r="AX42" s="192" t="str">
        <f>IF(AW42=100,"FUERTE",IF(AW42&gt;=50,"MODERADO","DEBIL"))</f>
        <v>DEBIL</v>
      </c>
    </row>
    <row r="43" spans="1:50" ht="114.75" customHeight="1" x14ac:dyDescent="0.45">
      <c r="A43" s="10">
        <v>22</v>
      </c>
      <c r="B43" s="10">
        <v>95</v>
      </c>
      <c r="C43" s="150">
        <v>43676</v>
      </c>
      <c r="D43" s="151" t="s">
        <v>66</v>
      </c>
      <c r="E43" s="10" t="s">
        <v>35</v>
      </c>
      <c r="F43" s="151" t="s">
        <v>64</v>
      </c>
      <c r="G43" s="151" t="s">
        <v>65</v>
      </c>
      <c r="H43" s="10">
        <v>311</v>
      </c>
      <c r="I43" s="151" t="s">
        <v>311</v>
      </c>
      <c r="J43" s="151" t="s">
        <v>311</v>
      </c>
      <c r="K43" s="151" t="s">
        <v>362</v>
      </c>
      <c r="L43" s="151" t="s">
        <v>312</v>
      </c>
      <c r="M43" s="151" t="s">
        <v>367</v>
      </c>
      <c r="N43" s="151" t="s">
        <v>266</v>
      </c>
      <c r="O43" s="151" t="s">
        <v>426</v>
      </c>
      <c r="P43" s="17" t="s">
        <v>9</v>
      </c>
      <c r="Q43" s="18">
        <f t="shared" si="2"/>
        <v>10</v>
      </c>
      <c r="R43" s="24" t="s">
        <v>268</v>
      </c>
      <c r="S43" s="42">
        <f t="shared" si="3"/>
        <v>10</v>
      </c>
      <c r="T43" s="42" t="s">
        <v>269</v>
      </c>
      <c r="U43" s="42">
        <f>IF(T43=Desplegables!$C$13,10,0)</f>
        <v>10</v>
      </c>
      <c r="V43" s="42" t="s">
        <v>270</v>
      </c>
      <c r="W43" s="42">
        <f>IF(V43=Desplegables!$C$15,10,0)</f>
        <v>10</v>
      </c>
      <c r="X43" s="42" t="s">
        <v>264</v>
      </c>
      <c r="Y43" s="15">
        <f>+IF(X43=Desplegables!$C$17,Desplegables!$D$17,IF(X43=Desplegables!$C$18,Desplegables!$D$18,IF(X43=Desplegables!$C$19,Desplegables!$D$19,0)))</f>
        <v>15</v>
      </c>
      <c r="Z43" s="16" t="s">
        <v>479</v>
      </c>
      <c r="AA43" s="15">
        <f>+IF(Z43=Desplegables!$C$21,Desplegables!$D$21,IF(Z43=Desplegables!$C$22,Desplegables!$D$22,IF(Z43=Desplegables!$C$23,Desplegables!$D$23,0)))</f>
        <v>5</v>
      </c>
      <c r="AB43" s="16" t="s">
        <v>472</v>
      </c>
      <c r="AC43" s="15">
        <f>IF(AB43=Desplegables!$C$26,5,IF(AB43=Desplegables!$C$25,10,0))</f>
        <v>5</v>
      </c>
      <c r="AD43" s="16" t="s">
        <v>271</v>
      </c>
      <c r="AE43" s="15">
        <f>IF(AD43=Desplegables!$C$29,5,IF(AD43=Desplegables!$C$28,10,0))</f>
        <v>5</v>
      </c>
      <c r="AF43" s="16" t="s">
        <v>9</v>
      </c>
      <c r="AG43" s="15">
        <f t="shared" si="4"/>
        <v>10</v>
      </c>
      <c r="AH43" s="19">
        <f t="shared" si="5"/>
        <v>80</v>
      </c>
      <c r="AI43" s="17" t="str">
        <f t="shared" si="6"/>
        <v>MODERADO</v>
      </c>
      <c r="AJ43" s="182" t="s">
        <v>794</v>
      </c>
      <c r="AK43" s="118" t="s">
        <v>466</v>
      </c>
      <c r="AL43" s="24" t="str">
        <f>IF(AK43=Desplegables!$G$9,"FUERTE",IF(AK43=Desplegables!$G$10,"MODERADO","DEBIL"))</f>
        <v>MODERADO</v>
      </c>
      <c r="AM43" s="24" t="s">
        <v>20</v>
      </c>
      <c r="AN43" s="24" t="str">
        <f t="shared" si="7"/>
        <v>MODERADO</v>
      </c>
      <c r="AO43" s="124" t="s">
        <v>630</v>
      </c>
      <c r="AP43" s="17" t="str">
        <f t="shared" si="8"/>
        <v>MODERADO</v>
      </c>
      <c r="AQ43" s="18">
        <f t="shared" si="9"/>
        <v>5</v>
      </c>
      <c r="AR43" s="17" t="str">
        <f t="shared" si="0"/>
        <v>MODERADO</v>
      </c>
      <c r="AS43" s="18">
        <f t="shared" si="10"/>
        <v>5</v>
      </c>
      <c r="AT43" s="18">
        <f t="shared" si="11"/>
        <v>25</v>
      </c>
      <c r="AU43" s="17" t="str">
        <f t="shared" si="12"/>
        <v>MODERADO</v>
      </c>
      <c r="AV43" s="43">
        <f t="shared" si="1"/>
        <v>50</v>
      </c>
      <c r="AW43" s="43">
        <f>AV43</f>
        <v>50</v>
      </c>
      <c r="AX43" s="193" t="str">
        <f>IF(AW43=100,"FUERTE",IF(AW43&gt;=50,"MODERADO","DEBIL"))</f>
        <v>MODERADO</v>
      </c>
    </row>
    <row r="44" spans="1:50" ht="79.5" customHeight="1" x14ac:dyDescent="0.45">
      <c r="A44" s="252">
        <v>23</v>
      </c>
      <c r="B44" s="252">
        <v>96</v>
      </c>
      <c r="C44" s="253">
        <v>43122</v>
      </c>
      <c r="D44" s="76" t="s">
        <v>67</v>
      </c>
      <c r="E44" s="76" t="s">
        <v>68</v>
      </c>
      <c r="F44" s="76" t="s">
        <v>64</v>
      </c>
      <c r="G44" s="76" t="s">
        <v>65</v>
      </c>
      <c r="H44" s="10">
        <v>218</v>
      </c>
      <c r="I44" s="173" t="s">
        <v>313</v>
      </c>
      <c r="J44" s="151" t="s">
        <v>313</v>
      </c>
      <c r="K44" s="151" t="s">
        <v>387</v>
      </c>
      <c r="L44" s="151" t="s">
        <v>264</v>
      </c>
      <c r="M44" s="151" t="s">
        <v>265</v>
      </c>
      <c r="N44" s="151" t="s">
        <v>266</v>
      </c>
      <c r="O44" s="151" t="s">
        <v>426</v>
      </c>
      <c r="P44" s="17" t="s">
        <v>20</v>
      </c>
      <c r="Q44" s="18">
        <f t="shared" si="2"/>
        <v>0</v>
      </c>
      <c r="R44" s="24" t="s">
        <v>465</v>
      </c>
      <c r="S44" s="42">
        <f t="shared" si="3"/>
        <v>0</v>
      </c>
      <c r="T44" s="42" t="s">
        <v>468</v>
      </c>
      <c r="U44" s="42">
        <f>IF(T44=Desplegables!$C$13,10,0)</f>
        <v>0</v>
      </c>
      <c r="V44" s="42" t="s">
        <v>469</v>
      </c>
      <c r="W44" s="42">
        <f>IF(V44=Desplegables!$C$15,10,0)</f>
        <v>0</v>
      </c>
      <c r="X44" s="42" t="s">
        <v>470</v>
      </c>
      <c r="Y44" s="15">
        <f>+IF(X44=Desplegables!$C$17,Desplegables!$D$17,IF(X44=Desplegables!$C$18,Desplegables!$D$18,IF(X44=Desplegables!$C$19,Desplegables!$D$19,0)))</f>
        <v>0</v>
      </c>
      <c r="Z44" s="16" t="s">
        <v>510</v>
      </c>
      <c r="AA44" s="15">
        <f>+IF(Z44=Desplegables!$C$21,Desplegables!$D$21,IF(Z44=Desplegables!$C$22,Desplegables!$D$22,IF(Z44=Desplegables!$C$23,Desplegables!$D$23,0)))</f>
        <v>0</v>
      </c>
      <c r="AB44" s="16" t="s">
        <v>473</v>
      </c>
      <c r="AC44" s="15">
        <f>IF(AB44=Desplegables!$C$26,5,IF(AB44=Desplegables!$C$25,10,0))</f>
        <v>0</v>
      </c>
      <c r="AD44" s="16" t="s">
        <v>475</v>
      </c>
      <c r="AE44" s="15">
        <f>IF(AD44=Desplegables!$C$29,5,IF(AD44=Desplegables!$C$28,10,0))</f>
        <v>0</v>
      </c>
      <c r="AF44" s="16" t="s">
        <v>20</v>
      </c>
      <c r="AG44" s="15">
        <f t="shared" si="4"/>
        <v>0</v>
      </c>
      <c r="AH44" s="19">
        <f t="shared" si="5"/>
        <v>0</v>
      </c>
      <c r="AI44" s="17" t="str">
        <f t="shared" si="6"/>
        <v>DEBIL</v>
      </c>
      <c r="AJ44" s="184" t="s">
        <v>760</v>
      </c>
      <c r="AK44" s="118" t="s">
        <v>272</v>
      </c>
      <c r="AL44" s="24" t="str">
        <f>IF(AK44=Desplegables!$G$9,"FUERTE",IF(AK44=Desplegables!$G$10,"MODERADO","DEBIL"))</f>
        <v>FUERTE</v>
      </c>
      <c r="AM44" s="24" t="s">
        <v>20</v>
      </c>
      <c r="AN44" s="24" t="str">
        <f t="shared" si="7"/>
        <v>FUERTE</v>
      </c>
      <c r="AO44" s="124" t="s">
        <v>769</v>
      </c>
      <c r="AP44" s="17" t="str">
        <f t="shared" si="8"/>
        <v>DEBIL</v>
      </c>
      <c r="AQ44" s="18">
        <f t="shared" si="9"/>
        <v>1</v>
      </c>
      <c r="AR44" s="17" t="str">
        <f t="shared" si="0"/>
        <v>FUERTE</v>
      </c>
      <c r="AS44" s="18">
        <f t="shared" si="10"/>
        <v>10</v>
      </c>
      <c r="AT44" s="18">
        <f t="shared" si="11"/>
        <v>10</v>
      </c>
      <c r="AU44" s="17" t="str">
        <f t="shared" si="12"/>
        <v>DEBIL</v>
      </c>
      <c r="AV44" s="43">
        <f t="shared" si="1"/>
        <v>0</v>
      </c>
      <c r="AW44" s="43">
        <f>AVERAGE(AV44:AV45)</f>
        <v>0</v>
      </c>
      <c r="AX44" s="249" t="str">
        <f>IF(AW44=100,"FUERTE",IF(AW44&gt;=50,"MODERADO","DEBIL"))</f>
        <v>DEBIL</v>
      </c>
    </row>
    <row r="45" spans="1:50" ht="87" customHeight="1" x14ac:dyDescent="0.45">
      <c r="A45" s="252"/>
      <c r="B45" s="252"/>
      <c r="C45" s="254"/>
      <c r="D45" s="76" t="s">
        <v>67</v>
      </c>
      <c r="E45" s="76" t="s">
        <v>68</v>
      </c>
      <c r="F45" s="76" t="s">
        <v>64</v>
      </c>
      <c r="G45" s="76" t="s">
        <v>65</v>
      </c>
      <c r="H45" s="10">
        <v>223</v>
      </c>
      <c r="I45" s="151" t="s">
        <v>314</v>
      </c>
      <c r="J45" s="151" t="s">
        <v>314</v>
      </c>
      <c r="K45" s="151" t="s">
        <v>387</v>
      </c>
      <c r="L45" s="151" t="s">
        <v>264</v>
      </c>
      <c r="M45" s="151" t="s">
        <v>265</v>
      </c>
      <c r="N45" s="151" t="s">
        <v>266</v>
      </c>
      <c r="O45" s="151" t="s">
        <v>426</v>
      </c>
      <c r="P45" s="17" t="s">
        <v>9</v>
      </c>
      <c r="Q45" s="18">
        <f t="shared" si="2"/>
        <v>10</v>
      </c>
      <c r="R45" s="24" t="s">
        <v>268</v>
      </c>
      <c r="S45" s="42">
        <f t="shared" si="3"/>
        <v>10</v>
      </c>
      <c r="T45" s="42" t="s">
        <v>269</v>
      </c>
      <c r="U45" s="42">
        <f>IF(T45=Desplegables!$C$13,10,0)</f>
        <v>10</v>
      </c>
      <c r="V45" s="42" t="s">
        <v>270</v>
      </c>
      <c r="W45" s="42">
        <f>IF(V45=Desplegables!$C$15,10,0)</f>
        <v>10</v>
      </c>
      <c r="X45" s="42" t="s">
        <v>264</v>
      </c>
      <c r="Y45" s="15">
        <f>+IF(X45=Desplegables!$C$17,Desplegables!$D$17,IF(X45=Desplegables!$C$18,Desplegables!$D$18,IF(X45=Desplegables!$C$19,Desplegables!$D$19,0)))</f>
        <v>15</v>
      </c>
      <c r="Z45" s="16" t="s">
        <v>479</v>
      </c>
      <c r="AA45" s="15">
        <f>+IF(Z45=Desplegables!$C$21,Desplegables!$D$21,IF(Z45=Desplegables!$C$22,Desplegables!$D$22,IF(Z45=Desplegables!$C$23,Desplegables!$D$23,0)))</f>
        <v>5</v>
      </c>
      <c r="AB45" s="16" t="s">
        <v>473</v>
      </c>
      <c r="AC45" s="15">
        <f>IF(AB45=Desplegables!$C$26,5,IF(AB45=Desplegables!$C$25,10,0))</f>
        <v>0</v>
      </c>
      <c r="AD45" s="16" t="s">
        <v>474</v>
      </c>
      <c r="AE45" s="15">
        <f>IF(AD45=Desplegables!$C$29,5,IF(AD45=Desplegables!$C$28,10,0))</f>
        <v>10</v>
      </c>
      <c r="AF45" s="16" t="s">
        <v>20</v>
      </c>
      <c r="AG45" s="15">
        <f t="shared" si="4"/>
        <v>0</v>
      </c>
      <c r="AH45" s="19">
        <f t="shared" si="5"/>
        <v>70</v>
      </c>
      <c r="AI45" s="17" t="str">
        <f t="shared" si="6"/>
        <v>DEBIL</v>
      </c>
      <c r="AJ45" s="182" t="s">
        <v>632</v>
      </c>
      <c r="AK45" s="118" t="s">
        <v>272</v>
      </c>
      <c r="AL45" s="24" t="str">
        <f>IF(AK45=Desplegables!$G$9,"FUERTE",IF(AK45=Desplegables!$G$10,"MODERADO","DEBIL"))</f>
        <v>FUERTE</v>
      </c>
      <c r="AM45" s="24" t="s">
        <v>20</v>
      </c>
      <c r="AN45" s="24" t="str">
        <f t="shared" si="7"/>
        <v>FUERTE</v>
      </c>
      <c r="AO45" s="124" t="s">
        <v>633</v>
      </c>
      <c r="AP45" s="17" t="str">
        <f t="shared" si="8"/>
        <v>DEBIL</v>
      </c>
      <c r="AQ45" s="18">
        <f t="shared" si="9"/>
        <v>1</v>
      </c>
      <c r="AR45" s="17" t="str">
        <f t="shared" si="0"/>
        <v>FUERTE</v>
      </c>
      <c r="AS45" s="18">
        <f t="shared" si="10"/>
        <v>10</v>
      </c>
      <c r="AT45" s="18">
        <f t="shared" si="11"/>
        <v>10</v>
      </c>
      <c r="AU45" s="17" t="str">
        <f t="shared" si="12"/>
        <v>DEBIL</v>
      </c>
      <c r="AV45" s="43">
        <f t="shared" si="1"/>
        <v>0</v>
      </c>
      <c r="AW45" s="43"/>
      <c r="AX45" s="249"/>
    </row>
    <row r="46" spans="1:50" ht="107.25" customHeight="1" x14ac:dyDescent="0.45">
      <c r="A46" s="10">
        <v>24</v>
      </c>
      <c r="B46" s="10">
        <v>74</v>
      </c>
      <c r="C46" s="150">
        <v>44433</v>
      </c>
      <c r="D46" s="151" t="s">
        <v>69</v>
      </c>
      <c r="E46" s="10" t="s">
        <v>35</v>
      </c>
      <c r="F46" s="151" t="s">
        <v>70</v>
      </c>
      <c r="G46" s="151" t="s">
        <v>71</v>
      </c>
      <c r="H46" s="10">
        <v>377</v>
      </c>
      <c r="I46" s="151" t="s">
        <v>315</v>
      </c>
      <c r="J46" s="151" t="s">
        <v>411</v>
      </c>
      <c r="K46" s="151" t="s">
        <v>263</v>
      </c>
      <c r="L46" s="151" t="s">
        <v>264</v>
      </c>
      <c r="M46" s="151" t="s">
        <v>265</v>
      </c>
      <c r="N46" s="151" t="s">
        <v>266</v>
      </c>
      <c r="O46" s="151" t="s">
        <v>412</v>
      </c>
      <c r="P46" s="17" t="s">
        <v>9</v>
      </c>
      <c r="Q46" s="18">
        <f t="shared" si="2"/>
        <v>10</v>
      </c>
      <c r="R46" s="24" t="s">
        <v>268</v>
      </c>
      <c r="S46" s="42">
        <f t="shared" si="3"/>
        <v>10</v>
      </c>
      <c r="T46" s="42" t="s">
        <v>269</v>
      </c>
      <c r="U46" s="42">
        <f>IF(T46=Desplegables!$C$13,10,0)</f>
        <v>10</v>
      </c>
      <c r="V46" s="42" t="s">
        <v>270</v>
      </c>
      <c r="W46" s="42">
        <f>IF(V46=Desplegables!$C$15,10,0)</f>
        <v>10</v>
      </c>
      <c r="X46" s="42" t="s">
        <v>264</v>
      </c>
      <c r="Y46" s="15">
        <f>+IF(X46=Desplegables!$C$17,Desplegables!$D$17,IF(X46=Desplegables!$C$18,Desplegables!$D$18,IF(X46=Desplegables!$C$19,Desplegables!$D$19,0)))</f>
        <v>15</v>
      </c>
      <c r="Z46" s="16" t="s">
        <v>479</v>
      </c>
      <c r="AA46" s="15">
        <f>+IF(Z46=Desplegables!$C$21,Desplegables!$D$21,IF(Z46=Desplegables!$C$22,Desplegables!$D$22,IF(Z46=Desplegables!$C$23,Desplegables!$D$23,0)))</f>
        <v>5</v>
      </c>
      <c r="AB46" s="16" t="s">
        <v>473</v>
      </c>
      <c r="AC46" s="15">
        <f>IF(AB46=Desplegables!$C$26,5,IF(AB46=Desplegables!$C$25,10,0))</f>
        <v>0</v>
      </c>
      <c r="AD46" s="16" t="s">
        <v>474</v>
      </c>
      <c r="AE46" s="15">
        <f>IF(AD46=Desplegables!$C$29,5,IF(AD46=Desplegables!$C$28,10,0))</f>
        <v>10</v>
      </c>
      <c r="AF46" s="16" t="s">
        <v>20</v>
      </c>
      <c r="AG46" s="15">
        <f t="shared" si="4"/>
        <v>0</v>
      </c>
      <c r="AH46" s="19">
        <f t="shared" si="5"/>
        <v>70</v>
      </c>
      <c r="AI46" s="17" t="str">
        <f t="shared" si="6"/>
        <v>DEBIL</v>
      </c>
      <c r="AJ46" s="182" t="s">
        <v>634</v>
      </c>
      <c r="AK46" s="118" t="s">
        <v>272</v>
      </c>
      <c r="AL46" s="24" t="str">
        <f>IF(AK46=Desplegables!$G$9,"FUERTE",IF(AK46=Desplegables!$G$10,"MODERADO","DEBIL"))</f>
        <v>FUERTE</v>
      </c>
      <c r="AM46" s="24" t="s">
        <v>20</v>
      </c>
      <c r="AN46" s="24" t="str">
        <f t="shared" si="7"/>
        <v>FUERTE</v>
      </c>
      <c r="AO46" s="124" t="s">
        <v>635</v>
      </c>
      <c r="AP46" s="17" t="str">
        <f t="shared" si="8"/>
        <v>DEBIL</v>
      </c>
      <c r="AQ46" s="18">
        <f t="shared" si="9"/>
        <v>1</v>
      </c>
      <c r="AR46" s="17" t="str">
        <f t="shared" si="0"/>
        <v>FUERTE</v>
      </c>
      <c r="AS46" s="18">
        <f t="shared" si="10"/>
        <v>10</v>
      </c>
      <c r="AT46" s="18">
        <f t="shared" si="11"/>
        <v>10</v>
      </c>
      <c r="AU46" s="17" t="str">
        <f t="shared" si="12"/>
        <v>DEBIL</v>
      </c>
      <c r="AV46" s="43">
        <f t="shared" si="1"/>
        <v>0</v>
      </c>
      <c r="AW46" s="43">
        <f t="shared" ref="AW46:AW51" si="14">AV46</f>
        <v>0</v>
      </c>
      <c r="AX46" s="192" t="str">
        <f t="shared" ref="AX46:AX52" si="15">IF(AW46=100,"FUERTE",IF(AW46&gt;=50,"MODERADO","DEBIL"))</f>
        <v>DEBIL</v>
      </c>
    </row>
    <row r="47" spans="1:50" ht="121.5" customHeight="1" x14ac:dyDescent="0.45">
      <c r="A47" s="10">
        <v>25</v>
      </c>
      <c r="B47" s="10">
        <v>111</v>
      </c>
      <c r="C47" s="150">
        <v>43132</v>
      </c>
      <c r="D47" s="151" t="s">
        <v>72</v>
      </c>
      <c r="E47" s="10" t="s">
        <v>68</v>
      </c>
      <c r="F47" s="151" t="s">
        <v>70</v>
      </c>
      <c r="G47" s="151" t="s">
        <v>71</v>
      </c>
      <c r="H47" s="10">
        <v>251</v>
      </c>
      <c r="I47" s="151" t="s">
        <v>316</v>
      </c>
      <c r="J47" s="151" t="s">
        <v>436</v>
      </c>
      <c r="K47" s="151" t="s">
        <v>263</v>
      </c>
      <c r="L47" s="151" t="s">
        <v>264</v>
      </c>
      <c r="M47" s="151" t="s">
        <v>265</v>
      </c>
      <c r="N47" s="151" t="s">
        <v>266</v>
      </c>
      <c r="O47" s="151" t="s">
        <v>437</v>
      </c>
      <c r="P47" s="17" t="s">
        <v>9</v>
      </c>
      <c r="Q47" s="18">
        <f t="shared" si="2"/>
        <v>10</v>
      </c>
      <c r="R47" s="24" t="s">
        <v>268</v>
      </c>
      <c r="S47" s="42">
        <f t="shared" si="3"/>
        <v>10</v>
      </c>
      <c r="T47" s="42" t="s">
        <v>269</v>
      </c>
      <c r="U47" s="42">
        <f>IF(T47=Desplegables!$C$13,10,0)</f>
        <v>10</v>
      </c>
      <c r="V47" s="42" t="s">
        <v>270</v>
      </c>
      <c r="W47" s="42">
        <f>IF(V47=Desplegables!$C$15,10,0)</f>
        <v>10</v>
      </c>
      <c r="X47" s="42" t="s">
        <v>264</v>
      </c>
      <c r="Y47" s="15">
        <f>+IF(X47=Desplegables!$C$17,Desplegables!$D$17,IF(X47=Desplegables!$C$18,Desplegables!$D$18,IF(X47=Desplegables!$C$19,Desplegables!$D$19,0)))</f>
        <v>15</v>
      </c>
      <c r="Z47" s="16" t="s">
        <v>479</v>
      </c>
      <c r="AA47" s="15">
        <f>+IF(Z47=Desplegables!$C$21,Desplegables!$D$21,IF(Z47=Desplegables!$C$22,Desplegables!$D$22,IF(Z47=Desplegables!$C$23,Desplegables!$D$23,0)))</f>
        <v>5</v>
      </c>
      <c r="AB47" s="16" t="s">
        <v>471</v>
      </c>
      <c r="AC47" s="15">
        <f>IF(AB47=Desplegables!$C$26,5,IF(AB47=Desplegables!$C$25,10,0))</f>
        <v>10</v>
      </c>
      <c r="AD47" s="16" t="s">
        <v>271</v>
      </c>
      <c r="AE47" s="15">
        <f>IF(AD47=Desplegables!$C$29,5,IF(AD47=Desplegables!$C$28,10,0))</f>
        <v>5</v>
      </c>
      <c r="AF47" s="16" t="s">
        <v>9</v>
      </c>
      <c r="AG47" s="15">
        <f t="shared" si="4"/>
        <v>10</v>
      </c>
      <c r="AH47" s="19">
        <f t="shared" si="5"/>
        <v>85</v>
      </c>
      <c r="AI47" s="17" t="str">
        <f t="shared" si="6"/>
        <v>MODERADO</v>
      </c>
      <c r="AJ47" s="182" t="s">
        <v>636</v>
      </c>
      <c r="AK47" s="118" t="s">
        <v>272</v>
      </c>
      <c r="AL47" s="24" t="str">
        <f>IF(AK47=Desplegables!$G$9,"FUERTE",IF(AK47=Desplegables!$G$10,"MODERADO","DEBIL"))</f>
        <v>FUERTE</v>
      </c>
      <c r="AM47" s="24" t="s">
        <v>20</v>
      </c>
      <c r="AN47" s="24" t="str">
        <f t="shared" si="7"/>
        <v>FUERTE</v>
      </c>
      <c r="AO47" s="123" t="s">
        <v>637</v>
      </c>
      <c r="AP47" s="17" t="str">
        <f t="shared" si="8"/>
        <v>MODERADO</v>
      </c>
      <c r="AQ47" s="18">
        <f t="shared" si="9"/>
        <v>5</v>
      </c>
      <c r="AR47" s="17" t="str">
        <f t="shared" si="0"/>
        <v>FUERTE</v>
      </c>
      <c r="AS47" s="18">
        <f t="shared" si="10"/>
        <v>10</v>
      </c>
      <c r="AT47" s="18">
        <f t="shared" si="11"/>
        <v>50</v>
      </c>
      <c r="AU47" s="17" t="str">
        <f t="shared" si="12"/>
        <v>DEBIL</v>
      </c>
      <c r="AV47" s="43">
        <f t="shared" si="1"/>
        <v>0</v>
      </c>
      <c r="AW47" s="43">
        <f t="shared" si="14"/>
        <v>0</v>
      </c>
      <c r="AX47" s="192" t="str">
        <f t="shared" si="15"/>
        <v>DEBIL</v>
      </c>
    </row>
    <row r="48" spans="1:50" ht="157.5" customHeight="1" x14ac:dyDescent="0.45">
      <c r="A48" s="10">
        <v>26</v>
      </c>
      <c r="B48" s="10">
        <v>126</v>
      </c>
      <c r="C48" s="150">
        <v>44105</v>
      </c>
      <c r="D48" s="151" t="s">
        <v>73</v>
      </c>
      <c r="E48" s="10" t="s">
        <v>35</v>
      </c>
      <c r="F48" s="151" t="s">
        <v>70</v>
      </c>
      <c r="G48" s="151" t="s">
        <v>71</v>
      </c>
      <c r="H48" s="10">
        <v>341</v>
      </c>
      <c r="I48" s="151" t="s">
        <v>317</v>
      </c>
      <c r="J48" s="151" t="s">
        <v>317</v>
      </c>
      <c r="K48" s="151" t="s">
        <v>387</v>
      </c>
      <c r="L48" s="151" t="s">
        <v>264</v>
      </c>
      <c r="M48" s="151" t="s">
        <v>265</v>
      </c>
      <c r="N48" s="151" t="s">
        <v>266</v>
      </c>
      <c r="O48" s="151" t="s">
        <v>447</v>
      </c>
      <c r="P48" s="17" t="s">
        <v>9</v>
      </c>
      <c r="Q48" s="18">
        <f t="shared" si="2"/>
        <v>10</v>
      </c>
      <c r="R48" s="24" t="s">
        <v>268</v>
      </c>
      <c r="S48" s="42">
        <f t="shared" si="3"/>
        <v>10</v>
      </c>
      <c r="T48" s="42" t="s">
        <v>269</v>
      </c>
      <c r="U48" s="42">
        <f>IF(T48=Desplegables!$C$13,10,0)</f>
        <v>10</v>
      </c>
      <c r="V48" s="42" t="s">
        <v>270</v>
      </c>
      <c r="W48" s="42">
        <f>IF(V48=Desplegables!$C$15,10,0)</f>
        <v>10</v>
      </c>
      <c r="X48" s="42" t="s">
        <v>264</v>
      </c>
      <c r="Y48" s="15">
        <f>+IF(X48=Desplegables!$C$17,Desplegables!$D$17,IF(X48=Desplegables!$C$18,Desplegables!$D$18,IF(X48=Desplegables!$C$19,Desplegables!$D$19,0)))</f>
        <v>15</v>
      </c>
      <c r="Z48" s="16" t="s">
        <v>479</v>
      </c>
      <c r="AA48" s="15">
        <f>+IF(Z48=Desplegables!$C$21,Desplegables!$D$21,IF(Z48=Desplegables!$C$22,Desplegables!$D$22,IF(Z48=Desplegables!$C$23,Desplegables!$D$23,0)))</f>
        <v>5</v>
      </c>
      <c r="AB48" s="16" t="s">
        <v>471</v>
      </c>
      <c r="AC48" s="15">
        <f>IF(AB48=Desplegables!$C$26,5,IF(AB48=Desplegables!$C$25,10,0))</f>
        <v>10</v>
      </c>
      <c r="AD48" s="16" t="s">
        <v>475</v>
      </c>
      <c r="AE48" s="15">
        <f>IF(AD48=Desplegables!$C$29,5,IF(AD48=Desplegables!$C$28,10,0))</f>
        <v>0</v>
      </c>
      <c r="AF48" s="16" t="s">
        <v>9</v>
      </c>
      <c r="AG48" s="15">
        <f t="shared" si="4"/>
        <v>10</v>
      </c>
      <c r="AH48" s="19">
        <f t="shared" si="5"/>
        <v>80</v>
      </c>
      <c r="AI48" s="17" t="str">
        <f t="shared" si="6"/>
        <v>MODERADO</v>
      </c>
      <c r="AJ48" s="182" t="s">
        <v>638</v>
      </c>
      <c r="AK48" s="118" t="s">
        <v>466</v>
      </c>
      <c r="AL48" s="24" t="str">
        <f>IF(AK48=Desplegables!$G$9,"FUERTE",IF(AK48=Desplegables!$G$10,"MODERADO","DEBIL"))</f>
        <v>MODERADO</v>
      </c>
      <c r="AM48" s="24" t="s">
        <v>20</v>
      </c>
      <c r="AN48" s="24" t="str">
        <f t="shared" si="7"/>
        <v>MODERADO</v>
      </c>
      <c r="AO48" s="124" t="s">
        <v>639</v>
      </c>
      <c r="AP48" s="17" t="str">
        <f t="shared" si="8"/>
        <v>MODERADO</v>
      </c>
      <c r="AQ48" s="18">
        <f t="shared" si="9"/>
        <v>5</v>
      </c>
      <c r="AR48" s="17" t="str">
        <f t="shared" si="0"/>
        <v>MODERADO</v>
      </c>
      <c r="AS48" s="18">
        <f t="shared" si="10"/>
        <v>5</v>
      </c>
      <c r="AT48" s="18">
        <f t="shared" si="11"/>
        <v>25</v>
      </c>
      <c r="AU48" s="17" t="str">
        <f t="shared" si="12"/>
        <v>MODERADO</v>
      </c>
      <c r="AV48" s="43">
        <f t="shared" si="1"/>
        <v>50</v>
      </c>
      <c r="AW48" s="43">
        <f t="shared" si="14"/>
        <v>50</v>
      </c>
      <c r="AX48" s="193" t="str">
        <f t="shared" si="15"/>
        <v>MODERADO</v>
      </c>
    </row>
    <row r="49" spans="1:50" ht="117" customHeight="1" x14ac:dyDescent="0.45">
      <c r="A49" s="10">
        <v>27</v>
      </c>
      <c r="B49" s="10">
        <v>127</v>
      </c>
      <c r="C49" s="150">
        <v>44433</v>
      </c>
      <c r="D49" s="151" t="s">
        <v>74</v>
      </c>
      <c r="E49" s="10" t="s">
        <v>35</v>
      </c>
      <c r="F49" s="151" t="s">
        <v>70</v>
      </c>
      <c r="G49" s="151" t="s">
        <v>71</v>
      </c>
      <c r="H49" s="10">
        <v>342</v>
      </c>
      <c r="I49" s="151" t="s">
        <v>318</v>
      </c>
      <c r="J49" s="151" t="s">
        <v>448</v>
      </c>
      <c r="K49" s="151" t="s">
        <v>263</v>
      </c>
      <c r="L49" s="151" t="s">
        <v>264</v>
      </c>
      <c r="M49" s="151" t="s">
        <v>265</v>
      </c>
      <c r="N49" s="151" t="s">
        <v>266</v>
      </c>
      <c r="O49" s="151" t="s">
        <v>449</v>
      </c>
      <c r="P49" s="17" t="s">
        <v>9</v>
      </c>
      <c r="Q49" s="18">
        <f t="shared" si="2"/>
        <v>10</v>
      </c>
      <c r="R49" s="24" t="s">
        <v>268</v>
      </c>
      <c r="S49" s="42">
        <f t="shared" si="3"/>
        <v>10</v>
      </c>
      <c r="T49" s="42" t="s">
        <v>269</v>
      </c>
      <c r="U49" s="42">
        <f>IF(T49=Desplegables!$C$13,10,0)</f>
        <v>10</v>
      </c>
      <c r="V49" s="42" t="s">
        <v>270</v>
      </c>
      <c r="W49" s="42">
        <f>IF(V49=Desplegables!$C$15,10,0)</f>
        <v>10</v>
      </c>
      <c r="X49" s="42" t="s">
        <v>264</v>
      </c>
      <c r="Y49" s="15">
        <f>+IF(X49=Desplegables!$C$17,Desplegables!$D$17,IF(X49=Desplegables!$C$18,Desplegables!$D$18,IF(X49=Desplegables!$C$19,Desplegables!$D$19,0)))</f>
        <v>15</v>
      </c>
      <c r="Z49" s="16" t="s">
        <v>479</v>
      </c>
      <c r="AA49" s="15">
        <f>+IF(Z49=Desplegables!$C$21,Desplegables!$D$21,IF(Z49=Desplegables!$C$22,Desplegables!$D$22,IF(Z49=Desplegables!$C$23,Desplegables!$D$23,0)))</f>
        <v>5</v>
      </c>
      <c r="AB49" s="16" t="s">
        <v>473</v>
      </c>
      <c r="AC49" s="15">
        <f>IF(AB49=Desplegables!$C$26,5,IF(AB49=Desplegables!$C$25,10,0))</f>
        <v>0</v>
      </c>
      <c r="AD49" s="16" t="s">
        <v>271</v>
      </c>
      <c r="AE49" s="15">
        <f>IF(AD49=Desplegables!$C$29,5,IF(AD49=Desplegables!$C$28,10,0))</f>
        <v>5</v>
      </c>
      <c r="AF49" s="16" t="s">
        <v>20</v>
      </c>
      <c r="AG49" s="15">
        <f t="shared" si="4"/>
        <v>0</v>
      </c>
      <c r="AH49" s="19">
        <f t="shared" si="5"/>
        <v>65</v>
      </c>
      <c r="AI49" s="17" t="str">
        <f t="shared" si="6"/>
        <v>DEBIL</v>
      </c>
      <c r="AJ49" s="182" t="s">
        <v>640</v>
      </c>
      <c r="AK49" s="118" t="s">
        <v>272</v>
      </c>
      <c r="AL49" s="24" t="str">
        <f>IF(AK49=Desplegables!$G$9,"FUERTE",IF(AK49=Desplegables!$G$10,"MODERADO","DEBIL"))</f>
        <v>FUERTE</v>
      </c>
      <c r="AM49" s="24" t="s">
        <v>20</v>
      </c>
      <c r="AN49" s="24" t="str">
        <f t="shared" si="7"/>
        <v>FUERTE</v>
      </c>
      <c r="AO49" s="124" t="s">
        <v>641</v>
      </c>
      <c r="AP49" s="17" t="str">
        <f t="shared" si="8"/>
        <v>DEBIL</v>
      </c>
      <c r="AQ49" s="18">
        <f t="shared" si="9"/>
        <v>1</v>
      </c>
      <c r="AR49" s="17" t="str">
        <f t="shared" si="0"/>
        <v>FUERTE</v>
      </c>
      <c r="AS49" s="18">
        <f t="shared" si="10"/>
        <v>10</v>
      </c>
      <c r="AT49" s="18">
        <f t="shared" si="11"/>
        <v>10</v>
      </c>
      <c r="AU49" s="17" t="str">
        <f t="shared" si="12"/>
        <v>DEBIL</v>
      </c>
      <c r="AV49" s="43">
        <f t="shared" si="1"/>
        <v>0</v>
      </c>
      <c r="AW49" s="43">
        <f t="shared" si="14"/>
        <v>0</v>
      </c>
      <c r="AX49" s="192" t="str">
        <f t="shared" si="15"/>
        <v>DEBIL</v>
      </c>
    </row>
    <row r="50" spans="1:50" ht="63" customHeight="1" x14ac:dyDescent="0.45">
      <c r="A50" s="10">
        <v>28</v>
      </c>
      <c r="B50" s="10">
        <v>41</v>
      </c>
      <c r="C50" s="150">
        <v>42710</v>
      </c>
      <c r="D50" s="151" t="s">
        <v>75</v>
      </c>
      <c r="E50" s="10" t="s">
        <v>27</v>
      </c>
      <c r="F50" s="151" t="s">
        <v>76</v>
      </c>
      <c r="G50" s="151" t="s">
        <v>77</v>
      </c>
      <c r="H50" s="10">
        <v>75</v>
      </c>
      <c r="I50" s="151" t="s">
        <v>319</v>
      </c>
      <c r="J50" s="151" t="s">
        <v>389</v>
      </c>
      <c r="K50" s="151" t="s">
        <v>390</v>
      </c>
      <c r="L50" s="151" t="s">
        <v>264</v>
      </c>
      <c r="M50" s="151" t="s">
        <v>265</v>
      </c>
      <c r="N50" s="68"/>
      <c r="O50" s="151" t="s">
        <v>391</v>
      </c>
      <c r="P50" s="17" t="s">
        <v>9</v>
      </c>
      <c r="Q50" s="18">
        <f t="shared" si="2"/>
        <v>10</v>
      </c>
      <c r="R50" s="24" t="s">
        <v>268</v>
      </c>
      <c r="S50" s="42">
        <f t="shared" si="3"/>
        <v>10</v>
      </c>
      <c r="T50" s="42" t="s">
        <v>269</v>
      </c>
      <c r="U50" s="42">
        <f>IF(T50=Desplegables!$C$13,10,0)</f>
        <v>10</v>
      </c>
      <c r="V50" s="42" t="s">
        <v>270</v>
      </c>
      <c r="W50" s="42">
        <f>IF(V50=Desplegables!$C$15,10,0)</f>
        <v>10</v>
      </c>
      <c r="X50" s="42" t="s">
        <v>264</v>
      </c>
      <c r="Y50" s="15">
        <f>+IF(X50=Desplegables!$C$17,Desplegables!$D$17,IF(X50=Desplegables!$C$18,Desplegables!$D$18,IF(X50=Desplegables!$C$19,Desplegables!$D$19,0)))</f>
        <v>15</v>
      </c>
      <c r="Z50" s="16" t="s">
        <v>510</v>
      </c>
      <c r="AA50" s="15">
        <f>+IF(Z50=Desplegables!$C$21,Desplegables!$D$21,IF(Z50=Desplegables!$C$22,Desplegables!$D$22,IF(Z50=Desplegables!$C$23,Desplegables!$D$23,0)))</f>
        <v>0</v>
      </c>
      <c r="AB50" s="16" t="s">
        <v>471</v>
      </c>
      <c r="AC50" s="15">
        <f>IF(AB50=Desplegables!$C$26,5,IF(AB50=Desplegables!$C$25,10,0))</f>
        <v>10</v>
      </c>
      <c r="AD50" s="16" t="s">
        <v>474</v>
      </c>
      <c r="AE50" s="15">
        <f>IF(AD50=Desplegables!$C$29,5,IF(AD50=Desplegables!$C$28,10,0))</f>
        <v>10</v>
      </c>
      <c r="AF50" s="16" t="s">
        <v>9</v>
      </c>
      <c r="AG50" s="15">
        <f t="shared" si="4"/>
        <v>10</v>
      </c>
      <c r="AH50" s="19">
        <f t="shared" si="5"/>
        <v>85</v>
      </c>
      <c r="AI50" s="17" t="str">
        <f t="shared" si="6"/>
        <v>MODERADO</v>
      </c>
      <c r="AJ50" s="183" t="s">
        <v>797</v>
      </c>
      <c r="AK50" s="118" t="s">
        <v>466</v>
      </c>
      <c r="AL50" s="24" t="str">
        <f>IF(AK50=Desplegables!$G$9,"FUERTE",IF(AK50=Desplegables!$G$10,"MODERADO","DEBIL"))</f>
        <v>MODERADO</v>
      </c>
      <c r="AM50" s="24" t="s">
        <v>20</v>
      </c>
      <c r="AN50" s="24" t="str">
        <f t="shared" si="7"/>
        <v>MODERADO</v>
      </c>
      <c r="AO50" s="123" t="s">
        <v>642</v>
      </c>
      <c r="AP50" s="17" t="str">
        <f t="shared" si="8"/>
        <v>MODERADO</v>
      </c>
      <c r="AQ50" s="18">
        <f t="shared" si="9"/>
        <v>5</v>
      </c>
      <c r="AR50" s="17" t="str">
        <f t="shared" si="0"/>
        <v>MODERADO</v>
      </c>
      <c r="AS50" s="18">
        <f t="shared" si="10"/>
        <v>5</v>
      </c>
      <c r="AT50" s="18">
        <f t="shared" si="11"/>
        <v>25</v>
      </c>
      <c r="AU50" s="17" t="str">
        <f t="shared" si="12"/>
        <v>MODERADO</v>
      </c>
      <c r="AV50" s="43">
        <f t="shared" si="1"/>
        <v>50</v>
      </c>
      <c r="AW50" s="43">
        <f t="shared" si="14"/>
        <v>50</v>
      </c>
      <c r="AX50" s="193" t="str">
        <f t="shared" si="15"/>
        <v>MODERADO</v>
      </c>
    </row>
    <row r="51" spans="1:50" ht="102.75" customHeight="1" x14ac:dyDescent="0.45">
      <c r="A51" s="10">
        <v>29</v>
      </c>
      <c r="B51" s="10">
        <v>42</v>
      </c>
      <c r="C51" s="150">
        <v>42710</v>
      </c>
      <c r="D51" s="151" t="s">
        <v>78</v>
      </c>
      <c r="E51" s="10" t="s">
        <v>45</v>
      </c>
      <c r="F51" s="151" t="s">
        <v>76</v>
      </c>
      <c r="G51" s="151" t="s">
        <v>77</v>
      </c>
      <c r="H51" s="10">
        <v>77</v>
      </c>
      <c r="I51" s="151" t="s">
        <v>320</v>
      </c>
      <c r="J51" s="151" t="s">
        <v>392</v>
      </c>
      <c r="K51" s="151" t="s">
        <v>390</v>
      </c>
      <c r="L51" s="151" t="s">
        <v>264</v>
      </c>
      <c r="M51" s="151" t="s">
        <v>265</v>
      </c>
      <c r="N51" s="151" t="s">
        <v>266</v>
      </c>
      <c r="O51" s="151" t="s">
        <v>391</v>
      </c>
      <c r="P51" s="17" t="s">
        <v>9</v>
      </c>
      <c r="Q51" s="18">
        <f t="shared" si="2"/>
        <v>10</v>
      </c>
      <c r="R51" s="24" t="s">
        <v>268</v>
      </c>
      <c r="S51" s="42">
        <f t="shared" si="3"/>
        <v>10</v>
      </c>
      <c r="T51" s="42" t="s">
        <v>468</v>
      </c>
      <c r="U51" s="42">
        <f>IF(T51=Desplegables!$C$13,10,0)</f>
        <v>0</v>
      </c>
      <c r="V51" s="42" t="s">
        <v>270</v>
      </c>
      <c r="W51" s="42">
        <f>IF(V51=Desplegables!$C$15,10,0)</f>
        <v>10</v>
      </c>
      <c r="X51" s="42" t="s">
        <v>264</v>
      </c>
      <c r="Y51" s="15">
        <f>+IF(X51=Desplegables!$C$17,Desplegables!$D$17,IF(X51=Desplegables!$C$18,Desplegables!$D$18,IF(X51=Desplegables!$C$19,Desplegables!$D$19,0)))</f>
        <v>15</v>
      </c>
      <c r="Z51" s="16" t="s">
        <v>479</v>
      </c>
      <c r="AA51" s="15">
        <f>+IF(Z51=Desplegables!$C$21,Desplegables!$D$21,IF(Z51=Desplegables!$C$22,Desplegables!$D$22,IF(Z51=Desplegables!$C$23,Desplegables!$D$23,0)))</f>
        <v>5</v>
      </c>
      <c r="AB51" s="16" t="s">
        <v>472</v>
      </c>
      <c r="AC51" s="15">
        <f>IF(AB51=Desplegables!$C$26,5,IF(AB51=Desplegables!$C$25,10,0))</f>
        <v>5</v>
      </c>
      <c r="AD51" s="16" t="s">
        <v>271</v>
      </c>
      <c r="AE51" s="15">
        <f>IF(AD51=Desplegables!$C$29,5,IF(AD51=Desplegables!$C$28,10,0))</f>
        <v>5</v>
      </c>
      <c r="AF51" s="16" t="s">
        <v>9</v>
      </c>
      <c r="AG51" s="15">
        <f t="shared" si="4"/>
        <v>10</v>
      </c>
      <c r="AH51" s="19">
        <f t="shared" si="5"/>
        <v>70</v>
      </c>
      <c r="AI51" s="17" t="str">
        <f t="shared" si="6"/>
        <v>DEBIL</v>
      </c>
      <c r="AJ51" s="182" t="s">
        <v>796</v>
      </c>
      <c r="AK51" s="118" t="s">
        <v>466</v>
      </c>
      <c r="AL51" s="24" t="str">
        <f>IF(AK51=Desplegables!$G$9,"FUERTE",IF(AK51=Desplegables!$G$10,"MODERADO","DEBIL"))</f>
        <v>MODERADO</v>
      </c>
      <c r="AM51" s="24" t="s">
        <v>20</v>
      </c>
      <c r="AN51" s="24" t="str">
        <f t="shared" si="7"/>
        <v>MODERADO</v>
      </c>
      <c r="AO51" s="124" t="s">
        <v>643</v>
      </c>
      <c r="AP51" s="17" t="str">
        <f t="shared" si="8"/>
        <v>DEBIL</v>
      </c>
      <c r="AQ51" s="18">
        <f t="shared" si="9"/>
        <v>1</v>
      </c>
      <c r="AR51" s="17" t="str">
        <f t="shared" si="0"/>
        <v>MODERADO</v>
      </c>
      <c r="AS51" s="18">
        <f t="shared" si="10"/>
        <v>5</v>
      </c>
      <c r="AT51" s="18">
        <f t="shared" si="11"/>
        <v>5</v>
      </c>
      <c r="AU51" s="17" t="str">
        <f t="shared" si="12"/>
        <v>DEBIL</v>
      </c>
      <c r="AV51" s="43">
        <f t="shared" si="1"/>
        <v>0</v>
      </c>
      <c r="AW51" s="43">
        <f t="shared" si="14"/>
        <v>0</v>
      </c>
      <c r="AX51" s="192" t="str">
        <f t="shared" si="15"/>
        <v>DEBIL</v>
      </c>
    </row>
    <row r="52" spans="1:50" ht="51" customHeight="1" x14ac:dyDescent="0.45">
      <c r="A52" s="252">
        <v>30</v>
      </c>
      <c r="B52" s="252">
        <v>44</v>
      </c>
      <c r="C52" s="253">
        <v>42710</v>
      </c>
      <c r="D52" s="76" t="s">
        <v>79</v>
      </c>
      <c r="E52" s="76" t="s">
        <v>35</v>
      </c>
      <c r="F52" s="76" t="s">
        <v>76</v>
      </c>
      <c r="G52" s="76" t="s">
        <v>77</v>
      </c>
      <c r="H52" s="10">
        <v>81</v>
      </c>
      <c r="I52" s="151" t="s">
        <v>321</v>
      </c>
      <c r="J52" s="151" t="s">
        <v>393</v>
      </c>
      <c r="K52" s="151" t="s">
        <v>390</v>
      </c>
      <c r="L52" s="151" t="s">
        <v>264</v>
      </c>
      <c r="M52" s="151" t="s">
        <v>265</v>
      </c>
      <c r="N52" s="151" t="s">
        <v>266</v>
      </c>
      <c r="O52" s="151" t="s">
        <v>391</v>
      </c>
      <c r="P52" s="17" t="s">
        <v>9</v>
      </c>
      <c r="Q52" s="18">
        <f t="shared" si="2"/>
        <v>10</v>
      </c>
      <c r="R52" s="24" t="s">
        <v>268</v>
      </c>
      <c r="S52" s="42">
        <f t="shared" si="3"/>
        <v>10</v>
      </c>
      <c r="T52" s="42" t="s">
        <v>269</v>
      </c>
      <c r="U52" s="42">
        <f>IF(T52=Desplegables!$C$13,10,0)</f>
        <v>10</v>
      </c>
      <c r="V52" s="42" t="s">
        <v>270</v>
      </c>
      <c r="W52" s="42">
        <f>IF(V52=Desplegables!$C$15,10,0)</f>
        <v>10</v>
      </c>
      <c r="X52" s="42" t="s">
        <v>264</v>
      </c>
      <c r="Y52" s="15">
        <f>+IF(X52=Desplegables!$C$17,Desplegables!$D$17,IF(X52=Desplegables!$C$18,Desplegables!$D$18,IF(X52=Desplegables!$C$19,Desplegables!$D$19,0)))</f>
        <v>15</v>
      </c>
      <c r="Z52" s="16" t="s">
        <v>479</v>
      </c>
      <c r="AA52" s="15">
        <f>+IF(Z52=Desplegables!$C$21,Desplegables!$D$21,IF(Z52=Desplegables!$C$22,Desplegables!$D$22,IF(Z52=Desplegables!$C$23,Desplegables!$D$23,0)))</f>
        <v>5</v>
      </c>
      <c r="AB52" s="16" t="s">
        <v>472</v>
      </c>
      <c r="AC52" s="15">
        <f>IF(AB52=Desplegables!$C$26,5,IF(AB52=Desplegables!$C$25,10,0))</f>
        <v>5</v>
      </c>
      <c r="AD52" s="16" t="s">
        <v>271</v>
      </c>
      <c r="AE52" s="15">
        <f>IF(AD52=Desplegables!$C$29,5,IF(AD52=Desplegables!$C$28,10,0))</f>
        <v>5</v>
      </c>
      <c r="AF52" s="16" t="s">
        <v>9</v>
      </c>
      <c r="AG52" s="15">
        <f t="shared" si="4"/>
        <v>10</v>
      </c>
      <c r="AH52" s="19">
        <f t="shared" si="5"/>
        <v>80</v>
      </c>
      <c r="AI52" s="17" t="str">
        <f t="shared" si="6"/>
        <v>MODERADO</v>
      </c>
      <c r="AJ52" s="182" t="s">
        <v>798</v>
      </c>
      <c r="AK52" s="118" t="s">
        <v>272</v>
      </c>
      <c r="AL52" s="24" t="str">
        <f>IF(AK52=Desplegables!$G$9,"FUERTE",IF(AK52=Desplegables!$G$10,"MODERADO","DEBIL"))</f>
        <v>FUERTE</v>
      </c>
      <c r="AM52" s="24" t="s">
        <v>20</v>
      </c>
      <c r="AN52" s="24" t="str">
        <f t="shared" si="7"/>
        <v>FUERTE</v>
      </c>
      <c r="AO52" s="124" t="s">
        <v>644</v>
      </c>
      <c r="AP52" s="17" t="str">
        <f t="shared" si="8"/>
        <v>MODERADO</v>
      </c>
      <c r="AQ52" s="18">
        <f t="shared" si="9"/>
        <v>5</v>
      </c>
      <c r="AR52" s="17" t="str">
        <f t="shared" si="0"/>
        <v>FUERTE</v>
      </c>
      <c r="AS52" s="18">
        <f t="shared" si="10"/>
        <v>10</v>
      </c>
      <c r="AT52" s="18">
        <f t="shared" si="11"/>
        <v>50</v>
      </c>
      <c r="AU52" s="17" t="str">
        <f t="shared" si="12"/>
        <v>DEBIL</v>
      </c>
      <c r="AV52" s="43">
        <f t="shared" si="1"/>
        <v>0</v>
      </c>
      <c r="AW52" s="43">
        <f>AVERAGE(AV52:AV54)</f>
        <v>0</v>
      </c>
      <c r="AX52" s="249" t="str">
        <f t="shared" si="15"/>
        <v>DEBIL</v>
      </c>
    </row>
    <row r="53" spans="1:50" ht="29.25" customHeight="1" x14ac:dyDescent="0.45">
      <c r="A53" s="252"/>
      <c r="B53" s="252"/>
      <c r="C53" s="254"/>
      <c r="D53" s="76" t="s">
        <v>79</v>
      </c>
      <c r="E53" s="76" t="s">
        <v>35</v>
      </c>
      <c r="F53" s="76" t="s">
        <v>76</v>
      </c>
      <c r="G53" s="76" t="s">
        <v>77</v>
      </c>
      <c r="H53" s="10">
        <v>82</v>
      </c>
      <c r="I53" s="173" t="s">
        <v>322</v>
      </c>
      <c r="J53" s="151" t="s">
        <v>394</v>
      </c>
      <c r="K53" s="151" t="s">
        <v>390</v>
      </c>
      <c r="L53" s="151" t="s">
        <v>264</v>
      </c>
      <c r="M53" s="151" t="s">
        <v>265</v>
      </c>
      <c r="N53" s="151" t="s">
        <v>266</v>
      </c>
      <c r="O53" s="151" t="s">
        <v>391</v>
      </c>
      <c r="P53" s="17" t="s">
        <v>20</v>
      </c>
      <c r="Q53" s="18">
        <f t="shared" ref="Q53" si="16">IF(P53="SI",10,0)</f>
        <v>0</v>
      </c>
      <c r="R53" s="24" t="s">
        <v>465</v>
      </c>
      <c r="S53" s="42">
        <f t="shared" ref="S53" si="17">IF(R53="Asignado",10,0)</f>
        <v>0</v>
      </c>
      <c r="T53" s="42" t="s">
        <v>468</v>
      </c>
      <c r="U53" s="42">
        <f>IF(T53=Desplegables!$C$13,10,0)</f>
        <v>0</v>
      </c>
      <c r="V53" s="42" t="s">
        <v>469</v>
      </c>
      <c r="W53" s="42">
        <f>IF(V53=Desplegables!$C$15,10,0)</f>
        <v>0</v>
      </c>
      <c r="X53" s="42" t="s">
        <v>470</v>
      </c>
      <c r="Y53" s="15">
        <f>+IF(X53=Desplegables!$C$17,Desplegables!$D$17,IF(X53=Desplegables!$C$18,Desplegables!$D$18,IF(X53=Desplegables!$C$19,Desplegables!$D$19,0)))</f>
        <v>0</v>
      </c>
      <c r="Z53" s="16" t="s">
        <v>510</v>
      </c>
      <c r="AA53" s="15">
        <f>+IF(Z53=Desplegables!$C$21,Desplegables!$D$21,IF(Z53=Desplegables!$C$22,Desplegables!$D$22,IF(Z53=Desplegables!$C$23,Desplegables!$D$23,0)))</f>
        <v>0</v>
      </c>
      <c r="AB53" s="16" t="s">
        <v>473</v>
      </c>
      <c r="AC53" s="15">
        <f>IF(AB53=Desplegables!$C$26,5,IF(AB53=Desplegables!$C$25,10,0))</f>
        <v>0</v>
      </c>
      <c r="AD53" s="16" t="s">
        <v>475</v>
      </c>
      <c r="AE53" s="15">
        <f>IF(AD53=Desplegables!$C$29,5,IF(AD53=Desplegables!$C$28,10,0))</f>
        <v>0</v>
      </c>
      <c r="AF53" s="16" t="s">
        <v>20</v>
      </c>
      <c r="AG53" s="15">
        <f t="shared" ref="AG53" si="18">IF(AF53="SI",10,0)</f>
        <v>0</v>
      </c>
      <c r="AH53" s="19">
        <f t="shared" ref="AH53" si="19">Q53+S53+U53+W53+Y53+AA53+AC53+AE53+AG53</f>
        <v>0</v>
      </c>
      <c r="AI53" s="17" t="str">
        <f t="shared" ref="AI53" si="20">IF(AH53&gt;=90,"FUERTE",IF(AH53&gt;=75,"MODERADO","DEBIL"))</f>
        <v>DEBIL</v>
      </c>
      <c r="AJ53" s="184" t="s">
        <v>645</v>
      </c>
      <c r="AK53" s="118"/>
      <c r="AL53" s="24" t="str">
        <f>IF(AK53=Desplegables!$G$9,"FUERTE",IF(AK53=Desplegables!$G$10,"MODERADO","DEBIL"))</f>
        <v>DEBIL</v>
      </c>
      <c r="AM53" s="24"/>
      <c r="AN53" s="24" t="str">
        <f t="shared" si="7"/>
        <v>DEBIL</v>
      </c>
      <c r="AO53" s="124" t="s">
        <v>646</v>
      </c>
      <c r="AP53" s="17" t="str">
        <f t="shared" si="8"/>
        <v>DEBIL</v>
      </c>
      <c r="AQ53" s="18">
        <f t="shared" si="9"/>
        <v>1</v>
      </c>
      <c r="AR53" s="17" t="str">
        <f t="shared" si="0"/>
        <v>DEBIL</v>
      </c>
      <c r="AS53" s="18">
        <f t="shared" si="10"/>
        <v>1</v>
      </c>
      <c r="AT53" s="18">
        <f t="shared" si="11"/>
        <v>1</v>
      </c>
      <c r="AU53" s="17" t="str">
        <f t="shared" si="12"/>
        <v>DEBIL</v>
      </c>
      <c r="AV53" s="43">
        <f t="shared" si="1"/>
        <v>0</v>
      </c>
      <c r="AW53" s="43"/>
      <c r="AX53" s="249"/>
    </row>
    <row r="54" spans="1:50" ht="24.75" customHeight="1" x14ac:dyDescent="0.45">
      <c r="A54" s="252"/>
      <c r="B54" s="252"/>
      <c r="C54" s="254"/>
      <c r="D54" s="76" t="s">
        <v>79</v>
      </c>
      <c r="E54" s="76" t="s">
        <v>35</v>
      </c>
      <c r="F54" s="76" t="s">
        <v>76</v>
      </c>
      <c r="G54" s="76" t="s">
        <v>77</v>
      </c>
      <c r="H54" s="10">
        <v>84</v>
      </c>
      <c r="I54" s="151" t="s">
        <v>323</v>
      </c>
      <c r="J54" s="151" t="s">
        <v>395</v>
      </c>
      <c r="K54" s="151" t="s">
        <v>390</v>
      </c>
      <c r="L54" s="151" t="s">
        <v>264</v>
      </c>
      <c r="M54" s="151" t="s">
        <v>265</v>
      </c>
      <c r="N54" s="151" t="s">
        <v>266</v>
      </c>
      <c r="O54" s="151" t="s">
        <v>391</v>
      </c>
      <c r="P54" s="17" t="s">
        <v>9</v>
      </c>
      <c r="Q54" s="18">
        <f t="shared" si="2"/>
        <v>10</v>
      </c>
      <c r="R54" s="24" t="s">
        <v>268</v>
      </c>
      <c r="S54" s="42">
        <f t="shared" si="3"/>
        <v>10</v>
      </c>
      <c r="T54" s="42" t="s">
        <v>468</v>
      </c>
      <c r="U54" s="42">
        <f>IF(T54=Desplegables!$C$13,10,0)</f>
        <v>0</v>
      </c>
      <c r="V54" s="42" t="s">
        <v>270</v>
      </c>
      <c r="W54" s="42">
        <f>IF(V54=Desplegables!$C$15,10,0)</f>
        <v>10</v>
      </c>
      <c r="X54" s="42" t="s">
        <v>264</v>
      </c>
      <c r="Y54" s="15">
        <f>+IF(X54=Desplegables!$C$17,Desplegables!$D$17,IF(X54=Desplegables!$C$18,Desplegables!$D$18,IF(X54=Desplegables!$C$19,Desplegables!$D$19,0)))</f>
        <v>15</v>
      </c>
      <c r="Z54" s="16" t="s">
        <v>510</v>
      </c>
      <c r="AA54" s="15">
        <f>+IF(Z54=Desplegables!$C$21,Desplegables!$D$21,IF(Z54=Desplegables!$C$22,Desplegables!$D$22,IF(Z54=Desplegables!$C$23,Desplegables!$D$23,0)))</f>
        <v>0</v>
      </c>
      <c r="AB54" s="16" t="s">
        <v>471</v>
      </c>
      <c r="AC54" s="15">
        <f>IF(AB54=Desplegables!$C$26,5,IF(AB54=Desplegables!$C$25,10,0))</f>
        <v>10</v>
      </c>
      <c r="AD54" s="16" t="s">
        <v>475</v>
      </c>
      <c r="AE54" s="15">
        <f>IF(AD54=Desplegables!$C$29,5,IF(AD54=Desplegables!$C$28,10,0))</f>
        <v>0</v>
      </c>
      <c r="AF54" s="16" t="s">
        <v>9</v>
      </c>
      <c r="AG54" s="15">
        <f t="shared" si="4"/>
        <v>10</v>
      </c>
      <c r="AH54" s="19">
        <f t="shared" si="5"/>
        <v>65</v>
      </c>
      <c r="AI54" s="17" t="str">
        <f t="shared" si="6"/>
        <v>DEBIL</v>
      </c>
      <c r="AJ54" s="182" t="s">
        <v>799</v>
      </c>
      <c r="AK54" s="118" t="s">
        <v>272</v>
      </c>
      <c r="AL54" s="24" t="str">
        <f>IF(AK54=Desplegables!$G$9,"FUERTE",IF(AK54=Desplegables!$G$10,"MODERADO","DEBIL"))</f>
        <v>FUERTE</v>
      </c>
      <c r="AM54" s="24" t="s">
        <v>20</v>
      </c>
      <c r="AN54" s="24" t="str">
        <f t="shared" si="7"/>
        <v>FUERTE</v>
      </c>
      <c r="AO54" s="124" t="s">
        <v>647</v>
      </c>
      <c r="AP54" s="17" t="str">
        <f t="shared" si="8"/>
        <v>DEBIL</v>
      </c>
      <c r="AQ54" s="18">
        <f t="shared" si="9"/>
        <v>1</v>
      </c>
      <c r="AR54" s="17" t="str">
        <f t="shared" si="0"/>
        <v>FUERTE</v>
      </c>
      <c r="AS54" s="18">
        <f t="shared" si="10"/>
        <v>10</v>
      </c>
      <c r="AT54" s="18">
        <f t="shared" si="11"/>
        <v>10</v>
      </c>
      <c r="AU54" s="17" t="str">
        <f t="shared" si="12"/>
        <v>DEBIL</v>
      </c>
      <c r="AV54" s="43">
        <f t="shared" si="1"/>
        <v>0</v>
      </c>
      <c r="AW54" s="43"/>
      <c r="AX54" s="249"/>
    </row>
    <row r="55" spans="1:50" ht="113.25" customHeight="1" x14ac:dyDescent="0.45">
      <c r="A55" s="10">
        <v>31</v>
      </c>
      <c r="B55" s="10">
        <v>119</v>
      </c>
      <c r="C55" s="150">
        <v>43594</v>
      </c>
      <c r="D55" s="151" t="s">
        <v>80</v>
      </c>
      <c r="E55" s="10" t="s">
        <v>22</v>
      </c>
      <c r="F55" s="151" t="s">
        <v>76</v>
      </c>
      <c r="G55" s="151" t="s">
        <v>77</v>
      </c>
      <c r="H55" s="10">
        <v>321</v>
      </c>
      <c r="I55" s="151" t="s">
        <v>324</v>
      </c>
      <c r="J55" s="151" t="s">
        <v>439</v>
      </c>
      <c r="K55" s="151" t="s">
        <v>263</v>
      </c>
      <c r="L55" s="151" t="s">
        <v>264</v>
      </c>
      <c r="M55" s="151" t="s">
        <v>379</v>
      </c>
      <c r="N55" s="68"/>
      <c r="O55" s="151" t="s">
        <v>391</v>
      </c>
      <c r="P55" s="17" t="s">
        <v>9</v>
      </c>
      <c r="Q55" s="18">
        <f t="shared" si="2"/>
        <v>10</v>
      </c>
      <c r="R55" s="24" t="s">
        <v>268</v>
      </c>
      <c r="S55" s="42">
        <f t="shared" si="3"/>
        <v>10</v>
      </c>
      <c r="T55" s="42" t="s">
        <v>468</v>
      </c>
      <c r="U55" s="42">
        <f>IF(T55=Desplegables!$C$13,10,0)</f>
        <v>0</v>
      </c>
      <c r="V55" s="42" t="s">
        <v>270</v>
      </c>
      <c r="W55" s="42">
        <f>IF(V55=Desplegables!$C$15,10,0)</f>
        <v>10</v>
      </c>
      <c r="X55" s="42" t="s">
        <v>264</v>
      </c>
      <c r="Y55" s="15">
        <f>+IF(X55=Desplegables!$C$17,Desplegables!$D$17,IF(X55=Desplegables!$C$18,Desplegables!$D$18,IF(X55=Desplegables!$C$19,Desplegables!$D$19,0)))</f>
        <v>15</v>
      </c>
      <c r="Z55" s="16" t="s">
        <v>510</v>
      </c>
      <c r="AA55" s="15">
        <f>+IF(Z55=Desplegables!$C$21,Desplegables!$D$21,IF(Z55=Desplegables!$C$22,Desplegables!$D$22,IF(Z55=Desplegables!$C$23,Desplegables!$D$23,0)))</f>
        <v>0</v>
      </c>
      <c r="AB55" s="16" t="s">
        <v>472</v>
      </c>
      <c r="AC55" s="15">
        <f>IF(AB55=Desplegables!$C$26,5,IF(AB55=Desplegables!$C$25,10,0))</f>
        <v>5</v>
      </c>
      <c r="AD55" s="16" t="s">
        <v>271</v>
      </c>
      <c r="AE55" s="15">
        <f>IF(AD55=Desplegables!$C$29,5,IF(AD55=Desplegables!$C$28,10,0))</f>
        <v>5</v>
      </c>
      <c r="AF55" s="16" t="s">
        <v>9</v>
      </c>
      <c r="AG55" s="15">
        <f t="shared" si="4"/>
        <v>10</v>
      </c>
      <c r="AH55" s="19">
        <f t="shared" si="5"/>
        <v>65</v>
      </c>
      <c r="AI55" s="17" t="str">
        <f t="shared" si="6"/>
        <v>DEBIL</v>
      </c>
      <c r="AJ55" s="182" t="s">
        <v>800</v>
      </c>
      <c r="AK55" s="118" t="s">
        <v>466</v>
      </c>
      <c r="AL55" s="24" t="str">
        <f>IF(AK55=Desplegables!$G$9,"FUERTE",IF(AK55=Desplegables!$G$10,"MODERADO","DEBIL"))</f>
        <v>MODERADO</v>
      </c>
      <c r="AM55" s="24" t="s">
        <v>20</v>
      </c>
      <c r="AN55" s="24" t="str">
        <f t="shared" si="7"/>
        <v>MODERADO</v>
      </c>
      <c r="AO55" s="124" t="s">
        <v>801</v>
      </c>
      <c r="AP55" s="17" t="str">
        <f t="shared" si="8"/>
        <v>DEBIL</v>
      </c>
      <c r="AQ55" s="18">
        <f t="shared" si="9"/>
        <v>1</v>
      </c>
      <c r="AR55" s="17" t="str">
        <f t="shared" si="0"/>
        <v>MODERADO</v>
      </c>
      <c r="AS55" s="18">
        <f t="shared" si="10"/>
        <v>5</v>
      </c>
      <c r="AT55" s="18">
        <f t="shared" si="11"/>
        <v>5</v>
      </c>
      <c r="AU55" s="17" t="str">
        <f t="shared" si="12"/>
        <v>DEBIL</v>
      </c>
      <c r="AV55" s="43">
        <f t="shared" si="1"/>
        <v>0</v>
      </c>
      <c r="AW55" s="43">
        <f>AV55</f>
        <v>0</v>
      </c>
      <c r="AX55" s="192" t="str">
        <f>IF(AW55=100,"FUERTE",IF(AW55&gt;=50,"MODERADO","DEBIL"))</f>
        <v>DEBIL</v>
      </c>
    </row>
    <row r="56" spans="1:50" ht="77.25" customHeight="1" x14ac:dyDescent="0.45">
      <c r="A56" s="10">
        <v>32</v>
      </c>
      <c r="B56" s="10">
        <v>47</v>
      </c>
      <c r="C56" s="150">
        <v>44075</v>
      </c>
      <c r="D56" s="151" t="s">
        <v>81</v>
      </c>
      <c r="E56" s="10" t="s">
        <v>35</v>
      </c>
      <c r="F56" s="151" t="s">
        <v>38</v>
      </c>
      <c r="G56" s="151" t="s">
        <v>82</v>
      </c>
      <c r="H56" s="10">
        <v>91</v>
      </c>
      <c r="I56" s="151" t="s">
        <v>325</v>
      </c>
      <c r="J56" s="151" t="s">
        <v>325</v>
      </c>
      <c r="K56" s="151" t="s">
        <v>263</v>
      </c>
      <c r="L56" s="151" t="s">
        <v>264</v>
      </c>
      <c r="M56" s="151" t="s">
        <v>265</v>
      </c>
      <c r="N56" s="151" t="s">
        <v>266</v>
      </c>
      <c r="O56" s="151" t="s">
        <v>397</v>
      </c>
      <c r="P56" s="17" t="s">
        <v>9</v>
      </c>
      <c r="Q56" s="18">
        <f t="shared" si="2"/>
        <v>10</v>
      </c>
      <c r="R56" s="24" t="s">
        <v>268</v>
      </c>
      <c r="S56" s="42">
        <f t="shared" si="3"/>
        <v>10</v>
      </c>
      <c r="T56" s="42" t="s">
        <v>269</v>
      </c>
      <c r="U56" s="42">
        <f>IF(T56=Desplegables!$C$13,10,0)</f>
        <v>10</v>
      </c>
      <c r="V56" s="42" t="s">
        <v>270</v>
      </c>
      <c r="W56" s="42">
        <f>IF(V56=Desplegables!$C$15,10,0)</f>
        <v>10</v>
      </c>
      <c r="X56" s="42" t="s">
        <v>264</v>
      </c>
      <c r="Y56" s="15">
        <f>+IF(X56=Desplegables!$C$17,Desplegables!$D$17,IF(X56=Desplegables!$C$18,Desplegables!$D$18,IF(X56=Desplegables!$C$19,Desplegables!$D$19,0)))</f>
        <v>15</v>
      </c>
      <c r="Z56" s="16" t="s">
        <v>479</v>
      </c>
      <c r="AA56" s="15">
        <f>+IF(Z56=Desplegables!$C$21,Desplegables!$D$21,IF(Z56=Desplegables!$C$22,Desplegables!$D$22,IF(Z56=Desplegables!$C$23,Desplegables!$D$23,0)))</f>
        <v>5</v>
      </c>
      <c r="AB56" s="16" t="s">
        <v>471</v>
      </c>
      <c r="AC56" s="15">
        <f>IF(AB56=Desplegables!$C$26,5,IF(AB56=Desplegables!$C$25,10,0))</f>
        <v>10</v>
      </c>
      <c r="AD56" s="16" t="s">
        <v>474</v>
      </c>
      <c r="AE56" s="15">
        <f>IF(AD56=Desplegables!$C$29,5,IF(AD56=Desplegables!$C$28,10,0))</f>
        <v>10</v>
      </c>
      <c r="AF56" s="16" t="s">
        <v>9</v>
      </c>
      <c r="AG56" s="15">
        <f t="shared" si="4"/>
        <v>10</v>
      </c>
      <c r="AH56" s="19">
        <f t="shared" si="5"/>
        <v>90</v>
      </c>
      <c r="AI56" s="17" t="str">
        <f t="shared" si="6"/>
        <v>FUERTE</v>
      </c>
      <c r="AJ56" s="118" t="s">
        <v>578</v>
      </c>
      <c r="AK56" s="118" t="s">
        <v>272</v>
      </c>
      <c r="AL56" s="24" t="str">
        <f>IF(AK56=Desplegables!$G$9,"FUERTE",IF(AK56=Desplegables!$G$10,"MODERADO","DEBIL"))</f>
        <v>FUERTE</v>
      </c>
      <c r="AM56" s="24" t="s">
        <v>20</v>
      </c>
      <c r="AN56" s="24" t="str">
        <f t="shared" si="7"/>
        <v>FUERTE</v>
      </c>
      <c r="AO56" s="118" t="s">
        <v>579</v>
      </c>
      <c r="AP56" s="17" t="str">
        <f t="shared" si="8"/>
        <v>FUERTE</v>
      </c>
      <c r="AQ56" s="18">
        <f t="shared" si="9"/>
        <v>10</v>
      </c>
      <c r="AR56" s="17" t="str">
        <f t="shared" si="0"/>
        <v>FUERTE</v>
      </c>
      <c r="AS56" s="18">
        <f t="shared" si="10"/>
        <v>10</v>
      </c>
      <c r="AT56" s="18">
        <f t="shared" si="11"/>
        <v>100</v>
      </c>
      <c r="AU56" s="17" t="str">
        <f t="shared" si="12"/>
        <v>FUERTE</v>
      </c>
      <c r="AV56" s="43">
        <f t="shared" si="1"/>
        <v>100</v>
      </c>
      <c r="AW56" s="43">
        <f>AV56</f>
        <v>100</v>
      </c>
      <c r="AX56" s="194" t="str">
        <f>IF(AW56=100,"FUERTE",IF(AW56&gt;=50,"MODERADO","DEBIL"))</f>
        <v>FUERTE</v>
      </c>
    </row>
    <row r="57" spans="1:50" ht="89.25" customHeight="1" x14ac:dyDescent="0.45">
      <c r="A57" s="10">
        <v>33</v>
      </c>
      <c r="B57" s="10">
        <v>100</v>
      </c>
      <c r="C57" s="150">
        <v>43490</v>
      </c>
      <c r="D57" s="151" t="s">
        <v>83</v>
      </c>
      <c r="E57" s="10" t="s">
        <v>27</v>
      </c>
      <c r="F57" s="151" t="s">
        <v>38</v>
      </c>
      <c r="G57" s="151" t="s">
        <v>82</v>
      </c>
      <c r="H57" s="10">
        <v>243</v>
      </c>
      <c r="I57" s="151" t="s">
        <v>326</v>
      </c>
      <c r="J57" s="151" t="s">
        <v>427</v>
      </c>
      <c r="K57" s="151" t="s">
        <v>362</v>
      </c>
      <c r="L57" s="151" t="s">
        <v>264</v>
      </c>
      <c r="M57" s="151" t="s">
        <v>265</v>
      </c>
      <c r="N57" s="68"/>
      <c r="O57" s="151" t="s">
        <v>397</v>
      </c>
      <c r="P57" s="17" t="s">
        <v>9</v>
      </c>
      <c r="Q57" s="18">
        <f t="shared" si="2"/>
        <v>10</v>
      </c>
      <c r="R57" s="24" t="s">
        <v>268</v>
      </c>
      <c r="S57" s="42">
        <f t="shared" si="3"/>
        <v>10</v>
      </c>
      <c r="T57" s="42" t="s">
        <v>269</v>
      </c>
      <c r="U57" s="42">
        <f>IF(T57=Desplegables!$C$13,10,0)</f>
        <v>10</v>
      </c>
      <c r="V57" s="42" t="s">
        <v>469</v>
      </c>
      <c r="W57" s="42">
        <f>IF(V57=Desplegables!$C$15,10,0)</f>
        <v>0</v>
      </c>
      <c r="X57" s="42" t="s">
        <v>264</v>
      </c>
      <c r="Y57" s="15">
        <f>+IF(X57=Desplegables!$C$17,Desplegables!$D$17,IF(X57=Desplegables!$C$18,Desplegables!$D$18,IF(X57=Desplegables!$C$19,Desplegables!$D$19,0)))</f>
        <v>15</v>
      </c>
      <c r="Z57" s="16" t="s">
        <v>510</v>
      </c>
      <c r="AA57" s="15">
        <f>+IF(Z57=Desplegables!$C$21,Desplegables!$D$21,IF(Z57=Desplegables!$C$22,Desplegables!$D$22,IF(Z57=Desplegables!$C$23,Desplegables!$D$23,0)))</f>
        <v>0</v>
      </c>
      <c r="AB57" s="16" t="s">
        <v>471</v>
      </c>
      <c r="AC57" s="15">
        <f>IF(AB57=Desplegables!$C$26,5,IF(AB57=Desplegables!$C$25,10,0))</f>
        <v>10</v>
      </c>
      <c r="AD57" s="16" t="s">
        <v>271</v>
      </c>
      <c r="AE57" s="15">
        <f>IF(AD57=Desplegables!$C$29,5,IF(AD57=Desplegables!$C$28,10,0))</f>
        <v>5</v>
      </c>
      <c r="AF57" s="16" t="s">
        <v>9</v>
      </c>
      <c r="AG57" s="15">
        <f t="shared" si="4"/>
        <v>10</v>
      </c>
      <c r="AH57" s="19">
        <f t="shared" si="5"/>
        <v>70</v>
      </c>
      <c r="AI57" s="17" t="str">
        <f t="shared" si="6"/>
        <v>DEBIL</v>
      </c>
      <c r="AJ57" s="118" t="s">
        <v>580</v>
      </c>
      <c r="AK57" s="118" t="s">
        <v>466</v>
      </c>
      <c r="AL57" s="24" t="str">
        <f>IF(AK57=Desplegables!$G$9,"FUERTE",IF(AK57=Desplegables!$G$10,"MODERADO","DEBIL"))</f>
        <v>MODERADO</v>
      </c>
      <c r="AM57" s="24" t="s">
        <v>20</v>
      </c>
      <c r="AN57" s="24" t="str">
        <f t="shared" si="7"/>
        <v>MODERADO</v>
      </c>
      <c r="AO57" s="118" t="s">
        <v>581</v>
      </c>
      <c r="AP57" s="17" t="str">
        <f t="shared" si="8"/>
        <v>DEBIL</v>
      </c>
      <c r="AQ57" s="18">
        <f t="shared" si="9"/>
        <v>1</v>
      </c>
      <c r="AR57" s="17" t="str">
        <f t="shared" si="0"/>
        <v>MODERADO</v>
      </c>
      <c r="AS57" s="18">
        <f t="shared" si="10"/>
        <v>5</v>
      </c>
      <c r="AT57" s="18">
        <f t="shared" si="11"/>
        <v>5</v>
      </c>
      <c r="AU57" s="17" t="str">
        <f t="shared" si="12"/>
        <v>DEBIL</v>
      </c>
      <c r="AV57" s="43">
        <f t="shared" si="1"/>
        <v>0</v>
      </c>
      <c r="AW57" s="43">
        <f>AV57</f>
        <v>0</v>
      </c>
      <c r="AX57" s="192" t="str">
        <f>IF(AW57=100,"FUERTE",IF(AW57&gt;=50,"MODERADO","DEBIL"))</f>
        <v>DEBIL</v>
      </c>
    </row>
    <row r="58" spans="1:50" ht="63" customHeight="1" x14ac:dyDescent="0.45">
      <c r="A58" s="10">
        <v>34</v>
      </c>
      <c r="B58" s="10">
        <v>79</v>
      </c>
      <c r="C58" s="150">
        <v>42733</v>
      </c>
      <c r="D58" s="151" t="s">
        <v>84</v>
      </c>
      <c r="E58" s="10" t="s">
        <v>85</v>
      </c>
      <c r="F58" s="151" t="s">
        <v>23</v>
      </c>
      <c r="G58" s="151" t="s">
        <v>86</v>
      </c>
      <c r="H58" s="10">
        <v>155</v>
      </c>
      <c r="I58" s="151" t="s">
        <v>327</v>
      </c>
      <c r="J58" s="151" t="s">
        <v>327</v>
      </c>
      <c r="K58" s="151" t="s">
        <v>372</v>
      </c>
      <c r="L58" s="151" t="s">
        <v>264</v>
      </c>
      <c r="M58" s="151" t="s">
        <v>265</v>
      </c>
      <c r="N58" s="151" t="s">
        <v>266</v>
      </c>
      <c r="O58" s="151" t="s">
        <v>414</v>
      </c>
      <c r="P58" s="17" t="s">
        <v>9</v>
      </c>
      <c r="Q58" s="18">
        <f t="shared" si="2"/>
        <v>10</v>
      </c>
      <c r="R58" s="24" t="s">
        <v>268</v>
      </c>
      <c r="S58" s="42">
        <f t="shared" si="3"/>
        <v>10</v>
      </c>
      <c r="T58" s="42" t="s">
        <v>269</v>
      </c>
      <c r="U58" s="42">
        <f>IF(T58=Desplegables!$C$13,10,0)</f>
        <v>10</v>
      </c>
      <c r="V58" s="42" t="s">
        <v>270</v>
      </c>
      <c r="W58" s="42">
        <f>IF(V58=Desplegables!$C$15,10,0)</f>
        <v>10</v>
      </c>
      <c r="X58" s="42" t="s">
        <v>264</v>
      </c>
      <c r="Y58" s="15">
        <f>+IF(X58=Desplegables!$C$17,Desplegables!$D$17,IF(X58=Desplegables!$C$18,Desplegables!$D$18,IF(X58=Desplegables!$C$19,Desplegables!$D$19,0)))</f>
        <v>15</v>
      </c>
      <c r="Z58" s="16" t="s">
        <v>479</v>
      </c>
      <c r="AA58" s="15">
        <f>+IF(Z58=Desplegables!$C$21,Desplegables!$D$21,IF(Z58=Desplegables!$C$22,Desplegables!$D$22,IF(Z58=Desplegables!$C$23,Desplegables!$D$23,0)))</f>
        <v>5</v>
      </c>
      <c r="AB58" s="16" t="s">
        <v>471</v>
      </c>
      <c r="AC58" s="15">
        <f>IF(AB58=Desplegables!$C$26,5,IF(AB58=Desplegables!$C$25,10,0))</f>
        <v>10</v>
      </c>
      <c r="AD58" s="16" t="s">
        <v>474</v>
      </c>
      <c r="AE58" s="15">
        <f>IF(AD58=Desplegables!$C$29,5,IF(AD58=Desplegables!$C$28,10,0))</f>
        <v>10</v>
      </c>
      <c r="AF58" s="16" t="s">
        <v>9</v>
      </c>
      <c r="AG58" s="15">
        <f t="shared" si="4"/>
        <v>10</v>
      </c>
      <c r="AH58" s="19">
        <f t="shared" si="5"/>
        <v>90</v>
      </c>
      <c r="AI58" s="17" t="str">
        <f t="shared" si="6"/>
        <v>FUERTE</v>
      </c>
      <c r="AJ58" s="118" t="s">
        <v>582</v>
      </c>
      <c r="AK58" s="118" t="s">
        <v>272</v>
      </c>
      <c r="AL58" s="24" t="str">
        <f>IF(AK58=Desplegables!$G$9,"FUERTE",IF(AK58=Desplegables!$G$10,"MODERADO","DEBIL"))</f>
        <v>FUERTE</v>
      </c>
      <c r="AM58" s="24" t="s">
        <v>20</v>
      </c>
      <c r="AN58" s="24" t="str">
        <f t="shared" si="7"/>
        <v>FUERTE</v>
      </c>
      <c r="AO58" s="118" t="s">
        <v>583</v>
      </c>
      <c r="AP58" s="17" t="str">
        <f t="shared" si="8"/>
        <v>FUERTE</v>
      </c>
      <c r="AQ58" s="18">
        <f t="shared" si="9"/>
        <v>10</v>
      </c>
      <c r="AR58" s="17" t="str">
        <f t="shared" si="0"/>
        <v>FUERTE</v>
      </c>
      <c r="AS58" s="18">
        <f t="shared" si="10"/>
        <v>10</v>
      </c>
      <c r="AT58" s="18">
        <f t="shared" si="11"/>
        <v>100</v>
      </c>
      <c r="AU58" s="17" t="str">
        <f t="shared" si="12"/>
        <v>FUERTE</v>
      </c>
      <c r="AV58" s="43">
        <f t="shared" si="1"/>
        <v>100</v>
      </c>
      <c r="AW58" s="43">
        <f>AV58</f>
        <v>100</v>
      </c>
      <c r="AX58" s="194" t="str">
        <f>IF(AW58=100,"FUERTE",IF(AW58&gt;=50,"MODERADO","DEBIL"))</f>
        <v>FUERTE</v>
      </c>
    </row>
    <row r="59" spans="1:50" ht="36" customHeight="1" x14ac:dyDescent="0.45">
      <c r="A59" s="252">
        <v>35</v>
      </c>
      <c r="B59" s="252">
        <v>80</v>
      </c>
      <c r="C59" s="253">
        <v>43497</v>
      </c>
      <c r="D59" s="76" t="s">
        <v>87</v>
      </c>
      <c r="E59" s="76" t="s">
        <v>27</v>
      </c>
      <c r="F59" s="76" t="s">
        <v>23</v>
      </c>
      <c r="G59" s="76" t="s">
        <v>86</v>
      </c>
      <c r="H59" s="10">
        <v>158</v>
      </c>
      <c r="I59" s="151" t="s">
        <v>328</v>
      </c>
      <c r="J59" s="151" t="s">
        <v>415</v>
      </c>
      <c r="K59" s="151" t="s">
        <v>372</v>
      </c>
      <c r="L59" s="151" t="s">
        <v>264</v>
      </c>
      <c r="M59" s="151" t="s">
        <v>367</v>
      </c>
      <c r="N59" s="151" t="s">
        <v>266</v>
      </c>
      <c r="O59" s="151" t="s">
        <v>416</v>
      </c>
      <c r="P59" s="17" t="s">
        <v>9</v>
      </c>
      <c r="Q59" s="18">
        <f t="shared" si="2"/>
        <v>10</v>
      </c>
      <c r="R59" s="24" t="s">
        <v>268</v>
      </c>
      <c r="S59" s="42">
        <f t="shared" si="3"/>
        <v>10</v>
      </c>
      <c r="T59" s="42" t="s">
        <v>269</v>
      </c>
      <c r="U59" s="42">
        <f>IF(T59=Desplegables!$C$13,10,0)</f>
        <v>10</v>
      </c>
      <c r="V59" s="42" t="s">
        <v>270</v>
      </c>
      <c r="W59" s="42">
        <f>IF(V59=Desplegables!$C$15,10,0)</f>
        <v>10</v>
      </c>
      <c r="X59" s="42" t="s">
        <v>264</v>
      </c>
      <c r="Y59" s="15">
        <f>+IF(X59=Desplegables!$C$17,Desplegables!$D$17,IF(X59=Desplegables!$C$18,Desplegables!$D$18,IF(X59=Desplegables!$C$19,Desplegables!$D$19,0)))</f>
        <v>15</v>
      </c>
      <c r="Z59" s="16" t="s">
        <v>479</v>
      </c>
      <c r="AA59" s="15">
        <f>+IF(Z59=Desplegables!$C$21,Desplegables!$D$21,IF(Z59=Desplegables!$C$22,Desplegables!$D$22,IF(Z59=Desplegables!$C$23,Desplegables!$D$23,0)))</f>
        <v>5</v>
      </c>
      <c r="AB59" s="16" t="s">
        <v>471</v>
      </c>
      <c r="AC59" s="15">
        <f>IF(AB59=Desplegables!$C$26,5,IF(AB59=Desplegables!$C$25,10,0))</f>
        <v>10</v>
      </c>
      <c r="AD59" s="16" t="s">
        <v>474</v>
      </c>
      <c r="AE59" s="15">
        <f>IF(AD59=Desplegables!$C$29,5,IF(AD59=Desplegables!$C$28,10,0))</f>
        <v>10</v>
      </c>
      <c r="AF59" s="16" t="s">
        <v>9</v>
      </c>
      <c r="AG59" s="15">
        <f t="shared" si="4"/>
        <v>10</v>
      </c>
      <c r="AH59" s="19">
        <f t="shared" si="5"/>
        <v>90</v>
      </c>
      <c r="AI59" s="17" t="str">
        <f t="shared" si="6"/>
        <v>FUERTE</v>
      </c>
      <c r="AJ59" s="118" t="s">
        <v>584</v>
      </c>
      <c r="AK59" s="118" t="s">
        <v>272</v>
      </c>
      <c r="AL59" s="24" t="str">
        <f>IF(AK59=Desplegables!$G$9,"FUERTE",IF(AK59=Desplegables!$G$10,"MODERADO","DEBIL"))</f>
        <v>FUERTE</v>
      </c>
      <c r="AM59" s="24" t="s">
        <v>20</v>
      </c>
      <c r="AN59" s="24" t="str">
        <f t="shared" si="7"/>
        <v>FUERTE</v>
      </c>
      <c r="AO59" s="118" t="s">
        <v>585</v>
      </c>
      <c r="AP59" s="17" t="str">
        <f t="shared" si="8"/>
        <v>FUERTE</v>
      </c>
      <c r="AQ59" s="18">
        <f t="shared" si="9"/>
        <v>10</v>
      </c>
      <c r="AR59" s="17" t="str">
        <f t="shared" si="0"/>
        <v>FUERTE</v>
      </c>
      <c r="AS59" s="18">
        <f t="shared" si="10"/>
        <v>10</v>
      </c>
      <c r="AT59" s="18">
        <f t="shared" si="11"/>
        <v>100</v>
      </c>
      <c r="AU59" s="17" t="str">
        <f t="shared" si="12"/>
        <v>FUERTE</v>
      </c>
      <c r="AV59" s="43">
        <f t="shared" si="1"/>
        <v>100</v>
      </c>
      <c r="AW59" s="43">
        <f>AVERAGE(AV59:AV62)</f>
        <v>50</v>
      </c>
      <c r="AX59" s="256" t="str">
        <f t="shared" ref="AX59" si="21">IF(AW59=100,"FUERTE",IF(AW59&gt;=50,"MODERADO","DEBIL"))</f>
        <v>MODERADO</v>
      </c>
    </row>
    <row r="60" spans="1:50" ht="21.75" customHeight="1" x14ac:dyDescent="0.45">
      <c r="A60" s="252"/>
      <c r="B60" s="252"/>
      <c r="C60" s="254"/>
      <c r="D60" s="76" t="s">
        <v>87</v>
      </c>
      <c r="E60" s="76" t="s">
        <v>27</v>
      </c>
      <c r="F60" s="76" t="s">
        <v>23</v>
      </c>
      <c r="G60" s="76" t="s">
        <v>86</v>
      </c>
      <c r="H60" s="10">
        <v>159</v>
      </c>
      <c r="I60" s="151" t="s">
        <v>329</v>
      </c>
      <c r="J60" s="151" t="s">
        <v>417</v>
      </c>
      <c r="K60" s="151" t="s">
        <v>372</v>
      </c>
      <c r="L60" s="151" t="s">
        <v>264</v>
      </c>
      <c r="M60" s="151" t="s">
        <v>367</v>
      </c>
      <c r="N60" s="151" t="s">
        <v>266</v>
      </c>
      <c r="O60" s="151" t="s">
        <v>416</v>
      </c>
      <c r="P60" s="17" t="s">
        <v>9</v>
      </c>
      <c r="Q60" s="18">
        <f t="shared" si="2"/>
        <v>10</v>
      </c>
      <c r="R60" s="24" t="s">
        <v>268</v>
      </c>
      <c r="S60" s="42">
        <f t="shared" si="3"/>
        <v>10</v>
      </c>
      <c r="T60" s="42" t="s">
        <v>269</v>
      </c>
      <c r="U60" s="42">
        <f>IF(T60=Desplegables!$C$13,10,0)</f>
        <v>10</v>
      </c>
      <c r="V60" s="42" t="s">
        <v>270</v>
      </c>
      <c r="W60" s="42">
        <f>IF(V60=Desplegables!$C$15,10,0)</f>
        <v>10</v>
      </c>
      <c r="X60" s="42" t="s">
        <v>264</v>
      </c>
      <c r="Y60" s="15">
        <f>+IF(X60=Desplegables!$C$17,Desplegables!$D$17,IF(X60=Desplegables!$C$18,Desplegables!$D$18,IF(X60=Desplegables!$C$19,Desplegables!$D$19,0)))</f>
        <v>15</v>
      </c>
      <c r="Z60" s="16" t="s">
        <v>479</v>
      </c>
      <c r="AA60" s="15">
        <f>+IF(Z60=Desplegables!$C$21,Desplegables!$D$21,IF(Z60=Desplegables!$C$22,Desplegables!$D$22,IF(Z60=Desplegables!$C$23,Desplegables!$D$23,0)))</f>
        <v>5</v>
      </c>
      <c r="AB60" s="16" t="s">
        <v>471</v>
      </c>
      <c r="AC60" s="15">
        <f>IF(AB60=Desplegables!$C$26,5,IF(AB60=Desplegables!$C$25,10,0))</f>
        <v>10</v>
      </c>
      <c r="AD60" s="16" t="s">
        <v>474</v>
      </c>
      <c r="AE60" s="15">
        <f>IF(AD60=Desplegables!$C$29,5,IF(AD60=Desplegables!$C$28,10,0))</f>
        <v>10</v>
      </c>
      <c r="AF60" s="16" t="s">
        <v>9</v>
      </c>
      <c r="AG60" s="15">
        <f t="shared" si="4"/>
        <v>10</v>
      </c>
      <c r="AH60" s="19">
        <f t="shared" si="5"/>
        <v>90</v>
      </c>
      <c r="AI60" s="17" t="str">
        <f t="shared" si="6"/>
        <v>FUERTE</v>
      </c>
      <c r="AJ60" s="118" t="s">
        <v>584</v>
      </c>
      <c r="AK60" s="118" t="s">
        <v>272</v>
      </c>
      <c r="AL60" s="24" t="str">
        <f>IF(AK60=Desplegables!$G$9,"FUERTE",IF(AK60=Desplegables!$G$10,"MODERADO","DEBIL"))</f>
        <v>FUERTE</v>
      </c>
      <c r="AM60" s="24" t="s">
        <v>20</v>
      </c>
      <c r="AN60" s="24" t="str">
        <f t="shared" si="7"/>
        <v>FUERTE</v>
      </c>
      <c r="AO60" s="118" t="s">
        <v>585</v>
      </c>
      <c r="AP60" s="17" t="str">
        <f t="shared" si="8"/>
        <v>FUERTE</v>
      </c>
      <c r="AQ60" s="18">
        <f t="shared" si="9"/>
        <v>10</v>
      </c>
      <c r="AR60" s="17" t="str">
        <f t="shared" si="0"/>
        <v>FUERTE</v>
      </c>
      <c r="AS60" s="18">
        <f t="shared" si="10"/>
        <v>10</v>
      </c>
      <c r="AT60" s="18">
        <f t="shared" si="11"/>
        <v>100</v>
      </c>
      <c r="AU60" s="17" t="str">
        <f t="shared" si="12"/>
        <v>FUERTE</v>
      </c>
      <c r="AV60" s="43">
        <f t="shared" si="1"/>
        <v>100</v>
      </c>
      <c r="AW60" s="43"/>
      <c r="AX60" s="256"/>
    </row>
    <row r="61" spans="1:50" ht="15" customHeight="1" x14ac:dyDescent="0.45">
      <c r="A61" s="252"/>
      <c r="B61" s="252"/>
      <c r="C61" s="254"/>
      <c r="D61" s="76" t="s">
        <v>87</v>
      </c>
      <c r="E61" s="76" t="s">
        <v>27</v>
      </c>
      <c r="F61" s="76" t="s">
        <v>23</v>
      </c>
      <c r="G61" s="76" t="s">
        <v>86</v>
      </c>
      <c r="H61" s="10">
        <v>264</v>
      </c>
      <c r="I61" s="151" t="s">
        <v>330</v>
      </c>
      <c r="J61" s="151" t="s">
        <v>418</v>
      </c>
      <c r="K61" s="151" t="s">
        <v>372</v>
      </c>
      <c r="L61" s="151" t="s">
        <v>264</v>
      </c>
      <c r="M61" s="151" t="s">
        <v>367</v>
      </c>
      <c r="N61" s="68"/>
      <c r="O61" s="151" t="s">
        <v>416</v>
      </c>
      <c r="P61" s="17" t="s">
        <v>9</v>
      </c>
      <c r="Q61" s="18">
        <f t="shared" si="2"/>
        <v>10</v>
      </c>
      <c r="R61" s="24" t="s">
        <v>268</v>
      </c>
      <c r="S61" s="42">
        <f t="shared" si="3"/>
        <v>10</v>
      </c>
      <c r="T61" s="42" t="s">
        <v>269</v>
      </c>
      <c r="U61" s="42">
        <f>IF(T61=Desplegables!$C$13,10,0)</f>
        <v>10</v>
      </c>
      <c r="V61" s="42" t="s">
        <v>270</v>
      </c>
      <c r="W61" s="42">
        <f>IF(V61=Desplegables!$C$15,10,0)</f>
        <v>10</v>
      </c>
      <c r="X61" s="42" t="s">
        <v>264</v>
      </c>
      <c r="Y61" s="15">
        <f>+IF(X61=Desplegables!$C$17,Desplegables!$D$17,IF(X61=Desplegables!$C$18,Desplegables!$D$18,IF(X61=Desplegables!$C$19,Desplegables!$D$19,0)))</f>
        <v>15</v>
      </c>
      <c r="Z61" s="16" t="s">
        <v>510</v>
      </c>
      <c r="AA61" s="15">
        <f>+IF(Z61=Desplegables!$C$21,Desplegables!$D$21,IF(Z61=Desplegables!$C$22,Desplegables!$D$22,IF(Z61=Desplegables!$C$23,Desplegables!$D$23,0)))</f>
        <v>0</v>
      </c>
      <c r="AB61" s="16" t="s">
        <v>471</v>
      </c>
      <c r="AC61" s="15">
        <f>IF(AB61=Desplegables!$C$26,5,IF(AB61=Desplegables!$C$25,10,0))</f>
        <v>10</v>
      </c>
      <c r="AD61" s="16" t="s">
        <v>474</v>
      </c>
      <c r="AE61" s="15">
        <f>IF(AD61=Desplegables!$C$29,5,IF(AD61=Desplegables!$C$28,10,0))</f>
        <v>10</v>
      </c>
      <c r="AF61" s="16" t="s">
        <v>9</v>
      </c>
      <c r="AG61" s="15">
        <f t="shared" si="4"/>
        <v>10</v>
      </c>
      <c r="AH61" s="19">
        <f t="shared" si="5"/>
        <v>85</v>
      </c>
      <c r="AI61" s="17" t="str">
        <f t="shared" si="6"/>
        <v>MODERADO</v>
      </c>
      <c r="AJ61" s="118" t="s">
        <v>685</v>
      </c>
      <c r="AK61" s="118" t="s">
        <v>272</v>
      </c>
      <c r="AL61" s="24" t="str">
        <f>IF(AK61=Desplegables!$G$9,"FUERTE",IF(AK61=Desplegables!$G$10,"MODERADO","DEBIL"))</f>
        <v>FUERTE</v>
      </c>
      <c r="AM61" s="24" t="s">
        <v>20</v>
      </c>
      <c r="AN61" s="24" t="str">
        <f t="shared" si="7"/>
        <v>FUERTE</v>
      </c>
      <c r="AO61" s="118" t="s">
        <v>585</v>
      </c>
      <c r="AP61" s="17" t="str">
        <f t="shared" si="8"/>
        <v>MODERADO</v>
      </c>
      <c r="AQ61" s="18">
        <f t="shared" si="9"/>
        <v>5</v>
      </c>
      <c r="AR61" s="17" t="str">
        <f t="shared" si="0"/>
        <v>FUERTE</v>
      </c>
      <c r="AS61" s="18">
        <f t="shared" si="10"/>
        <v>10</v>
      </c>
      <c r="AT61" s="18">
        <f t="shared" si="11"/>
        <v>50</v>
      </c>
      <c r="AU61" s="17" t="str">
        <f t="shared" si="12"/>
        <v>DEBIL</v>
      </c>
      <c r="AV61" s="43">
        <f t="shared" si="1"/>
        <v>0</v>
      </c>
      <c r="AW61" s="43"/>
      <c r="AX61" s="256"/>
    </row>
    <row r="62" spans="1:50" ht="40.5" customHeight="1" x14ac:dyDescent="0.45">
      <c r="A62" s="252"/>
      <c r="B62" s="252"/>
      <c r="C62" s="254"/>
      <c r="D62" s="76" t="s">
        <v>87</v>
      </c>
      <c r="E62" s="76" t="s">
        <v>27</v>
      </c>
      <c r="F62" s="76" t="s">
        <v>23</v>
      </c>
      <c r="G62" s="76" t="s">
        <v>86</v>
      </c>
      <c r="H62" s="10">
        <v>368</v>
      </c>
      <c r="I62" s="151" t="s">
        <v>331</v>
      </c>
      <c r="J62" s="151" t="s">
        <v>331</v>
      </c>
      <c r="K62" s="151" t="s">
        <v>419</v>
      </c>
      <c r="L62" s="151" t="s">
        <v>264</v>
      </c>
      <c r="M62" s="151" t="s">
        <v>367</v>
      </c>
      <c r="N62" s="68"/>
      <c r="O62" s="151" t="s">
        <v>416</v>
      </c>
      <c r="P62" s="17" t="s">
        <v>9</v>
      </c>
      <c r="Q62" s="18">
        <f t="shared" si="2"/>
        <v>10</v>
      </c>
      <c r="R62" s="24" t="s">
        <v>268</v>
      </c>
      <c r="S62" s="42">
        <f t="shared" si="3"/>
        <v>10</v>
      </c>
      <c r="T62" s="42" t="s">
        <v>269</v>
      </c>
      <c r="U62" s="42">
        <f>IF(T62=Desplegables!$C$13,10,0)</f>
        <v>10</v>
      </c>
      <c r="V62" s="42" t="s">
        <v>270</v>
      </c>
      <c r="W62" s="42">
        <f>IF(V62=Desplegables!$C$15,10,0)</f>
        <v>10</v>
      </c>
      <c r="X62" s="42" t="s">
        <v>264</v>
      </c>
      <c r="Y62" s="15">
        <f>+IF(X62=Desplegables!$C$17,Desplegables!$D$17,IF(X62=Desplegables!$C$18,Desplegables!$D$18,IF(X62=Desplegables!$C$19,Desplegables!$D$19,0)))</f>
        <v>15</v>
      </c>
      <c r="Z62" s="16" t="s">
        <v>510</v>
      </c>
      <c r="AA62" s="15">
        <f>+IF(Z62=Desplegables!$C$21,Desplegables!$D$21,IF(Z62=Desplegables!$C$22,Desplegables!$D$22,IF(Z62=Desplegables!$C$23,Desplegables!$D$23,0)))</f>
        <v>0</v>
      </c>
      <c r="AB62" s="16" t="s">
        <v>471</v>
      </c>
      <c r="AC62" s="15">
        <f>IF(AB62=Desplegables!$C$26,5,IF(AB62=Desplegables!$C$25,10,0))</f>
        <v>10</v>
      </c>
      <c r="AD62" s="16" t="s">
        <v>474</v>
      </c>
      <c r="AE62" s="15">
        <f>IF(AD62=Desplegables!$C$29,5,IF(AD62=Desplegables!$C$28,10,0))</f>
        <v>10</v>
      </c>
      <c r="AF62" s="16" t="s">
        <v>9</v>
      </c>
      <c r="AG62" s="15">
        <f t="shared" si="4"/>
        <v>10</v>
      </c>
      <c r="AH62" s="19">
        <f t="shared" si="5"/>
        <v>85</v>
      </c>
      <c r="AI62" s="17" t="str">
        <f t="shared" si="6"/>
        <v>MODERADO</v>
      </c>
      <c r="AJ62" s="118" t="s">
        <v>686</v>
      </c>
      <c r="AK62" s="118" t="s">
        <v>272</v>
      </c>
      <c r="AL62" s="24" t="str">
        <f>IF(AK62=Desplegables!$G$9,"FUERTE",IF(AK62=Desplegables!$G$10,"MODERADO","DEBIL"))</f>
        <v>FUERTE</v>
      </c>
      <c r="AM62" s="24" t="s">
        <v>20</v>
      </c>
      <c r="AN62" s="24" t="str">
        <f t="shared" si="7"/>
        <v>FUERTE</v>
      </c>
      <c r="AO62" s="118" t="s">
        <v>585</v>
      </c>
      <c r="AP62" s="17" t="str">
        <f t="shared" si="8"/>
        <v>MODERADO</v>
      </c>
      <c r="AQ62" s="18">
        <f t="shared" si="9"/>
        <v>5</v>
      </c>
      <c r="AR62" s="17" t="str">
        <f t="shared" si="0"/>
        <v>FUERTE</v>
      </c>
      <c r="AS62" s="18">
        <f t="shared" si="10"/>
        <v>10</v>
      </c>
      <c r="AT62" s="18">
        <f t="shared" si="11"/>
        <v>50</v>
      </c>
      <c r="AU62" s="17" t="str">
        <f t="shared" si="12"/>
        <v>DEBIL</v>
      </c>
      <c r="AV62" s="43">
        <f t="shared" si="1"/>
        <v>0</v>
      </c>
      <c r="AW62" s="43"/>
      <c r="AX62" s="256"/>
    </row>
    <row r="63" spans="1:50" ht="73.5" customHeight="1" x14ac:dyDescent="0.45">
      <c r="A63" s="252">
        <v>36</v>
      </c>
      <c r="B63" s="252">
        <v>122</v>
      </c>
      <c r="C63" s="253">
        <v>42716</v>
      </c>
      <c r="D63" s="176" t="s">
        <v>88</v>
      </c>
      <c r="E63" s="76" t="s">
        <v>35</v>
      </c>
      <c r="F63" s="76" t="s">
        <v>23</v>
      </c>
      <c r="G63" s="76" t="s">
        <v>86</v>
      </c>
      <c r="H63" s="10">
        <v>323</v>
      </c>
      <c r="I63" s="151" t="s">
        <v>332</v>
      </c>
      <c r="J63" s="151" t="s">
        <v>440</v>
      </c>
      <c r="K63" s="151" t="s">
        <v>263</v>
      </c>
      <c r="L63" s="151" t="s">
        <v>264</v>
      </c>
      <c r="M63" s="151" t="s">
        <v>265</v>
      </c>
      <c r="N63" s="68"/>
      <c r="O63" s="151" t="s">
        <v>416</v>
      </c>
      <c r="P63" s="17" t="s">
        <v>9</v>
      </c>
      <c r="Q63" s="18">
        <f t="shared" si="2"/>
        <v>10</v>
      </c>
      <c r="R63" s="24" t="s">
        <v>268</v>
      </c>
      <c r="S63" s="42">
        <f t="shared" si="3"/>
        <v>10</v>
      </c>
      <c r="T63" s="42" t="s">
        <v>269</v>
      </c>
      <c r="U63" s="42">
        <f>IF(T63=Desplegables!$C$13,10,0)</f>
        <v>10</v>
      </c>
      <c r="V63" s="42" t="s">
        <v>270</v>
      </c>
      <c r="W63" s="42">
        <f>IF(V63=Desplegables!$C$15,10,0)</f>
        <v>10</v>
      </c>
      <c r="X63" s="42" t="s">
        <v>264</v>
      </c>
      <c r="Y63" s="15">
        <f>+IF(X63=Desplegables!$C$17,Desplegables!$D$17,IF(X63=Desplegables!$C$18,Desplegables!$D$18,IF(X63=Desplegables!$C$19,Desplegables!$D$19,0)))</f>
        <v>15</v>
      </c>
      <c r="Z63" s="16" t="s">
        <v>510</v>
      </c>
      <c r="AA63" s="15">
        <f>+IF(Z63=Desplegables!$C$21,Desplegables!$D$21,IF(Z63=Desplegables!$C$22,Desplegables!$D$22,IF(Z63=Desplegables!$C$23,Desplegables!$D$23,0)))</f>
        <v>0</v>
      </c>
      <c r="AB63" s="16" t="s">
        <v>471</v>
      </c>
      <c r="AC63" s="15">
        <f>IF(AB63=Desplegables!$C$26,5,IF(AB63=Desplegables!$C$25,10,0))</f>
        <v>10</v>
      </c>
      <c r="AD63" s="16" t="s">
        <v>474</v>
      </c>
      <c r="AE63" s="15">
        <f>IF(AD63=Desplegables!$C$29,5,IF(AD63=Desplegables!$C$28,10,0))</f>
        <v>10</v>
      </c>
      <c r="AF63" s="16" t="s">
        <v>9</v>
      </c>
      <c r="AG63" s="15">
        <f t="shared" si="4"/>
        <v>10</v>
      </c>
      <c r="AH63" s="19">
        <f t="shared" si="5"/>
        <v>85</v>
      </c>
      <c r="AI63" s="17" t="str">
        <f t="shared" si="6"/>
        <v>MODERADO</v>
      </c>
      <c r="AJ63" s="118" t="s">
        <v>586</v>
      </c>
      <c r="AK63" s="118" t="s">
        <v>272</v>
      </c>
      <c r="AL63" s="24" t="str">
        <f>IF(AK63=Desplegables!$G$9,"FUERTE",IF(AK63=Desplegables!$G$10,"MODERADO","DEBIL"))</f>
        <v>FUERTE</v>
      </c>
      <c r="AM63" s="107" t="s">
        <v>9</v>
      </c>
      <c r="AN63" s="24" t="str">
        <f t="shared" si="7"/>
        <v>MODERADO</v>
      </c>
      <c r="AO63" s="118" t="s">
        <v>587</v>
      </c>
      <c r="AP63" s="17" t="str">
        <f t="shared" si="8"/>
        <v>MODERADO</v>
      </c>
      <c r="AQ63" s="18">
        <f t="shared" si="9"/>
        <v>5</v>
      </c>
      <c r="AR63" s="17" t="str">
        <f t="shared" si="0"/>
        <v>MODERADO</v>
      </c>
      <c r="AS63" s="18">
        <f t="shared" si="10"/>
        <v>5</v>
      </c>
      <c r="AT63" s="18">
        <f t="shared" si="11"/>
        <v>25</v>
      </c>
      <c r="AU63" s="17" t="str">
        <f t="shared" si="12"/>
        <v>MODERADO</v>
      </c>
      <c r="AV63" s="43">
        <f t="shared" si="1"/>
        <v>50</v>
      </c>
      <c r="AW63" s="43">
        <f>AVERAGE(AV63:AV66)</f>
        <v>37.5</v>
      </c>
      <c r="AX63" s="249" t="str">
        <f t="shared" ref="AX63" si="22">IF(AW63=100,"FUERTE",IF(AW63&gt;=50,"MODERADO","DEBIL"))</f>
        <v>DEBIL</v>
      </c>
    </row>
    <row r="64" spans="1:50" ht="69.75" customHeight="1" x14ac:dyDescent="0.45">
      <c r="A64" s="252"/>
      <c r="B64" s="252"/>
      <c r="C64" s="254"/>
      <c r="D64" s="176" t="s">
        <v>88</v>
      </c>
      <c r="E64" s="76" t="s">
        <v>35</v>
      </c>
      <c r="F64" s="76" t="s">
        <v>23</v>
      </c>
      <c r="G64" s="76" t="s">
        <v>86</v>
      </c>
      <c r="H64" s="10">
        <v>324</v>
      </c>
      <c r="I64" s="151" t="s">
        <v>333</v>
      </c>
      <c r="J64" s="151" t="s">
        <v>441</v>
      </c>
      <c r="K64" s="151" t="s">
        <v>372</v>
      </c>
      <c r="L64" s="151" t="s">
        <v>334</v>
      </c>
      <c r="M64" s="151" t="s">
        <v>367</v>
      </c>
      <c r="N64" s="68"/>
      <c r="O64" s="151" t="s">
        <v>416</v>
      </c>
      <c r="P64" s="17" t="s">
        <v>9</v>
      </c>
      <c r="Q64" s="18">
        <f t="shared" si="2"/>
        <v>10</v>
      </c>
      <c r="R64" s="24" t="s">
        <v>268</v>
      </c>
      <c r="S64" s="42">
        <f t="shared" si="3"/>
        <v>10</v>
      </c>
      <c r="T64" s="42" t="s">
        <v>269</v>
      </c>
      <c r="U64" s="42">
        <f>IF(T64=Desplegables!$C$13,10,0)</f>
        <v>10</v>
      </c>
      <c r="V64" s="42" t="s">
        <v>270</v>
      </c>
      <c r="W64" s="42">
        <f>IF(V64=Desplegables!$C$15,10,0)</f>
        <v>10</v>
      </c>
      <c r="X64" s="42" t="s">
        <v>477</v>
      </c>
      <c r="Y64" s="15">
        <f>+IF(X64=Desplegables!$C$17,Desplegables!$D$17,IF(X64=Desplegables!$C$18,Desplegables!$D$18,IF(X64=Desplegables!$C$19,Desplegables!$D$19,0)))</f>
        <v>10</v>
      </c>
      <c r="Z64" s="16" t="s">
        <v>510</v>
      </c>
      <c r="AA64" s="15">
        <f>+IF(Z64=Desplegables!$C$21,Desplegables!$D$21,IF(Z64=Desplegables!$C$22,Desplegables!$D$22,IF(Z64=Desplegables!$C$23,Desplegables!$D$23,0)))</f>
        <v>0</v>
      </c>
      <c r="AB64" s="16" t="s">
        <v>471</v>
      </c>
      <c r="AC64" s="15">
        <f>IF(AB64=Desplegables!$C$26,5,IF(AB64=Desplegables!$C$25,10,0))</f>
        <v>10</v>
      </c>
      <c r="AD64" s="16" t="s">
        <v>474</v>
      </c>
      <c r="AE64" s="15">
        <f>IF(AD64=Desplegables!$C$29,5,IF(AD64=Desplegables!$C$28,10,0))</f>
        <v>10</v>
      </c>
      <c r="AF64" s="16" t="s">
        <v>9</v>
      </c>
      <c r="AG64" s="15">
        <f t="shared" si="4"/>
        <v>10</v>
      </c>
      <c r="AH64" s="19">
        <f t="shared" si="5"/>
        <v>80</v>
      </c>
      <c r="AI64" s="17" t="str">
        <f t="shared" si="6"/>
        <v>MODERADO</v>
      </c>
      <c r="AJ64" s="118" t="s">
        <v>687</v>
      </c>
      <c r="AK64" s="118" t="s">
        <v>272</v>
      </c>
      <c r="AL64" s="24" t="str">
        <f>IF(AK64=Desplegables!$G$9,"FUERTE",IF(AK64=Desplegables!$G$10,"MODERADO","DEBIL"))</f>
        <v>FUERTE</v>
      </c>
      <c r="AM64" s="107" t="s">
        <v>9</v>
      </c>
      <c r="AN64" s="24" t="str">
        <f t="shared" si="7"/>
        <v>MODERADO</v>
      </c>
      <c r="AO64" s="118" t="s">
        <v>587</v>
      </c>
      <c r="AP64" s="17" t="str">
        <f t="shared" si="8"/>
        <v>MODERADO</v>
      </c>
      <c r="AQ64" s="18">
        <f t="shared" si="9"/>
        <v>5</v>
      </c>
      <c r="AR64" s="17" t="str">
        <f t="shared" si="0"/>
        <v>MODERADO</v>
      </c>
      <c r="AS64" s="18">
        <f t="shared" si="10"/>
        <v>5</v>
      </c>
      <c r="AT64" s="18">
        <f t="shared" si="11"/>
        <v>25</v>
      </c>
      <c r="AU64" s="17" t="str">
        <f t="shared" si="12"/>
        <v>MODERADO</v>
      </c>
      <c r="AV64" s="43">
        <f t="shared" si="1"/>
        <v>50</v>
      </c>
      <c r="AW64" s="43"/>
      <c r="AX64" s="249"/>
    </row>
    <row r="65" spans="1:50" ht="28.5" customHeight="1" x14ac:dyDescent="0.45">
      <c r="A65" s="252"/>
      <c r="B65" s="252"/>
      <c r="C65" s="254"/>
      <c r="D65" s="176" t="s">
        <v>88</v>
      </c>
      <c r="E65" s="76" t="s">
        <v>35</v>
      </c>
      <c r="F65" s="76" t="s">
        <v>23</v>
      </c>
      <c r="G65" s="76" t="s">
        <v>86</v>
      </c>
      <c r="H65" s="10">
        <v>369</v>
      </c>
      <c r="I65" s="173" t="s">
        <v>335</v>
      </c>
      <c r="J65" s="151" t="s">
        <v>335</v>
      </c>
      <c r="K65" s="151" t="s">
        <v>387</v>
      </c>
      <c r="L65" s="151" t="s">
        <v>264</v>
      </c>
      <c r="M65" s="151" t="s">
        <v>367</v>
      </c>
      <c r="N65" s="68"/>
      <c r="O65" s="151" t="s">
        <v>416</v>
      </c>
      <c r="P65" s="17" t="s">
        <v>20</v>
      </c>
      <c r="Q65" s="18">
        <f t="shared" si="2"/>
        <v>0</v>
      </c>
      <c r="R65" s="24" t="s">
        <v>465</v>
      </c>
      <c r="S65" s="42">
        <f t="shared" si="3"/>
        <v>0</v>
      </c>
      <c r="T65" s="42" t="s">
        <v>468</v>
      </c>
      <c r="U65" s="42">
        <f>IF(T65=Desplegables!$C$13,10,0)</f>
        <v>0</v>
      </c>
      <c r="V65" s="42" t="s">
        <v>469</v>
      </c>
      <c r="W65" s="42">
        <f>IF(V65=Desplegables!$C$15,10,0)</f>
        <v>0</v>
      </c>
      <c r="X65" s="42" t="s">
        <v>470</v>
      </c>
      <c r="Y65" s="15">
        <f>+IF(X65=Desplegables!$C$17,Desplegables!$D$17,IF(X65=Desplegables!$C$18,Desplegables!$D$18,IF(X65=Desplegables!$C$19,Desplegables!$D$19,0)))</f>
        <v>0</v>
      </c>
      <c r="Z65" s="16" t="s">
        <v>510</v>
      </c>
      <c r="AA65" s="15">
        <f>+IF(Z65=Desplegables!$C$21,Desplegables!$D$21,IF(Z65=Desplegables!$C$22,Desplegables!$D$22,IF(Z65=Desplegables!$C$23,Desplegables!$D$23,0)))</f>
        <v>0</v>
      </c>
      <c r="AB65" s="16" t="s">
        <v>473</v>
      </c>
      <c r="AC65" s="15">
        <f>IF(AB65=Desplegables!$C$26,5,IF(AB65=Desplegables!$C$25,10,0))</f>
        <v>0</v>
      </c>
      <c r="AD65" s="16" t="s">
        <v>475</v>
      </c>
      <c r="AE65" s="15">
        <f>IF(AD65=Desplegables!$C$29,5,IF(AD65=Desplegables!$C$28,10,0))</f>
        <v>0</v>
      </c>
      <c r="AF65" s="16" t="s">
        <v>20</v>
      </c>
      <c r="AG65" s="15">
        <f t="shared" si="4"/>
        <v>0</v>
      </c>
      <c r="AH65" s="19">
        <f t="shared" si="5"/>
        <v>0</v>
      </c>
      <c r="AI65" s="17" t="str">
        <f t="shared" si="6"/>
        <v>DEBIL</v>
      </c>
      <c r="AJ65" s="175" t="s">
        <v>761</v>
      </c>
      <c r="AK65" s="118" t="s">
        <v>272</v>
      </c>
      <c r="AL65" s="24" t="str">
        <f>IF(AK65=Desplegables!$G$9,"FUERTE",IF(AK65=Desplegables!$G$10,"MODERADO","DEBIL"))</f>
        <v>FUERTE</v>
      </c>
      <c r="AM65" s="107" t="s">
        <v>9</v>
      </c>
      <c r="AN65" s="24" t="str">
        <f t="shared" si="7"/>
        <v>MODERADO</v>
      </c>
      <c r="AO65" s="118" t="s">
        <v>789</v>
      </c>
      <c r="AP65" s="17" t="str">
        <f t="shared" si="8"/>
        <v>DEBIL</v>
      </c>
      <c r="AQ65" s="18">
        <f t="shared" si="9"/>
        <v>1</v>
      </c>
      <c r="AR65" s="17" t="str">
        <f t="shared" si="0"/>
        <v>MODERADO</v>
      </c>
      <c r="AS65" s="18">
        <f t="shared" si="10"/>
        <v>5</v>
      </c>
      <c r="AT65" s="18">
        <f t="shared" si="11"/>
        <v>5</v>
      </c>
      <c r="AU65" s="17" t="str">
        <f t="shared" si="12"/>
        <v>DEBIL</v>
      </c>
      <c r="AV65" s="43">
        <f t="shared" si="1"/>
        <v>0</v>
      </c>
      <c r="AW65" s="43"/>
      <c r="AX65" s="249"/>
    </row>
    <row r="66" spans="1:50" ht="43.5" customHeight="1" x14ac:dyDescent="0.45">
      <c r="A66" s="252"/>
      <c r="B66" s="252"/>
      <c r="C66" s="254"/>
      <c r="D66" s="176" t="s">
        <v>88</v>
      </c>
      <c r="E66" s="76" t="s">
        <v>35</v>
      </c>
      <c r="F66" s="76" t="s">
        <v>23</v>
      </c>
      <c r="G66" s="76" t="s">
        <v>86</v>
      </c>
      <c r="H66" s="10">
        <v>380</v>
      </c>
      <c r="I66" s="151" t="s">
        <v>336</v>
      </c>
      <c r="J66" s="151" t="s">
        <v>442</v>
      </c>
      <c r="K66" s="151" t="s">
        <v>372</v>
      </c>
      <c r="L66" s="151" t="s">
        <v>312</v>
      </c>
      <c r="M66" s="151" t="s">
        <v>367</v>
      </c>
      <c r="N66" s="151" t="s">
        <v>266</v>
      </c>
      <c r="O66" s="151" t="s">
        <v>443</v>
      </c>
      <c r="P66" s="17" t="s">
        <v>9</v>
      </c>
      <c r="Q66" s="18">
        <f t="shared" si="2"/>
        <v>10</v>
      </c>
      <c r="R66" s="24" t="s">
        <v>268</v>
      </c>
      <c r="S66" s="42">
        <f t="shared" si="3"/>
        <v>10</v>
      </c>
      <c r="T66" s="42" t="s">
        <v>269</v>
      </c>
      <c r="U66" s="42">
        <f>IF(T66=Desplegables!$C$13,10,0)</f>
        <v>10</v>
      </c>
      <c r="V66" s="42" t="s">
        <v>270</v>
      </c>
      <c r="W66" s="42">
        <f>IF(V66=Desplegables!$C$15,10,0)</f>
        <v>10</v>
      </c>
      <c r="X66" s="42" t="s">
        <v>478</v>
      </c>
      <c r="Y66" s="15">
        <f>+IF(X66=Desplegables!$C$17,Desplegables!$D$17,IF(X66=Desplegables!$C$18,Desplegables!$D$18,IF(X66=Desplegables!$C$19,Desplegables!$D$19,0)))</f>
        <v>5</v>
      </c>
      <c r="Z66" s="16" t="s">
        <v>479</v>
      </c>
      <c r="AA66" s="15">
        <f>+IF(Z66=Desplegables!$C$21,Desplegables!$D$21,IF(Z66=Desplegables!$C$22,Desplegables!$D$22,IF(Z66=Desplegables!$C$23,Desplegables!$D$23,0)))</f>
        <v>5</v>
      </c>
      <c r="AB66" s="16" t="s">
        <v>471</v>
      </c>
      <c r="AC66" s="15">
        <f>IF(AB66=Desplegables!$C$26,5,IF(AB66=Desplegables!$C$25,10,0))</f>
        <v>10</v>
      </c>
      <c r="AD66" s="16" t="s">
        <v>474</v>
      </c>
      <c r="AE66" s="15">
        <f>IF(AD66=Desplegables!$C$29,5,IF(AD66=Desplegables!$C$28,10,0))</f>
        <v>10</v>
      </c>
      <c r="AF66" s="16" t="s">
        <v>9</v>
      </c>
      <c r="AG66" s="15">
        <f t="shared" si="4"/>
        <v>10</v>
      </c>
      <c r="AH66" s="19">
        <f t="shared" si="5"/>
        <v>80</v>
      </c>
      <c r="AI66" s="17" t="str">
        <f t="shared" si="6"/>
        <v>MODERADO</v>
      </c>
      <c r="AJ66" s="118" t="s">
        <v>688</v>
      </c>
      <c r="AK66" s="118" t="s">
        <v>272</v>
      </c>
      <c r="AL66" s="24" t="str">
        <f>IF(AK66=Desplegables!$G$9,"FUERTE",IF(AK66=Desplegables!$G$10,"MODERADO","DEBIL"))</f>
        <v>FUERTE</v>
      </c>
      <c r="AM66" s="107" t="s">
        <v>9</v>
      </c>
      <c r="AN66" s="24" t="str">
        <f t="shared" si="7"/>
        <v>MODERADO</v>
      </c>
      <c r="AO66" s="118" t="s">
        <v>790</v>
      </c>
      <c r="AP66" s="17" t="str">
        <f t="shared" si="8"/>
        <v>MODERADO</v>
      </c>
      <c r="AQ66" s="18">
        <f t="shared" si="9"/>
        <v>5</v>
      </c>
      <c r="AR66" s="17" t="str">
        <f t="shared" si="0"/>
        <v>MODERADO</v>
      </c>
      <c r="AS66" s="18">
        <f t="shared" si="10"/>
        <v>5</v>
      </c>
      <c r="AT66" s="18">
        <f t="shared" si="11"/>
        <v>25</v>
      </c>
      <c r="AU66" s="17" t="str">
        <f t="shared" si="12"/>
        <v>MODERADO</v>
      </c>
      <c r="AV66" s="43">
        <f t="shared" si="1"/>
        <v>50</v>
      </c>
      <c r="AW66" s="43"/>
      <c r="AX66" s="249"/>
    </row>
    <row r="67" spans="1:50" ht="123" customHeight="1" x14ac:dyDescent="0.45">
      <c r="A67" s="10">
        <v>37</v>
      </c>
      <c r="B67" s="10">
        <v>52</v>
      </c>
      <c r="C67" s="150">
        <v>43497</v>
      </c>
      <c r="D67" s="151" t="s">
        <v>89</v>
      </c>
      <c r="E67" s="10" t="s">
        <v>27</v>
      </c>
      <c r="F67" s="151" t="s">
        <v>23</v>
      </c>
      <c r="G67" s="151" t="s">
        <v>90</v>
      </c>
      <c r="H67" s="10">
        <v>103</v>
      </c>
      <c r="I67" s="151" t="s">
        <v>337</v>
      </c>
      <c r="J67" s="151" t="s">
        <v>337</v>
      </c>
      <c r="K67" s="151" t="s">
        <v>362</v>
      </c>
      <c r="L67" s="151" t="s">
        <v>264</v>
      </c>
      <c r="M67" s="151" t="s">
        <v>367</v>
      </c>
      <c r="N67" s="151" t="s">
        <v>266</v>
      </c>
      <c r="O67" s="151" t="s">
        <v>399</v>
      </c>
      <c r="P67" s="17" t="s">
        <v>9</v>
      </c>
      <c r="Q67" s="18">
        <f t="shared" si="2"/>
        <v>10</v>
      </c>
      <c r="R67" s="24" t="s">
        <v>268</v>
      </c>
      <c r="S67" s="42">
        <f t="shared" si="3"/>
        <v>10</v>
      </c>
      <c r="T67" s="42" t="s">
        <v>269</v>
      </c>
      <c r="U67" s="42">
        <f>IF(T67=Desplegables!$C$13,10,0)</f>
        <v>10</v>
      </c>
      <c r="V67" s="42" t="s">
        <v>270</v>
      </c>
      <c r="W67" s="42">
        <f>IF(V67=Desplegables!$C$15,10,0)</f>
        <v>10</v>
      </c>
      <c r="X67" s="42" t="s">
        <v>264</v>
      </c>
      <c r="Y67" s="15">
        <f>+IF(X67=Desplegables!$C$17,Desplegables!$D$17,IF(X67=Desplegables!$C$18,Desplegables!$D$18,IF(X67=Desplegables!$C$19,Desplegables!$D$19,0)))</f>
        <v>15</v>
      </c>
      <c r="Z67" s="16" t="s">
        <v>479</v>
      </c>
      <c r="AA67" s="15">
        <f>+IF(Z67=Desplegables!$C$21,Desplegables!$D$21,IF(Z67=Desplegables!$C$22,Desplegables!$D$22,IF(Z67=Desplegables!$C$23,Desplegables!$D$23,0)))</f>
        <v>5</v>
      </c>
      <c r="AB67" s="16" t="s">
        <v>471</v>
      </c>
      <c r="AC67" s="15">
        <f>IF(AB67=Desplegables!$C$26,5,IF(AB67=Desplegables!$C$25,10,0))</f>
        <v>10</v>
      </c>
      <c r="AD67" s="16" t="s">
        <v>474</v>
      </c>
      <c r="AE67" s="15">
        <f>IF(AD67=Desplegables!$C$29,5,IF(AD67=Desplegables!$C$28,10,0))</f>
        <v>10</v>
      </c>
      <c r="AF67" s="16" t="s">
        <v>9</v>
      </c>
      <c r="AG67" s="15">
        <f t="shared" si="4"/>
        <v>10</v>
      </c>
      <c r="AH67" s="19">
        <f t="shared" si="5"/>
        <v>90</v>
      </c>
      <c r="AI67" s="17" t="str">
        <f t="shared" si="6"/>
        <v>FUERTE</v>
      </c>
      <c r="AJ67" s="118" t="s">
        <v>588</v>
      </c>
      <c r="AK67" s="118" t="s">
        <v>272</v>
      </c>
      <c r="AL67" s="24" t="str">
        <f>IF(AK67=Desplegables!$G$9,"FUERTE",IF(AK67=Desplegables!$G$10,"MODERADO","DEBIL"))</f>
        <v>FUERTE</v>
      </c>
      <c r="AM67" s="24" t="s">
        <v>20</v>
      </c>
      <c r="AN67" s="24" t="str">
        <f t="shared" si="7"/>
        <v>FUERTE</v>
      </c>
      <c r="AO67" s="118" t="s">
        <v>583</v>
      </c>
      <c r="AP67" s="17" t="str">
        <f t="shared" si="8"/>
        <v>FUERTE</v>
      </c>
      <c r="AQ67" s="18">
        <f t="shared" si="9"/>
        <v>10</v>
      </c>
      <c r="AR67" s="17" t="str">
        <f t="shared" si="0"/>
        <v>FUERTE</v>
      </c>
      <c r="AS67" s="18">
        <f t="shared" si="10"/>
        <v>10</v>
      </c>
      <c r="AT67" s="18">
        <f t="shared" si="11"/>
        <v>100</v>
      </c>
      <c r="AU67" s="17" t="str">
        <f t="shared" si="12"/>
        <v>FUERTE</v>
      </c>
      <c r="AV67" s="43">
        <f t="shared" si="1"/>
        <v>100</v>
      </c>
      <c r="AW67" s="43">
        <f>AV67</f>
        <v>100</v>
      </c>
      <c r="AX67" s="194" t="str">
        <f>IF(AW67=100,"FUERTE",IF(AW67&gt;=50,"MODERADO","DEBIL"))</f>
        <v>FUERTE</v>
      </c>
    </row>
    <row r="68" spans="1:50" ht="86.25" customHeight="1" x14ac:dyDescent="0.45">
      <c r="A68" s="10">
        <v>38</v>
      </c>
      <c r="B68" s="10">
        <v>136</v>
      </c>
      <c r="C68" s="150">
        <v>44313</v>
      </c>
      <c r="D68" s="151" t="s">
        <v>91</v>
      </c>
      <c r="E68" s="10" t="s">
        <v>35</v>
      </c>
      <c r="F68" s="151" t="s">
        <v>23</v>
      </c>
      <c r="G68" s="151" t="s">
        <v>90</v>
      </c>
      <c r="H68" s="10">
        <v>372</v>
      </c>
      <c r="I68" s="173" t="s">
        <v>338</v>
      </c>
      <c r="J68" s="151" t="s">
        <v>338</v>
      </c>
      <c r="K68" s="151" t="s">
        <v>372</v>
      </c>
      <c r="L68" s="151" t="s">
        <v>264</v>
      </c>
      <c r="M68" s="151" t="s">
        <v>367</v>
      </c>
      <c r="N68" s="68"/>
      <c r="O68" s="151" t="s">
        <v>399</v>
      </c>
      <c r="P68" s="17" t="s">
        <v>20</v>
      </c>
      <c r="Q68" s="18">
        <f t="shared" si="2"/>
        <v>0</v>
      </c>
      <c r="R68" s="24" t="s">
        <v>465</v>
      </c>
      <c r="S68" s="42">
        <f t="shared" si="3"/>
        <v>0</v>
      </c>
      <c r="T68" s="42" t="s">
        <v>468</v>
      </c>
      <c r="U68" s="42">
        <f>IF(T68=Desplegables!$C$13,10,0)</f>
        <v>0</v>
      </c>
      <c r="V68" s="42" t="s">
        <v>469</v>
      </c>
      <c r="W68" s="42">
        <f>IF(V68=Desplegables!$C$15,10,0)</f>
        <v>0</v>
      </c>
      <c r="X68" s="42" t="s">
        <v>470</v>
      </c>
      <c r="Y68" s="15">
        <f>+IF(X68=Desplegables!$C$17,Desplegables!$D$17,IF(X68=Desplegables!$C$18,Desplegables!$D$18,IF(X68=Desplegables!$C$19,Desplegables!$D$19,0)))</f>
        <v>0</v>
      </c>
      <c r="Z68" s="16" t="s">
        <v>510</v>
      </c>
      <c r="AA68" s="15">
        <f>+IF(Z68=Desplegables!$C$21,Desplegables!$D$21,IF(Z68=Desplegables!$C$22,Desplegables!$D$22,IF(Z68=Desplegables!$C$23,Desplegables!$D$23,0)))</f>
        <v>0</v>
      </c>
      <c r="AB68" s="16" t="s">
        <v>473</v>
      </c>
      <c r="AC68" s="15">
        <f>IF(AB68=Desplegables!$C$26,5,IF(AB68=Desplegables!$C$25,10,0))</f>
        <v>0</v>
      </c>
      <c r="AD68" s="16" t="s">
        <v>475</v>
      </c>
      <c r="AE68" s="15">
        <f>IF(AD68=Desplegables!$C$29,5,IF(AD68=Desplegables!$C$28,10,0))</f>
        <v>0</v>
      </c>
      <c r="AF68" s="16" t="s">
        <v>20</v>
      </c>
      <c r="AG68" s="15">
        <f t="shared" si="4"/>
        <v>0</v>
      </c>
      <c r="AH68" s="19">
        <f t="shared" si="5"/>
        <v>0</v>
      </c>
      <c r="AI68" s="17" t="str">
        <f t="shared" si="6"/>
        <v>DEBIL</v>
      </c>
      <c r="AJ68" s="175" t="s">
        <v>802</v>
      </c>
      <c r="AK68" s="118" t="s">
        <v>272</v>
      </c>
      <c r="AL68" s="24" t="str">
        <f>IF(AK68=Desplegables!$G$9,"FUERTE",IF(AK68=Desplegables!$G$10,"MODERADO","DEBIL"))</f>
        <v>FUERTE</v>
      </c>
      <c r="AM68" s="24" t="s">
        <v>20</v>
      </c>
      <c r="AN68" s="24" t="str">
        <f t="shared" si="7"/>
        <v>FUERTE</v>
      </c>
      <c r="AO68" s="118" t="s">
        <v>770</v>
      </c>
      <c r="AP68" s="17" t="str">
        <f t="shared" si="8"/>
        <v>DEBIL</v>
      </c>
      <c r="AQ68" s="18">
        <f t="shared" si="9"/>
        <v>1</v>
      </c>
      <c r="AR68" s="17" t="str">
        <f t="shared" si="0"/>
        <v>FUERTE</v>
      </c>
      <c r="AS68" s="18">
        <f t="shared" si="10"/>
        <v>10</v>
      </c>
      <c r="AT68" s="18">
        <f t="shared" si="11"/>
        <v>10</v>
      </c>
      <c r="AU68" s="17" t="str">
        <f t="shared" si="12"/>
        <v>DEBIL</v>
      </c>
      <c r="AV68" s="43">
        <f t="shared" si="1"/>
        <v>0</v>
      </c>
      <c r="AW68" s="43">
        <f>AV68</f>
        <v>0</v>
      </c>
      <c r="AX68" s="192" t="str">
        <f>IF(AW68=100,"FUERTE",IF(AW68&gt;=50,"MODERADO","DEBIL"))</f>
        <v>DEBIL</v>
      </c>
    </row>
    <row r="69" spans="1:50" ht="94.5" customHeight="1" x14ac:dyDescent="0.45">
      <c r="A69" s="10">
        <v>39</v>
      </c>
      <c r="B69" s="10">
        <v>934</v>
      </c>
      <c r="C69" s="150">
        <v>44681</v>
      </c>
      <c r="D69" s="151" t="s">
        <v>92</v>
      </c>
      <c r="E69" s="10" t="s">
        <v>35</v>
      </c>
      <c r="F69" s="151" t="s">
        <v>23</v>
      </c>
      <c r="G69" s="151" t="s">
        <v>90</v>
      </c>
      <c r="H69" s="10">
        <v>2386</v>
      </c>
      <c r="I69" s="151" t="s">
        <v>339</v>
      </c>
      <c r="J69" s="151" t="s">
        <v>451</v>
      </c>
      <c r="K69" s="151" t="s">
        <v>362</v>
      </c>
      <c r="L69" s="151" t="s">
        <v>264</v>
      </c>
      <c r="M69" s="151" t="s">
        <v>367</v>
      </c>
      <c r="N69" s="68"/>
      <c r="O69" s="151" t="s">
        <v>399</v>
      </c>
      <c r="P69" s="17" t="s">
        <v>9</v>
      </c>
      <c r="Q69" s="18">
        <f t="shared" si="2"/>
        <v>10</v>
      </c>
      <c r="R69" s="24" t="s">
        <v>268</v>
      </c>
      <c r="S69" s="42">
        <f t="shared" si="3"/>
        <v>10</v>
      </c>
      <c r="T69" s="42" t="s">
        <v>269</v>
      </c>
      <c r="U69" s="42">
        <f>IF(T69=Desplegables!$C$13,10,0)</f>
        <v>10</v>
      </c>
      <c r="V69" s="42" t="s">
        <v>270</v>
      </c>
      <c r="W69" s="42">
        <f>IF(V69=Desplegables!$C$15,10,0)</f>
        <v>10</v>
      </c>
      <c r="X69" s="42" t="s">
        <v>264</v>
      </c>
      <c r="Y69" s="15">
        <f>+IF(X69=Desplegables!$C$17,Desplegables!$D$17,IF(X69=Desplegables!$C$18,Desplegables!$D$18,IF(X69=Desplegables!$C$19,Desplegables!$D$19,0)))</f>
        <v>15</v>
      </c>
      <c r="Z69" s="16" t="s">
        <v>510</v>
      </c>
      <c r="AA69" s="15">
        <f>+IF(Z69=Desplegables!$C$21,Desplegables!$D$21,IF(Z69=Desplegables!$C$22,Desplegables!$D$22,IF(Z69=Desplegables!$C$23,Desplegables!$D$23,0)))</f>
        <v>0</v>
      </c>
      <c r="AB69" s="16" t="s">
        <v>471</v>
      </c>
      <c r="AC69" s="15">
        <f>IF(AB69=Desplegables!$C$26,5,IF(AB69=Desplegables!$C$25,10,0))</f>
        <v>10</v>
      </c>
      <c r="AD69" s="16" t="s">
        <v>474</v>
      </c>
      <c r="AE69" s="15">
        <f>IF(AD69=Desplegables!$C$29,5,IF(AD69=Desplegables!$C$28,10,0))</f>
        <v>10</v>
      </c>
      <c r="AF69" s="16" t="s">
        <v>20</v>
      </c>
      <c r="AG69" s="15">
        <f t="shared" si="4"/>
        <v>0</v>
      </c>
      <c r="AH69" s="19">
        <f t="shared" si="5"/>
        <v>75</v>
      </c>
      <c r="AI69" s="17" t="str">
        <f t="shared" si="6"/>
        <v>MODERADO</v>
      </c>
      <c r="AJ69" s="118" t="s">
        <v>589</v>
      </c>
      <c r="AK69" s="118" t="s">
        <v>272</v>
      </c>
      <c r="AL69" s="24" t="str">
        <f>IF(AK69=Desplegables!$G$9,"FUERTE",IF(AK69=Desplegables!$G$10,"MODERADO","DEBIL"))</f>
        <v>FUERTE</v>
      </c>
      <c r="AM69" s="24" t="s">
        <v>20</v>
      </c>
      <c r="AN69" s="24" t="str">
        <f t="shared" si="7"/>
        <v>FUERTE</v>
      </c>
      <c r="AO69" s="118" t="s">
        <v>590</v>
      </c>
      <c r="AP69" s="17" t="str">
        <f t="shared" si="8"/>
        <v>MODERADO</v>
      </c>
      <c r="AQ69" s="18">
        <f t="shared" si="9"/>
        <v>5</v>
      </c>
      <c r="AR69" s="17" t="str">
        <f t="shared" si="0"/>
        <v>FUERTE</v>
      </c>
      <c r="AS69" s="18">
        <f t="shared" si="10"/>
        <v>10</v>
      </c>
      <c r="AT69" s="18">
        <f t="shared" si="11"/>
        <v>50</v>
      </c>
      <c r="AU69" s="17" t="str">
        <f t="shared" si="12"/>
        <v>DEBIL</v>
      </c>
      <c r="AV69" s="43">
        <f t="shared" si="1"/>
        <v>0</v>
      </c>
      <c r="AW69" s="43">
        <f>AV69</f>
        <v>0</v>
      </c>
      <c r="AX69" s="192" t="str">
        <f>IF(AW69=100,"FUERTE",IF(AW69&gt;=50,"MODERADO","DEBIL"))</f>
        <v>DEBIL</v>
      </c>
    </row>
    <row r="70" spans="1:50" ht="60" customHeight="1" x14ac:dyDescent="0.45">
      <c r="A70" s="252">
        <v>40</v>
      </c>
      <c r="B70" s="252">
        <v>64</v>
      </c>
      <c r="C70" s="253">
        <v>44313</v>
      </c>
      <c r="D70" s="76" t="s">
        <v>93</v>
      </c>
      <c r="E70" s="76" t="s">
        <v>37</v>
      </c>
      <c r="F70" s="76" t="s">
        <v>94</v>
      </c>
      <c r="G70" s="76" t="s">
        <v>95</v>
      </c>
      <c r="H70" s="10">
        <v>293</v>
      </c>
      <c r="I70" s="151" t="s">
        <v>340</v>
      </c>
      <c r="J70" s="151" t="s">
        <v>340</v>
      </c>
      <c r="K70" s="151" t="s">
        <v>263</v>
      </c>
      <c r="L70" s="151" t="s">
        <v>264</v>
      </c>
      <c r="M70" s="151" t="s">
        <v>265</v>
      </c>
      <c r="N70" s="68"/>
      <c r="O70" s="151" t="s">
        <v>408</v>
      </c>
      <c r="P70" s="17" t="s">
        <v>9</v>
      </c>
      <c r="Q70" s="18">
        <f t="shared" si="2"/>
        <v>10</v>
      </c>
      <c r="R70" s="24" t="s">
        <v>268</v>
      </c>
      <c r="S70" s="42">
        <f t="shared" si="3"/>
        <v>10</v>
      </c>
      <c r="T70" s="42" t="s">
        <v>269</v>
      </c>
      <c r="U70" s="42">
        <f>IF(T70=Desplegables!$C$13,10,0)</f>
        <v>10</v>
      </c>
      <c r="V70" s="42" t="s">
        <v>469</v>
      </c>
      <c r="W70" s="42">
        <f>IF(V70=Desplegables!$C$15,10,0)</f>
        <v>0</v>
      </c>
      <c r="X70" s="42" t="s">
        <v>264</v>
      </c>
      <c r="Y70" s="15">
        <f>+IF(X70=Desplegables!$C$17,Desplegables!$D$17,IF(X70=Desplegables!$C$18,Desplegables!$D$18,IF(X70=Desplegables!$C$19,Desplegables!$D$19,0)))</f>
        <v>15</v>
      </c>
      <c r="Z70" s="16" t="s">
        <v>510</v>
      </c>
      <c r="AA70" s="15">
        <f>+IF(Z70=Desplegables!$C$21,Desplegables!$D$21,IF(Z70=Desplegables!$C$22,Desplegables!$D$22,IF(Z70=Desplegables!$C$23,Desplegables!$D$23,0)))</f>
        <v>0</v>
      </c>
      <c r="AB70" s="16" t="s">
        <v>472</v>
      </c>
      <c r="AC70" s="15">
        <f>IF(AB70=Desplegables!$C$26,5,IF(AB70=Desplegables!$C$25,10,0))</f>
        <v>5</v>
      </c>
      <c r="AD70" s="16" t="s">
        <v>271</v>
      </c>
      <c r="AE70" s="15">
        <f>IF(AD70=Desplegables!$C$29,5,IF(AD70=Desplegables!$C$28,10,0))</f>
        <v>5</v>
      </c>
      <c r="AF70" s="16" t="s">
        <v>20</v>
      </c>
      <c r="AG70" s="15">
        <f t="shared" si="4"/>
        <v>0</v>
      </c>
      <c r="AH70" s="19">
        <f t="shared" si="5"/>
        <v>55</v>
      </c>
      <c r="AI70" s="17" t="str">
        <f t="shared" si="6"/>
        <v>DEBIL</v>
      </c>
      <c r="AJ70" s="118" t="s">
        <v>591</v>
      </c>
      <c r="AK70" s="118" t="s">
        <v>466</v>
      </c>
      <c r="AL70" s="24" t="str">
        <f>IF(AK70=Desplegables!$G$9,"FUERTE",IF(AK70=Desplegables!$G$10,"MODERADO","DEBIL"))</f>
        <v>MODERADO</v>
      </c>
      <c r="AM70" s="24" t="s">
        <v>20</v>
      </c>
      <c r="AN70" s="24" t="str">
        <f t="shared" si="7"/>
        <v>MODERADO</v>
      </c>
      <c r="AO70" s="118" t="s">
        <v>466</v>
      </c>
      <c r="AP70" s="17" t="str">
        <f t="shared" si="8"/>
        <v>DEBIL</v>
      </c>
      <c r="AQ70" s="18">
        <f t="shared" si="9"/>
        <v>1</v>
      </c>
      <c r="AR70" s="17" t="str">
        <f t="shared" ref="AR70:AR93" si="23">AN70</f>
        <v>MODERADO</v>
      </c>
      <c r="AS70" s="18">
        <f t="shared" si="10"/>
        <v>5</v>
      </c>
      <c r="AT70" s="18">
        <f t="shared" si="11"/>
        <v>5</v>
      </c>
      <c r="AU70" s="17" t="str">
        <f t="shared" si="12"/>
        <v>DEBIL</v>
      </c>
      <c r="AV70" s="43">
        <f t="shared" ref="AV70:AV93" si="24">IF(AU70="FUERTE",100,IF(AU70="MODERADO",50,0))</f>
        <v>0</v>
      </c>
      <c r="AW70" s="43">
        <f>AVERAGE(AV70:AV71)</f>
        <v>0</v>
      </c>
      <c r="AX70" s="249" t="str">
        <f>IF(AW70=100,"FUERTE",IF(AW70&gt;=50,"MODERADO","DEBIL"))</f>
        <v>DEBIL</v>
      </c>
    </row>
    <row r="71" spans="1:50" ht="96.75" customHeight="1" x14ac:dyDescent="0.45">
      <c r="A71" s="252"/>
      <c r="B71" s="252"/>
      <c r="C71" s="254"/>
      <c r="D71" s="76" t="s">
        <v>93</v>
      </c>
      <c r="E71" s="76" t="s">
        <v>37</v>
      </c>
      <c r="F71" s="76" t="s">
        <v>94</v>
      </c>
      <c r="G71" s="76" t="s">
        <v>95</v>
      </c>
      <c r="H71" s="10">
        <v>312</v>
      </c>
      <c r="I71" s="173" t="s">
        <v>341</v>
      </c>
      <c r="J71" s="151" t="s">
        <v>341</v>
      </c>
      <c r="K71" s="151" t="s">
        <v>263</v>
      </c>
      <c r="L71" s="151" t="s">
        <v>264</v>
      </c>
      <c r="M71" s="151" t="s">
        <v>265</v>
      </c>
      <c r="N71" s="68"/>
      <c r="O71" s="151" t="s">
        <v>409</v>
      </c>
      <c r="P71" s="17" t="s">
        <v>20</v>
      </c>
      <c r="Q71" s="18">
        <f t="shared" ref="Q71:Q93" si="25">IF(P71="SI",10,0)</f>
        <v>0</v>
      </c>
      <c r="R71" s="24" t="s">
        <v>465</v>
      </c>
      <c r="S71" s="42">
        <f t="shared" ref="S71:S93" si="26">IF(R71="Asignado",10,0)</f>
        <v>0</v>
      </c>
      <c r="T71" s="42" t="s">
        <v>468</v>
      </c>
      <c r="U71" s="42">
        <f>IF(T71=Desplegables!$C$13,10,0)</f>
        <v>0</v>
      </c>
      <c r="V71" s="42" t="s">
        <v>469</v>
      </c>
      <c r="W71" s="42">
        <f>IF(V71=Desplegables!$C$15,10,0)</f>
        <v>0</v>
      </c>
      <c r="X71" s="42" t="s">
        <v>470</v>
      </c>
      <c r="Y71" s="15">
        <f>+IF(X71=Desplegables!$C$17,Desplegables!$D$17,IF(X71=Desplegables!$C$18,Desplegables!$D$18,IF(X71=Desplegables!$C$19,Desplegables!$D$19,0)))</f>
        <v>0</v>
      </c>
      <c r="Z71" s="16" t="s">
        <v>510</v>
      </c>
      <c r="AA71" s="15">
        <f>+IF(Z71=Desplegables!$C$21,Desplegables!$D$21,IF(Z71=Desplegables!$C$22,Desplegables!$D$22,IF(Z71=Desplegables!$C$23,Desplegables!$D$23,0)))</f>
        <v>0</v>
      </c>
      <c r="AB71" s="16" t="s">
        <v>473</v>
      </c>
      <c r="AC71" s="15">
        <f>IF(AB71=Desplegables!$C$26,5,IF(AB71=Desplegables!$C$25,10,0))</f>
        <v>0</v>
      </c>
      <c r="AD71" s="16" t="s">
        <v>475</v>
      </c>
      <c r="AE71" s="15">
        <f>IF(AD71=Desplegables!$C$29,5,IF(AD71=Desplegables!$C$28,10,0))</f>
        <v>0</v>
      </c>
      <c r="AF71" s="16" t="s">
        <v>20</v>
      </c>
      <c r="AG71" s="15">
        <f t="shared" ref="AG71:AG93" si="27">IF(AF71="SI",10,0)</f>
        <v>0</v>
      </c>
      <c r="AH71" s="19">
        <f t="shared" ref="AH71:AH93" si="28">Q71+S71+U71+W71+Y71+AA71+AC71+AE71+AG71</f>
        <v>0</v>
      </c>
      <c r="AI71" s="17" t="str">
        <f t="shared" ref="AI71:AI93" si="29">IF(AH71&gt;=90,"FUERTE",IF(AH71&gt;=75,"MODERADO","DEBIL"))</f>
        <v>DEBIL</v>
      </c>
      <c r="AJ71" s="175" t="s">
        <v>765</v>
      </c>
      <c r="AK71" s="118" t="s">
        <v>466</v>
      </c>
      <c r="AL71" s="24" t="str">
        <f>IF(AK71=Desplegables!$G$9,"FUERTE",IF(AK71=Desplegables!$G$10,"MODERADO","DEBIL"))</f>
        <v>MODERADO</v>
      </c>
      <c r="AM71" s="24" t="s">
        <v>20</v>
      </c>
      <c r="AN71" s="24" t="str">
        <f t="shared" ref="AN71:AN93" si="30">IF(AM71="NO",AL71,IF(AND(AL71="FUERTE",AM71="SI"),"MODERADO",IF(AND(AL71="MODERADO",AL71="SI"),"DEBIL","DEBIL")))</f>
        <v>MODERADO</v>
      </c>
      <c r="AO71" s="118" t="s">
        <v>771</v>
      </c>
      <c r="AP71" s="17" t="str">
        <f t="shared" ref="AP71:AP93" si="31">AI71</f>
        <v>DEBIL</v>
      </c>
      <c r="AQ71" s="18">
        <f t="shared" ref="AQ71:AQ93" si="32">IF(AP71="FUERTE",10,IF(AP71="MODERADO",5,1))</f>
        <v>1</v>
      </c>
      <c r="AR71" s="17" t="str">
        <f t="shared" si="23"/>
        <v>MODERADO</v>
      </c>
      <c r="AS71" s="18">
        <f t="shared" ref="AS71:AS93" si="33">IF(AR71="FUERTE",10,IF(AR71="MODERADO",5,1))</f>
        <v>5</v>
      </c>
      <c r="AT71" s="18">
        <f t="shared" ref="AT71:AT93" si="34">AQ71*AS71</f>
        <v>5</v>
      </c>
      <c r="AU71" s="17" t="str">
        <f t="shared" ref="AU71:AU93" si="35">IF(AT71=100,"FUERTE",IF(AT71=25,"MODERADO","DEBIL"))</f>
        <v>DEBIL</v>
      </c>
      <c r="AV71" s="43">
        <f t="shared" si="24"/>
        <v>0</v>
      </c>
      <c r="AW71" s="43"/>
      <c r="AX71" s="249"/>
    </row>
    <row r="72" spans="1:50" ht="66.75" customHeight="1" x14ac:dyDescent="0.45">
      <c r="A72" s="252">
        <v>41</v>
      </c>
      <c r="B72" s="252">
        <v>65</v>
      </c>
      <c r="C72" s="253">
        <v>44314</v>
      </c>
      <c r="D72" s="76" t="s">
        <v>96</v>
      </c>
      <c r="E72" s="76" t="s">
        <v>37</v>
      </c>
      <c r="F72" s="76" t="s">
        <v>94</v>
      </c>
      <c r="G72" s="76" t="s">
        <v>97</v>
      </c>
      <c r="H72" s="10">
        <v>313</v>
      </c>
      <c r="I72" s="151" t="s">
        <v>342</v>
      </c>
      <c r="J72" s="151" t="s">
        <v>342</v>
      </c>
      <c r="K72" s="151" t="s">
        <v>263</v>
      </c>
      <c r="L72" s="151" t="s">
        <v>264</v>
      </c>
      <c r="M72" s="151" t="s">
        <v>265</v>
      </c>
      <c r="N72" s="68"/>
      <c r="O72" s="151" t="s">
        <v>410</v>
      </c>
      <c r="P72" s="17" t="s">
        <v>9</v>
      </c>
      <c r="Q72" s="18">
        <f t="shared" si="25"/>
        <v>10</v>
      </c>
      <c r="R72" s="24" t="s">
        <v>268</v>
      </c>
      <c r="S72" s="42">
        <f t="shared" si="26"/>
        <v>10</v>
      </c>
      <c r="T72" s="42" t="s">
        <v>269</v>
      </c>
      <c r="U72" s="42">
        <f>IF(T72=Desplegables!$C$13,10,0)</f>
        <v>10</v>
      </c>
      <c r="V72" s="42" t="s">
        <v>270</v>
      </c>
      <c r="W72" s="42">
        <f>IF(V72=Desplegables!$C$15,10,0)</f>
        <v>10</v>
      </c>
      <c r="X72" s="42" t="s">
        <v>264</v>
      </c>
      <c r="Y72" s="15">
        <f>+IF(X72=Desplegables!$C$17,Desplegables!$D$17,IF(X72=Desplegables!$C$18,Desplegables!$D$18,IF(X72=Desplegables!$C$19,Desplegables!$D$19,0)))</f>
        <v>15</v>
      </c>
      <c r="Z72" s="16" t="s">
        <v>510</v>
      </c>
      <c r="AA72" s="15">
        <f>+IF(Z72=Desplegables!$C$21,Desplegables!$D$21,IF(Z72=Desplegables!$C$22,Desplegables!$D$22,IF(Z72=Desplegables!$C$23,Desplegables!$D$23,0)))</f>
        <v>0</v>
      </c>
      <c r="AB72" s="16" t="s">
        <v>471</v>
      </c>
      <c r="AC72" s="15">
        <f>IF(AB72=Desplegables!$C$26,5,IF(AB72=Desplegables!$C$25,10,0))</f>
        <v>10</v>
      </c>
      <c r="AD72" s="16" t="s">
        <v>474</v>
      </c>
      <c r="AE72" s="15">
        <f>IF(AD72=Desplegables!$C$29,5,IF(AD72=Desplegables!$C$28,10,0))</f>
        <v>10</v>
      </c>
      <c r="AF72" s="16" t="s">
        <v>9</v>
      </c>
      <c r="AG72" s="15">
        <f t="shared" si="27"/>
        <v>10</v>
      </c>
      <c r="AH72" s="19">
        <f t="shared" si="28"/>
        <v>85</v>
      </c>
      <c r="AI72" s="17" t="str">
        <f t="shared" si="29"/>
        <v>MODERADO</v>
      </c>
      <c r="AJ72" s="185" t="s">
        <v>787</v>
      </c>
      <c r="AK72" s="118" t="s">
        <v>272</v>
      </c>
      <c r="AL72" s="24" t="str">
        <f>IF(AK72=Desplegables!$G$9,"FUERTE",IF(AK72=Desplegables!$G$10,"MODERADO","DEBIL"))</f>
        <v>FUERTE</v>
      </c>
      <c r="AM72" s="24" t="s">
        <v>20</v>
      </c>
      <c r="AN72" s="24" t="str">
        <f t="shared" si="30"/>
        <v>FUERTE</v>
      </c>
      <c r="AO72" s="24" t="s">
        <v>659</v>
      </c>
      <c r="AP72" s="17" t="str">
        <f t="shared" si="31"/>
        <v>MODERADO</v>
      </c>
      <c r="AQ72" s="18">
        <f t="shared" si="32"/>
        <v>5</v>
      </c>
      <c r="AR72" s="17" t="str">
        <f t="shared" si="23"/>
        <v>FUERTE</v>
      </c>
      <c r="AS72" s="18">
        <f t="shared" si="33"/>
        <v>10</v>
      </c>
      <c r="AT72" s="18">
        <f t="shared" si="34"/>
        <v>50</v>
      </c>
      <c r="AU72" s="17" t="str">
        <f t="shared" si="35"/>
        <v>DEBIL</v>
      </c>
      <c r="AV72" s="43">
        <f t="shared" si="24"/>
        <v>0</v>
      </c>
      <c r="AW72" s="43">
        <f>AVERAGE(AV72:AV73)</f>
        <v>0</v>
      </c>
      <c r="AX72" s="249" t="str">
        <f>IF(AW72=100,"FUERTE",IF(AW72&gt;=50,"MODERADO","DEBIL"))</f>
        <v>DEBIL</v>
      </c>
    </row>
    <row r="73" spans="1:50" ht="69.75" customHeight="1" x14ac:dyDescent="0.45">
      <c r="A73" s="252"/>
      <c r="B73" s="252"/>
      <c r="C73" s="254"/>
      <c r="D73" s="76" t="s">
        <v>96</v>
      </c>
      <c r="E73" s="76" t="s">
        <v>37</v>
      </c>
      <c r="F73" s="76" t="s">
        <v>94</v>
      </c>
      <c r="G73" s="76" t="s">
        <v>97</v>
      </c>
      <c r="H73" s="10">
        <v>314</v>
      </c>
      <c r="I73" s="151" t="s">
        <v>343</v>
      </c>
      <c r="J73" s="151" t="s">
        <v>343</v>
      </c>
      <c r="K73" s="151" t="s">
        <v>263</v>
      </c>
      <c r="L73" s="151" t="s">
        <v>264</v>
      </c>
      <c r="M73" s="151" t="s">
        <v>265</v>
      </c>
      <c r="N73" s="68"/>
      <c r="O73" s="151" t="s">
        <v>410</v>
      </c>
      <c r="P73" s="17" t="s">
        <v>9</v>
      </c>
      <c r="Q73" s="18">
        <f t="shared" si="25"/>
        <v>10</v>
      </c>
      <c r="R73" s="24" t="s">
        <v>268</v>
      </c>
      <c r="S73" s="42">
        <f t="shared" si="26"/>
        <v>10</v>
      </c>
      <c r="T73" s="42" t="s">
        <v>269</v>
      </c>
      <c r="U73" s="42">
        <f>IF(T73=Desplegables!$C$13,10,0)</f>
        <v>10</v>
      </c>
      <c r="V73" s="42" t="s">
        <v>270</v>
      </c>
      <c r="W73" s="42">
        <f>IF(V73=Desplegables!$C$15,10,0)</f>
        <v>10</v>
      </c>
      <c r="X73" s="42" t="s">
        <v>264</v>
      </c>
      <c r="Y73" s="15">
        <f>+IF(X73=Desplegables!$C$17,Desplegables!$D$17,IF(X73=Desplegables!$C$18,Desplegables!$D$18,IF(X73=Desplegables!$C$19,Desplegables!$D$19,0)))</f>
        <v>15</v>
      </c>
      <c r="Z73" s="16" t="s">
        <v>510</v>
      </c>
      <c r="AA73" s="15">
        <f>+IF(Z73=Desplegables!$C$21,Desplegables!$D$21,IF(Z73=Desplegables!$C$22,Desplegables!$D$22,IF(Z73=Desplegables!$C$23,Desplegables!$D$23,0)))</f>
        <v>0</v>
      </c>
      <c r="AB73" s="16" t="s">
        <v>471</v>
      </c>
      <c r="AC73" s="15">
        <f>IF(AB73=Desplegables!$C$26,5,IF(AB73=Desplegables!$C$25,10,0))</f>
        <v>10</v>
      </c>
      <c r="AD73" s="16" t="s">
        <v>474</v>
      </c>
      <c r="AE73" s="15">
        <f>IF(AD73=Desplegables!$C$29,5,IF(AD73=Desplegables!$C$28,10,0))</f>
        <v>10</v>
      </c>
      <c r="AF73" s="16" t="s">
        <v>9</v>
      </c>
      <c r="AG73" s="15">
        <f t="shared" si="27"/>
        <v>10</v>
      </c>
      <c r="AH73" s="19">
        <f t="shared" si="28"/>
        <v>85</v>
      </c>
      <c r="AI73" s="17" t="str">
        <f t="shared" si="29"/>
        <v>MODERADO</v>
      </c>
      <c r="AJ73" s="185" t="s">
        <v>660</v>
      </c>
      <c r="AK73" s="118" t="s">
        <v>272</v>
      </c>
      <c r="AL73" s="24" t="str">
        <f>IF(AK73=Desplegables!$G$9,"FUERTE",IF(AK73=Desplegables!$G$10,"MODERADO","DEBIL"))</f>
        <v>FUERTE</v>
      </c>
      <c r="AM73" s="24" t="s">
        <v>20</v>
      </c>
      <c r="AN73" s="24" t="str">
        <f t="shared" si="30"/>
        <v>FUERTE</v>
      </c>
      <c r="AO73" s="24" t="s">
        <v>661</v>
      </c>
      <c r="AP73" s="17" t="str">
        <f t="shared" si="31"/>
        <v>MODERADO</v>
      </c>
      <c r="AQ73" s="18">
        <f t="shared" si="32"/>
        <v>5</v>
      </c>
      <c r="AR73" s="17" t="str">
        <f t="shared" si="23"/>
        <v>FUERTE</v>
      </c>
      <c r="AS73" s="18">
        <f t="shared" si="33"/>
        <v>10</v>
      </c>
      <c r="AT73" s="18">
        <f t="shared" si="34"/>
        <v>50</v>
      </c>
      <c r="AU73" s="17" t="str">
        <f t="shared" si="35"/>
        <v>DEBIL</v>
      </c>
      <c r="AV73" s="43">
        <f t="shared" si="24"/>
        <v>0</v>
      </c>
      <c r="AW73" s="43"/>
      <c r="AX73" s="249"/>
    </row>
    <row r="74" spans="1:50" ht="66" customHeight="1" x14ac:dyDescent="0.45">
      <c r="A74" s="252">
        <v>42</v>
      </c>
      <c r="B74" s="252">
        <v>82</v>
      </c>
      <c r="C74" s="253">
        <v>44421</v>
      </c>
      <c r="D74" s="76" t="s">
        <v>98</v>
      </c>
      <c r="E74" s="76" t="s">
        <v>29</v>
      </c>
      <c r="F74" s="76" t="s">
        <v>38</v>
      </c>
      <c r="G74" s="76" t="s">
        <v>99</v>
      </c>
      <c r="H74" s="10">
        <v>163</v>
      </c>
      <c r="I74" s="151" t="s">
        <v>344</v>
      </c>
      <c r="J74" s="151" t="s">
        <v>420</v>
      </c>
      <c r="K74" s="151" t="s">
        <v>419</v>
      </c>
      <c r="L74" s="151" t="s">
        <v>264</v>
      </c>
      <c r="M74" s="151" t="s">
        <v>265</v>
      </c>
      <c r="N74" s="151" t="s">
        <v>266</v>
      </c>
      <c r="O74" s="151" t="s">
        <v>421</v>
      </c>
      <c r="P74" s="17" t="s">
        <v>9</v>
      </c>
      <c r="Q74" s="18">
        <f t="shared" si="25"/>
        <v>10</v>
      </c>
      <c r="R74" s="24" t="s">
        <v>268</v>
      </c>
      <c r="S74" s="42">
        <f t="shared" si="26"/>
        <v>10</v>
      </c>
      <c r="T74" s="42" t="s">
        <v>269</v>
      </c>
      <c r="U74" s="42">
        <f>IF(T74=Desplegables!$C$13,10,0)</f>
        <v>10</v>
      </c>
      <c r="V74" s="42" t="s">
        <v>270</v>
      </c>
      <c r="W74" s="42">
        <f>IF(V74=Desplegables!$C$15,10,0)</f>
        <v>10</v>
      </c>
      <c r="X74" s="42" t="s">
        <v>264</v>
      </c>
      <c r="Y74" s="15">
        <f>+IF(X74=Desplegables!$C$17,Desplegables!$D$17,IF(X74=Desplegables!$C$18,Desplegables!$D$18,IF(X74=Desplegables!$C$19,Desplegables!$D$19,0)))</f>
        <v>15</v>
      </c>
      <c r="Z74" s="16" t="s">
        <v>479</v>
      </c>
      <c r="AA74" s="15">
        <f>+IF(Z74=Desplegables!$C$21,Desplegables!$D$21,IF(Z74=Desplegables!$C$22,Desplegables!$D$22,IF(Z74=Desplegables!$C$23,Desplegables!$D$23,0)))</f>
        <v>5</v>
      </c>
      <c r="AB74" s="16" t="s">
        <v>471</v>
      </c>
      <c r="AC74" s="15">
        <f>IF(AB74=Desplegables!$C$26,5,IF(AB74=Desplegables!$C$25,10,0))</f>
        <v>10</v>
      </c>
      <c r="AD74" s="16" t="s">
        <v>474</v>
      </c>
      <c r="AE74" s="15">
        <f>IF(AD74=Desplegables!$C$29,5,IF(AD74=Desplegables!$C$28,10,0))</f>
        <v>10</v>
      </c>
      <c r="AF74" s="16" t="s">
        <v>9</v>
      </c>
      <c r="AG74" s="15">
        <f t="shared" si="27"/>
        <v>10</v>
      </c>
      <c r="AH74" s="19">
        <f t="shared" si="28"/>
        <v>90</v>
      </c>
      <c r="AI74" s="17" t="str">
        <f t="shared" si="29"/>
        <v>FUERTE</v>
      </c>
      <c r="AJ74" s="118" t="s">
        <v>662</v>
      </c>
      <c r="AK74" s="118" t="s">
        <v>272</v>
      </c>
      <c r="AL74" s="24" t="str">
        <f>IF(AK74=Desplegables!$G$9,"FUERTE",IF(AK74=Desplegables!$G$10,"MODERADO","DEBIL"))</f>
        <v>FUERTE</v>
      </c>
      <c r="AM74" s="24" t="s">
        <v>20</v>
      </c>
      <c r="AN74" s="24" t="str">
        <f t="shared" si="30"/>
        <v>FUERTE</v>
      </c>
      <c r="AO74" s="24" t="s">
        <v>663</v>
      </c>
      <c r="AP74" s="17" t="str">
        <f t="shared" si="31"/>
        <v>FUERTE</v>
      </c>
      <c r="AQ74" s="18">
        <f t="shared" si="32"/>
        <v>10</v>
      </c>
      <c r="AR74" s="17" t="str">
        <f t="shared" si="23"/>
        <v>FUERTE</v>
      </c>
      <c r="AS74" s="18">
        <f t="shared" si="33"/>
        <v>10</v>
      </c>
      <c r="AT74" s="18">
        <f t="shared" si="34"/>
        <v>100</v>
      </c>
      <c r="AU74" s="17" t="str">
        <f t="shared" si="35"/>
        <v>FUERTE</v>
      </c>
      <c r="AV74" s="43">
        <f t="shared" si="24"/>
        <v>100</v>
      </c>
      <c r="AW74" s="43">
        <f>AVERAGE(AV74:AV75)</f>
        <v>50</v>
      </c>
      <c r="AX74" s="256" t="str">
        <f>IF(AW74=100,"FUERTE",IF(AW74&gt;=50,"MODERADO","DEBIL"))</f>
        <v>MODERADO</v>
      </c>
    </row>
    <row r="75" spans="1:50" ht="68.25" customHeight="1" x14ac:dyDescent="0.45">
      <c r="A75" s="252"/>
      <c r="B75" s="252"/>
      <c r="C75" s="254"/>
      <c r="D75" s="76" t="s">
        <v>98</v>
      </c>
      <c r="E75" s="76" t="s">
        <v>29</v>
      </c>
      <c r="F75" s="76" t="s">
        <v>38</v>
      </c>
      <c r="G75" s="76" t="s">
        <v>99</v>
      </c>
      <c r="H75" s="10">
        <v>165</v>
      </c>
      <c r="I75" s="151" t="s">
        <v>345</v>
      </c>
      <c r="J75" s="151" t="s">
        <v>422</v>
      </c>
      <c r="K75" s="151" t="s">
        <v>390</v>
      </c>
      <c r="L75" s="151" t="s">
        <v>264</v>
      </c>
      <c r="M75" s="151" t="s">
        <v>265</v>
      </c>
      <c r="N75" s="151" t="s">
        <v>266</v>
      </c>
      <c r="O75" s="151" t="s">
        <v>421</v>
      </c>
      <c r="P75" s="17" t="s">
        <v>9</v>
      </c>
      <c r="Q75" s="18">
        <f t="shared" si="25"/>
        <v>10</v>
      </c>
      <c r="R75" s="24" t="s">
        <v>268</v>
      </c>
      <c r="S75" s="42">
        <f t="shared" si="26"/>
        <v>10</v>
      </c>
      <c r="T75" s="42" t="s">
        <v>269</v>
      </c>
      <c r="U75" s="42">
        <f>IF(T75=Desplegables!$C$13,10,0)</f>
        <v>10</v>
      </c>
      <c r="V75" s="42" t="s">
        <v>270</v>
      </c>
      <c r="W75" s="42">
        <f>IF(V75=Desplegables!$C$15,10,0)</f>
        <v>10</v>
      </c>
      <c r="X75" s="42" t="s">
        <v>264</v>
      </c>
      <c r="Y75" s="15">
        <f>+IF(X75=Desplegables!$C$17,Desplegables!$D$17,IF(X75=Desplegables!$C$18,Desplegables!$D$18,IF(X75=Desplegables!$C$19,Desplegables!$D$19,0)))</f>
        <v>15</v>
      </c>
      <c r="Z75" s="16" t="s">
        <v>479</v>
      </c>
      <c r="AA75" s="15">
        <f>+IF(Z75=Desplegables!$C$21,Desplegables!$D$21,IF(Z75=Desplegables!$C$22,Desplegables!$D$22,IF(Z75=Desplegables!$C$23,Desplegables!$D$23,0)))</f>
        <v>5</v>
      </c>
      <c r="AB75" s="16" t="s">
        <v>472</v>
      </c>
      <c r="AC75" s="15">
        <f>IF(AB75=Desplegables!$C$26,5,IF(AB75=Desplegables!$C$25,10,0))</f>
        <v>5</v>
      </c>
      <c r="AD75" s="16" t="s">
        <v>474</v>
      </c>
      <c r="AE75" s="15">
        <f>IF(AD75=Desplegables!$C$29,5,IF(AD75=Desplegables!$C$28,10,0))</f>
        <v>10</v>
      </c>
      <c r="AF75" s="16" t="s">
        <v>9</v>
      </c>
      <c r="AG75" s="15">
        <f t="shared" si="27"/>
        <v>10</v>
      </c>
      <c r="AH75" s="19">
        <f t="shared" si="28"/>
        <v>85</v>
      </c>
      <c r="AI75" s="17" t="str">
        <f t="shared" si="29"/>
        <v>MODERADO</v>
      </c>
      <c r="AJ75" s="118" t="s">
        <v>664</v>
      </c>
      <c r="AK75" s="118" t="s">
        <v>272</v>
      </c>
      <c r="AL75" s="24" t="str">
        <f>IF(AK75=Desplegables!$G$9,"FUERTE",IF(AK75=Desplegables!$G$10,"MODERADO","DEBIL"))</f>
        <v>FUERTE</v>
      </c>
      <c r="AM75" s="24" t="s">
        <v>20</v>
      </c>
      <c r="AN75" s="24" t="str">
        <f t="shared" si="30"/>
        <v>FUERTE</v>
      </c>
      <c r="AO75" s="24" t="s">
        <v>665</v>
      </c>
      <c r="AP75" s="17" t="str">
        <f t="shared" si="31"/>
        <v>MODERADO</v>
      </c>
      <c r="AQ75" s="18">
        <f t="shared" si="32"/>
        <v>5</v>
      </c>
      <c r="AR75" s="17" t="str">
        <f t="shared" si="23"/>
        <v>FUERTE</v>
      </c>
      <c r="AS75" s="18">
        <f t="shared" si="33"/>
        <v>10</v>
      </c>
      <c r="AT75" s="18">
        <f t="shared" si="34"/>
        <v>50</v>
      </c>
      <c r="AU75" s="17" t="str">
        <f t="shared" si="35"/>
        <v>DEBIL</v>
      </c>
      <c r="AV75" s="43">
        <f t="shared" si="24"/>
        <v>0</v>
      </c>
      <c r="AW75" s="43"/>
      <c r="AX75" s="256"/>
    </row>
    <row r="76" spans="1:50" ht="104.25" customHeight="1" x14ac:dyDescent="0.45">
      <c r="A76" s="252">
        <v>43</v>
      </c>
      <c r="B76" s="252">
        <v>83</v>
      </c>
      <c r="C76" s="253">
        <v>44421</v>
      </c>
      <c r="D76" s="76" t="s">
        <v>100</v>
      </c>
      <c r="E76" s="76" t="s">
        <v>29</v>
      </c>
      <c r="F76" s="76" t="s">
        <v>38</v>
      </c>
      <c r="G76" s="76" t="s">
        <v>99</v>
      </c>
      <c r="H76" s="10">
        <v>166</v>
      </c>
      <c r="I76" s="151" t="s">
        <v>344</v>
      </c>
      <c r="J76" s="151" t="s">
        <v>344</v>
      </c>
      <c r="K76" s="151" t="s">
        <v>419</v>
      </c>
      <c r="L76" s="151" t="s">
        <v>264</v>
      </c>
      <c r="M76" s="151" t="s">
        <v>265</v>
      </c>
      <c r="N76" s="151" t="s">
        <v>266</v>
      </c>
      <c r="O76" s="151" t="s">
        <v>421</v>
      </c>
      <c r="P76" s="17" t="s">
        <v>9</v>
      </c>
      <c r="Q76" s="18">
        <f t="shared" si="25"/>
        <v>10</v>
      </c>
      <c r="R76" s="24" t="s">
        <v>268</v>
      </c>
      <c r="S76" s="42">
        <f t="shared" si="26"/>
        <v>10</v>
      </c>
      <c r="T76" s="42" t="s">
        <v>269</v>
      </c>
      <c r="U76" s="42">
        <f>IF(T76=Desplegables!$C$13,10,0)</f>
        <v>10</v>
      </c>
      <c r="V76" s="42" t="s">
        <v>270</v>
      </c>
      <c r="W76" s="42">
        <f>IF(V76=Desplegables!$C$15,10,0)</f>
        <v>10</v>
      </c>
      <c r="X76" s="42" t="s">
        <v>264</v>
      </c>
      <c r="Y76" s="15">
        <f>+IF(X76=Desplegables!$C$17,Desplegables!$D$17,IF(X76=Desplegables!$C$18,Desplegables!$D$18,IF(X76=Desplegables!$C$19,Desplegables!$D$19,0)))</f>
        <v>15</v>
      </c>
      <c r="Z76" s="16" t="s">
        <v>479</v>
      </c>
      <c r="AA76" s="15">
        <f>+IF(Z76=Desplegables!$C$21,Desplegables!$D$21,IF(Z76=Desplegables!$C$22,Desplegables!$D$22,IF(Z76=Desplegables!$C$23,Desplegables!$D$23,0)))</f>
        <v>5</v>
      </c>
      <c r="AB76" s="16" t="s">
        <v>472</v>
      </c>
      <c r="AC76" s="15">
        <f>IF(AB76=Desplegables!$C$26,5,IF(AB76=Desplegables!$C$25,10,0))</f>
        <v>5</v>
      </c>
      <c r="AD76" s="16" t="s">
        <v>474</v>
      </c>
      <c r="AE76" s="15">
        <f>IF(AD76=Desplegables!$C$29,5,IF(AD76=Desplegables!$C$28,10,0))</f>
        <v>10</v>
      </c>
      <c r="AF76" s="16" t="s">
        <v>9</v>
      </c>
      <c r="AG76" s="15">
        <f t="shared" si="27"/>
        <v>10</v>
      </c>
      <c r="AH76" s="19">
        <f t="shared" si="28"/>
        <v>85</v>
      </c>
      <c r="AI76" s="17" t="str">
        <f t="shared" si="29"/>
        <v>MODERADO</v>
      </c>
      <c r="AJ76" s="118" t="s">
        <v>662</v>
      </c>
      <c r="AK76" s="118" t="s">
        <v>272</v>
      </c>
      <c r="AL76" s="24" t="str">
        <f>IF(AK76=Desplegables!$G$9,"FUERTE",IF(AK76=Desplegables!$G$10,"MODERADO","DEBIL"))</f>
        <v>FUERTE</v>
      </c>
      <c r="AM76" s="24" t="s">
        <v>20</v>
      </c>
      <c r="AN76" s="24" t="str">
        <f t="shared" si="30"/>
        <v>FUERTE</v>
      </c>
      <c r="AO76" s="24" t="s">
        <v>665</v>
      </c>
      <c r="AP76" s="17" t="str">
        <f t="shared" si="31"/>
        <v>MODERADO</v>
      </c>
      <c r="AQ76" s="18">
        <f t="shared" si="32"/>
        <v>5</v>
      </c>
      <c r="AR76" s="17" t="str">
        <f t="shared" si="23"/>
        <v>FUERTE</v>
      </c>
      <c r="AS76" s="18">
        <f t="shared" si="33"/>
        <v>10</v>
      </c>
      <c r="AT76" s="18">
        <f t="shared" si="34"/>
        <v>50</v>
      </c>
      <c r="AU76" s="17" t="str">
        <f t="shared" si="35"/>
        <v>DEBIL</v>
      </c>
      <c r="AV76" s="43">
        <f t="shared" si="24"/>
        <v>0</v>
      </c>
      <c r="AW76" s="43">
        <f>AVERAGE(AV76:AV79)</f>
        <v>50</v>
      </c>
      <c r="AX76" s="256" t="str">
        <f t="shared" ref="AX76" si="36">IF(AW76=100,"FUERTE",IF(AW76&gt;=50,"MODERADO","DEBIL"))</f>
        <v>MODERADO</v>
      </c>
    </row>
    <row r="77" spans="1:50" ht="93" customHeight="1" x14ac:dyDescent="0.45">
      <c r="A77" s="252"/>
      <c r="B77" s="252"/>
      <c r="C77" s="254"/>
      <c r="D77" s="76" t="s">
        <v>100</v>
      </c>
      <c r="E77" s="76" t="s">
        <v>29</v>
      </c>
      <c r="F77" s="76" t="s">
        <v>38</v>
      </c>
      <c r="G77" s="76" t="s">
        <v>99</v>
      </c>
      <c r="H77" s="10">
        <v>167</v>
      </c>
      <c r="I77" s="151" t="s">
        <v>346</v>
      </c>
      <c r="J77" s="151" t="s">
        <v>423</v>
      </c>
      <c r="K77" s="151" t="s">
        <v>362</v>
      </c>
      <c r="L77" s="151" t="s">
        <v>264</v>
      </c>
      <c r="M77" s="151" t="s">
        <v>265</v>
      </c>
      <c r="N77" s="151" t="s">
        <v>369</v>
      </c>
      <c r="O77" s="151" t="s">
        <v>424</v>
      </c>
      <c r="P77" s="17" t="s">
        <v>9</v>
      </c>
      <c r="Q77" s="18">
        <f t="shared" si="25"/>
        <v>10</v>
      </c>
      <c r="R77" s="24" t="s">
        <v>268</v>
      </c>
      <c r="S77" s="42">
        <f t="shared" si="26"/>
        <v>10</v>
      </c>
      <c r="T77" s="42" t="s">
        <v>269</v>
      </c>
      <c r="U77" s="42">
        <f>IF(T77=Desplegables!$C$13,10,0)</f>
        <v>10</v>
      </c>
      <c r="V77" s="42" t="s">
        <v>270</v>
      </c>
      <c r="W77" s="42">
        <f>IF(V77=Desplegables!$C$15,10,0)</f>
        <v>10</v>
      </c>
      <c r="X77" s="42" t="s">
        <v>264</v>
      </c>
      <c r="Y77" s="15">
        <f>+IF(X77=Desplegables!$C$17,Desplegables!$D$17,IF(X77=Desplegables!$C$18,Desplegables!$D$18,IF(X77=Desplegables!$C$19,Desplegables!$D$19,0)))</f>
        <v>15</v>
      </c>
      <c r="Z77" s="16" t="s">
        <v>369</v>
      </c>
      <c r="AA77" s="15">
        <f>+IF(Z77=Desplegables!$C$21,Desplegables!$D$21,IF(Z77=Desplegables!$C$22,Desplegables!$D$22,IF(Z77=Desplegables!$C$23,Desplegables!$D$23,0)))</f>
        <v>10</v>
      </c>
      <c r="AB77" s="16" t="s">
        <v>471</v>
      </c>
      <c r="AC77" s="15">
        <f>IF(AB77=Desplegables!$C$26,5,IF(AB77=Desplegables!$C$25,10,0))</f>
        <v>10</v>
      </c>
      <c r="AD77" s="16" t="s">
        <v>474</v>
      </c>
      <c r="AE77" s="15">
        <f>IF(AD77=Desplegables!$C$29,5,IF(AD77=Desplegables!$C$28,10,0))</f>
        <v>10</v>
      </c>
      <c r="AF77" s="16" t="s">
        <v>9</v>
      </c>
      <c r="AG77" s="15">
        <f t="shared" si="27"/>
        <v>10</v>
      </c>
      <c r="AH77" s="19">
        <f t="shared" si="28"/>
        <v>95</v>
      </c>
      <c r="AI77" s="17" t="str">
        <f t="shared" si="29"/>
        <v>FUERTE</v>
      </c>
      <c r="AJ77" s="118" t="s">
        <v>788</v>
      </c>
      <c r="AK77" s="118" t="s">
        <v>272</v>
      </c>
      <c r="AL77" s="24" t="str">
        <f>IF(AK77=Desplegables!$G$9,"FUERTE",IF(AK77=Desplegables!$G$10,"MODERADO","DEBIL"))</f>
        <v>FUERTE</v>
      </c>
      <c r="AM77" s="24" t="s">
        <v>20</v>
      </c>
      <c r="AN77" s="24" t="str">
        <f t="shared" si="30"/>
        <v>FUERTE</v>
      </c>
      <c r="AO77" s="24" t="s">
        <v>665</v>
      </c>
      <c r="AP77" s="17" t="str">
        <f t="shared" si="31"/>
        <v>FUERTE</v>
      </c>
      <c r="AQ77" s="18">
        <f t="shared" si="32"/>
        <v>10</v>
      </c>
      <c r="AR77" s="17" t="str">
        <f t="shared" si="23"/>
        <v>FUERTE</v>
      </c>
      <c r="AS77" s="18">
        <f t="shared" si="33"/>
        <v>10</v>
      </c>
      <c r="AT77" s="18">
        <f t="shared" si="34"/>
        <v>100</v>
      </c>
      <c r="AU77" s="17" t="str">
        <f t="shared" si="35"/>
        <v>FUERTE</v>
      </c>
      <c r="AV77" s="43">
        <f t="shared" si="24"/>
        <v>100</v>
      </c>
      <c r="AW77" s="43"/>
      <c r="AX77" s="256"/>
    </row>
    <row r="78" spans="1:50" ht="54" customHeight="1" x14ac:dyDescent="0.45">
      <c r="A78" s="252"/>
      <c r="B78" s="252"/>
      <c r="C78" s="254"/>
      <c r="D78" s="76" t="s">
        <v>100</v>
      </c>
      <c r="E78" s="76" t="s">
        <v>29</v>
      </c>
      <c r="F78" s="76" t="s">
        <v>38</v>
      </c>
      <c r="G78" s="76" t="s">
        <v>99</v>
      </c>
      <c r="H78" s="10">
        <v>168</v>
      </c>
      <c r="I78" s="173" t="s">
        <v>347</v>
      </c>
      <c r="J78" s="151" t="s">
        <v>347</v>
      </c>
      <c r="K78" s="151" t="s">
        <v>419</v>
      </c>
      <c r="L78" s="151" t="s">
        <v>264</v>
      </c>
      <c r="M78" s="151" t="s">
        <v>265</v>
      </c>
      <c r="N78" s="151" t="s">
        <v>266</v>
      </c>
      <c r="O78" s="151" t="s">
        <v>425</v>
      </c>
      <c r="P78" s="17" t="s">
        <v>20</v>
      </c>
      <c r="Q78" s="18">
        <f t="shared" si="25"/>
        <v>0</v>
      </c>
      <c r="R78" s="24" t="s">
        <v>465</v>
      </c>
      <c r="S78" s="42">
        <f t="shared" si="26"/>
        <v>0</v>
      </c>
      <c r="T78" s="42" t="s">
        <v>468</v>
      </c>
      <c r="U78" s="42">
        <f>IF(T78=Desplegables!$C$13,10,0)</f>
        <v>0</v>
      </c>
      <c r="V78" s="42" t="s">
        <v>469</v>
      </c>
      <c r="W78" s="42">
        <f>IF(V78=Desplegables!$C$15,10,0)</f>
        <v>0</v>
      </c>
      <c r="X78" s="42" t="s">
        <v>470</v>
      </c>
      <c r="Y78" s="15">
        <f>+IF(X78=Desplegables!$C$17,Desplegables!$D$17,IF(X78=Desplegables!$C$18,Desplegables!$D$18,IF(X78=Desplegables!$C$19,Desplegables!$D$19,0)))</f>
        <v>0</v>
      </c>
      <c r="Z78" s="16" t="s">
        <v>510</v>
      </c>
      <c r="AA78" s="15">
        <f>+IF(Z78=Desplegables!$C$21,Desplegables!$D$21,IF(Z78=Desplegables!$C$22,Desplegables!$D$22,IF(Z78=Desplegables!$C$23,Desplegables!$D$23,0)))</f>
        <v>0</v>
      </c>
      <c r="AB78" s="16" t="s">
        <v>473</v>
      </c>
      <c r="AC78" s="15">
        <f>IF(AB78=Desplegables!$C$26,5,IF(AB78=Desplegables!$C$25,10,0))</f>
        <v>0</v>
      </c>
      <c r="AD78" s="16" t="s">
        <v>475</v>
      </c>
      <c r="AE78" s="15">
        <f>IF(AD78=Desplegables!$C$29,5,IF(AD78=Desplegables!$C$28,10,0))</f>
        <v>0</v>
      </c>
      <c r="AF78" s="16" t="s">
        <v>20</v>
      </c>
      <c r="AG78" s="15">
        <f t="shared" si="27"/>
        <v>0</v>
      </c>
      <c r="AH78" s="19">
        <f t="shared" si="28"/>
        <v>0</v>
      </c>
      <c r="AI78" s="17" t="str">
        <f t="shared" si="29"/>
        <v>DEBIL</v>
      </c>
      <c r="AJ78" s="175" t="s">
        <v>764</v>
      </c>
      <c r="AK78" s="118" t="s">
        <v>467</v>
      </c>
      <c r="AL78" s="24" t="str">
        <f>IF(AK78=Desplegables!$G$9,"FUERTE",IF(AK78=Desplegables!$G$10,"MODERADO","DEBIL"))</f>
        <v>DEBIL</v>
      </c>
      <c r="AM78" s="24" t="s">
        <v>20</v>
      </c>
      <c r="AN78" s="24" t="str">
        <f t="shared" si="30"/>
        <v>DEBIL</v>
      </c>
      <c r="AO78" s="24" t="s">
        <v>772</v>
      </c>
      <c r="AP78" s="17" t="str">
        <f t="shared" si="31"/>
        <v>DEBIL</v>
      </c>
      <c r="AQ78" s="18">
        <f t="shared" si="32"/>
        <v>1</v>
      </c>
      <c r="AR78" s="17" t="str">
        <f t="shared" si="23"/>
        <v>DEBIL</v>
      </c>
      <c r="AS78" s="18">
        <f t="shared" si="33"/>
        <v>1</v>
      </c>
      <c r="AT78" s="18">
        <f t="shared" si="34"/>
        <v>1</v>
      </c>
      <c r="AU78" s="17" t="str">
        <f t="shared" si="35"/>
        <v>DEBIL</v>
      </c>
      <c r="AV78" s="43">
        <f t="shared" si="24"/>
        <v>0</v>
      </c>
      <c r="AW78" s="43"/>
      <c r="AX78" s="256"/>
    </row>
    <row r="79" spans="1:50" ht="76.5" x14ac:dyDescent="0.45">
      <c r="A79" s="252"/>
      <c r="B79" s="252"/>
      <c r="C79" s="254"/>
      <c r="D79" s="76" t="s">
        <v>100</v>
      </c>
      <c r="E79" s="76" t="s">
        <v>29</v>
      </c>
      <c r="F79" s="76" t="s">
        <v>38</v>
      </c>
      <c r="G79" s="76" t="s">
        <v>99</v>
      </c>
      <c r="H79" s="10">
        <v>248</v>
      </c>
      <c r="I79" s="151" t="s">
        <v>348</v>
      </c>
      <c r="J79" s="151" t="s">
        <v>348</v>
      </c>
      <c r="K79" s="151" t="s">
        <v>362</v>
      </c>
      <c r="L79" s="151" t="s">
        <v>264</v>
      </c>
      <c r="M79" s="151" t="s">
        <v>265</v>
      </c>
      <c r="N79" s="151" t="s">
        <v>369</v>
      </c>
      <c r="O79" s="151" t="s">
        <v>421</v>
      </c>
      <c r="P79" s="17" t="s">
        <v>9</v>
      </c>
      <c r="Q79" s="18">
        <f t="shared" si="25"/>
        <v>10</v>
      </c>
      <c r="R79" s="24" t="s">
        <v>268</v>
      </c>
      <c r="S79" s="42">
        <f t="shared" si="26"/>
        <v>10</v>
      </c>
      <c r="T79" s="42" t="s">
        <v>269</v>
      </c>
      <c r="U79" s="42">
        <f>IF(T79=Desplegables!$C$13,10,0)</f>
        <v>10</v>
      </c>
      <c r="V79" s="42" t="s">
        <v>270</v>
      </c>
      <c r="W79" s="42">
        <f>IF(V79=Desplegables!$C$15,10,0)</f>
        <v>10</v>
      </c>
      <c r="X79" s="42" t="s">
        <v>264</v>
      </c>
      <c r="Y79" s="15">
        <f>+IF(X79=Desplegables!$C$17,Desplegables!$D$17,IF(X79=Desplegables!$C$18,Desplegables!$D$18,IF(X79=Desplegables!$C$19,Desplegables!$D$19,0)))</f>
        <v>15</v>
      </c>
      <c r="Z79" s="16" t="s">
        <v>369</v>
      </c>
      <c r="AA79" s="15">
        <f>+IF(Z79=Desplegables!$C$21,Desplegables!$D$21,IF(Z79=Desplegables!$C$22,Desplegables!$D$22,IF(Z79=Desplegables!$C$23,Desplegables!$D$23,0)))</f>
        <v>10</v>
      </c>
      <c r="AB79" s="16" t="s">
        <v>471</v>
      </c>
      <c r="AC79" s="15">
        <f>IF(AB79=Desplegables!$C$26,5,IF(AB79=Desplegables!$C$25,10,0))</f>
        <v>10</v>
      </c>
      <c r="AD79" s="16" t="s">
        <v>474</v>
      </c>
      <c r="AE79" s="15">
        <f>IF(AD79=Desplegables!$C$29,5,IF(AD79=Desplegables!$C$28,10,0))</f>
        <v>10</v>
      </c>
      <c r="AF79" s="16" t="s">
        <v>9</v>
      </c>
      <c r="AG79" s="15">
        <f t="shared" si="27"/>
        <v>10</v>
      </c>
      <c r="AH79" s="19">
        <f t="shared" si="28"/>
        <v>95</v>
      </c>
      <c r="AI79" s="17" t="str">
        <f t="shared" si="29"/>
        <v>FUERTE</v>
      </c>
      <c r="AJ79" s="118" t="s">
        <v>666</v>
      </c>
      <c r="AK79" s="118" t="s">
        <v>272</v>
      </c>
      <c r="AL79" s="24" t="str">
        <f>IF(AK79=Desplegables!$G$9,"FUERTE",IF(AK79=Desplegables!$G$10,"MODERADO","DEBIL"))</f>
        <v>FUERTE</v>
      </c>
      <c r="AM79" s="24" t="s">
        <v>20</v>
      </c>
      <c r="AN79" s="24" t="str">
        <f t="shared" si="30"/>
        <v>FUERTE</v>
      </c>
      <c r="AO79" s="24" t="s">
        <v>665</v>
      </c>
      <c r="AP79" s="17" t="str">
        <f t="shared" si="31"/>
        <v>FUERTE</v>
      </c>
      <c r="AQ79" s="18">
        <f t="shared" si="32"/>
        <v>10</v>
      </c>
      <c r="AR79" s="17" t="str">
        <f t="shared" si="23"/>
        <v>FUERTE</v>
      </c>
      <c r="AS79" s="18">
        <f t="shared" si="33"/>
        <v>10</v>
      </c>
      <c r="AT79" s="18">
        <f t="shared" si="34"/>
        <v>100</v>
      </c>
      <c r="AU79" s="17" t="str">
        <f t="shared" si="35"/>
        <v>FUERTE</v>
      </c>
      <c r="AV79" s="43">
        <f t="shared" si="24"/>
        <v>100</v>
      </c>
      <c r="AW79" s="43"/>
      <c r="AX79" s="256"/>
    </row>
    <row r="80" spans="1:50" ht="60" customHeight="1" x14ac:dyDescent="0.45">
      <c r="A80" s="252">
        <v>44</v>
      </c>
      <c r="B80" s="252">
        <v>86</v>
      </c>
      <c r="C80" s="253">
        <v>44421</v>
      </c>
      <c r="D80" s="76" t="s">
        <v>101</v>
      </c>
      <c r="E80" s="76" t="s">
        <v>29</v>
      </c>
      <c r="F80" s="76" t="s">
        <v>38</v>
      </c>
      <c r="G80" s="76" t="s">
        <v>99</v>
      </c>
      <c r="H80" s="10">
        <v>175</v>
      </c>
      <c r="I80" s="151" t="s">
        <v>349</v>
      </c>
      <c r="J80" s="151" t="s">
        <v>349</v>
      </c>
      <c r="K80" s="151" t="s">
        <v>362</v>
      </c>
      <c r="L80" s="151" t="s">
        <v>312</v>
      </c>
      <c r="M80" s="151" t="s">
        <v>265</v>
      </c>
      <c r="N80" s="151" t="s">
        <v>369</v>
      </c>
      <c r="O80" s="151" t="s">
        <v>421</v>
      </c>
      <c r="P80" s="17" t="s">
        <v>9</v>
      </c>
      <c r="Q80" s="18">
        <f t="shared" si="25"/>
        <v>10</v>
      </c>
      <c r="R80" s="24" t="s">
        <v>268</v>
      </c>
      <c r="S80" s="42">
        <f t="shared" si="26"/>
        <v>10</v>
      </c>
      <c r="T80" s="42" t="s">
        <v>269</v>
      </c>
      <c r="U80" s="42">
        <f>IF(T80=Desplegables!$C$13,10,0)</f>
        <v>10</v>
      </c>
      <c r="V80" s="42" t="s">
        <v>469</v>
      </c>
      <c r="W80" s="42">
        <f>IF(V80=Desplegables!$C$15,10,0)</f>
        <v>0</v>
      </c>
      <c r="X80" s="42" t="s">
        <v>264</v>
      </c>
      <c r="Y80" s="15">
        <f>+IF(X80=Desplegables!$C$17,Desplegables!$D$17,IF(X80=Desplegables!$C$18,Desplegables!$D$18,IF(X80=Desplegables!$C$19,Desplegables!$D$19,0)))</f>
        <v>15</v>
      </c>
      <c r="Z80" s="16" t="s">
        <v>369</v>
      </c>
      <c r="AA80" s="15">
        <f>+IF(Z80=Desplegables!$C$21,Desplegables!$D$21,IF(Z80=Desplegables!$C$22,Desplegables!$D$22,IF(Z80=Desplegables!$C$23,Desplegables!$D$23,0)))</f>
        <v>10</v>
      </c>
      <c r="AB80" s="16" t="s">
        <v>472</v>
      </c>
      <c r="AC80" s="15">
        <f>IF(AB80=Desplegables!$C$26,5,IF(AB80=Desplegables!$C$25,10,0))</f>
        <v>5</v>
      </c>
      <c r="AD80" s="16" t="s">
        <v>474</v>
      </c>
      <c r="AE80" s="15">
        <f>IF(AD80=Desplegables!$C$29,5,IF(AD80=Desplegables!$C$28,10,0))</f>
        <v>10</v>
      </c>
      <c r="AF80" s="16" t="s">
        <v>9</v>
      </c>
      <c r="AG80" s="15">
        <f t="shared" si="27"/>
        <v>10</v>
      </c>
      <c r="AH80" s="19">
        <f t="shared" si="28"/>
        <v>80</v>
      </c>
      <c r="AI80" s="17" t="str">
        <f t="shared" si="29"/>
        <v>MODERADO</v>
      </c>
      <c r="AJ80" s="118" t="s">
        <v>667</v>
      </c>
      <c r="AK80" s="118" t="s">
        <v>272</v>
      </c>
      <c r="AL80" s="24" t="str">
        <f>IF(AK80=Desplegables!$G$9,"FUERTE",IF(AK80=Desplegables!$G$10,"MODERADO","DEBIL"))</f>
        <v>FUERTE</v>
      </c>
      <c r="AM80" s="24" t="s">
        <v>20</v>
      </c>
      <c r="AN80" s="24" t="str">
        <f t="shared" si="30"/>
        <v>FUERTE</v>
      </c>
      <c r="AO80" s="24" t="s">
        <v>665</v>
      </c>
      <c r="AP80" s="17" t="str">
        <f t="shared" si="31"/>
        <v>MODERADO</v>
      </c>
      <c r="AQ80" s="18">
        <f t="shared" si="32"/>
        <v>5</v>
      </c>
      <c r="AR80" s="17" t="str">
        <f t="shared" si="23"/>
        <v>FUERTE</v>
      </c>
      <c r="AS80" s="18">
        <f t="shared" si="33"/>
        <v>10</v>
      </c>
      <c r="AT80" s="18">
        <f t="shared" si="34"/>
        <v>50</v>
      </c>
      <c r="AU80" s="17" t="str">
        <f t="shared" si="35"/>
        <v>DEBIL</v>
      </c>
      <c r="AV80" s="43">
        <f t="shared" si="24"/>
        <v>0</v>
      </c>
      <c r="AW80" s="43">
        <f>AVERAGE(AV80:AV81)</f>
        <v>0</v>
      </c>
      <c r="AX80" s="249" t="str">
        <f>IF(AW80=100,"FUERTE",IF(AW80&gt;=50,"MODERADO","DEBIL"))</f>
        <v>DEBIL</v>
      </c>
    </row>
    <row r="81" spans="1:50" ht="57.75" customHeight="1" x14ac:dyDescent="0.45">
      <c r="A81" s="252"/>
      <c r="B81" s="252"/>
      <c r="C81" s="254"/>
      <c r="D81" s="76" t="s">
        <v>101</v>
      </c>
      <c r="E81" s="76" t="s">
        <v>29</v>
      </c>
      <c r="F81" s="76" t="s">
        <v>38</v>
      </c>
      <c r="G81" s="76" t="s">
        <v>99</v>
      </c>
      <c r="H81" s="10">
        <v>176</v>
      </c>
      <c r="I81" s="151" t="s">
        <v>346</v>
      </c>
      <c r="J81" s="151" t="s">
        <v>346</v>
      </c>
      <c r="K81" s="151" t="s">
        <v>362</v>
      </c>
      <c r="L81" s="151" t="s">
        <v>264</v>
      </c>
      <c r="M81" s="151" t="s">
        <v>265</v>
      </c>
      <c r="N81" s="151" t="s">
        <v>266</v>
      </c>
      <c r="O81" s="151" t="s">
        <v>421</v>
      </c>
      <c r="P81" s="17" t="s">
        <v>9</v>
      </c>
      <c r="Q81" s="18">
        <f t="shared" si="25"/>
        <v>10</v>
      </c>
      <c r="R81" s="24" t="s">
        <v>268</v>
      </c>
      <c r="S81" s="42">
        <f t="shared" si="26"/>
        <v>10</v>
      </c>
      <c r="T81" s="42" t="s">
        <v>468</v>
      </c>
      <c r="U81" s="42">
        <f>IF(T81=Desplegables!$C$13,10,0)</f>
        <v>0</v>
      </c>
      <c r="V81" s="42" t="s">
        <v>270</v>
      </c>
      <c r="W81" s="42">
        <f>IF(V81=Desplegables!$C$15,10,0)</f>
        <v>10</v>
      </c>
      <c r="X81" s="42" t="s">
        <v>264</v>
      </c>
      <c r="Y81" s="15">
        <f>+IF(X81=Desplegables!$C$17,Desplegables!$D$17,IF(X81=Desplegables!$C$18,Desplegables!$D$18,IF(X81=Desplegables!$C$19,Desplegables!$D$19,0)))</f>
        <v>15</v>
      </c>
      <c r="Z81" s="16" t="s">
        <v>479</v>
      </c>
      <c r="AA81" s="15">
        <f>+IF(Z81=Desplegables!$C$21,Desplegables!$D$21,IF(Z81=Desplegables!$C$22,Desplegables!$D$22,IF(Z81=Desplegables!$C$23,Desplegables!$D$23,0)))</f>
        <v>5</v>
      </c>
      <c r="AB81" s="16" t="s">
        <v>472</v>
      </c>
      <c r="AC81" s="15">
        <f>IF(AB81=Desplegables!$C$26,5,IF(AB81=Desplegables!$C$25,10,0))</f>
        <v>5</v>
      </c>
      <c r="AD81" s="16" t="s">
        <v>474</v>
      </c>
      <c r="AE81" s="15">
        <f>IF(AD81=Desplegables!$C$29,5,IF(AD81=Desplegables!$C$28,10,0))</f>
        <v>10</v>
      </c>
      <c r="AF81" s="16" t="s">
        <v>9</v>
      </c>
      <c r="AG81" s="15">
        <f t="shared" si="27"/>
        <v>10</v>
      </c>
      <c r="AH81" s="19">
        <f t="shared" si="28"/>
        <v>75</v>
      </c>
      <c r="AI81" s="17" t="str">
        <f t="shared" si="29"/>
        <v>MODERADO</v>
      </c>
      <c r="AJ81" s="118" t="s">
        <v>667</v>
      </c>
      <c r="AK81" s="118" t="s">
        <v>272</v>
      </c>
      <c r="AL81" s="24" t="str">
        <f>IF(AK81=Desplegables!$G$9,"FUERTE",IF(AK81=Desplegables!$G$10,"MODERADO","DEBIL"))</f>
        <v>FUERTE</v>
      </c>
      <c r="AM81" s="24" t="s">
        <v>20</v>
      </c>
      <c r="AN81" s="24" t="str">
        <f t="shared" si="30"/>
        <v>FUERTE</v>
      </c>
      <c r="AO81" s="24" t="s">
        <v>665</v>
      </c>
      <c r="AP81" s="17" t="str">
        <f t="shared" si="31"/>
        <v>MODERADO</v>
      </c>
      <c r="AQ81" s="18">
        <f t="shared" si="32"/>
        <v>5</v>
      </c>
      <c r="AR81" s="17" t="str">
        <f t="shared" si="23"/>
        <v>FUERTE</v>
      </c>
      <c r="AS81" s="18">
        <f t="shared" si="33"/>
        <v>10</v>
      </c>
      <c r="AT81" s="18">
        <f t="shared" si="34"/>
        <v>50</v>
      </c>
      <c r="AU81" s="17" t="str">
        <f t="shared" si="35"/>
        <v>DEBIL</v>
      </c>
      <c r="AV81" s="43">
        <f t="shared" si="24"/>
        <v>0</v>
      </c>
      <c r="AW81" s="43"/>
      <c r="AX81" s="249"/>
    </row>
    <row r="82" spans="1:50" ht="45" customHeight="1" x14ac:dyDescent="0.45">
      <c r="A82" s="252">
        <v>45</v>
      </c>
      <c r="B82" s="252">
        <v>115</v>
      </c>
      <c r="C82" s="253">
        <v>44421</v>
      </c>
      <c r="D82" s="76" t="s">
        <v>102</v>
      </c>
      <c r="E82" s="76" t="s">
        <v>27</v>
      </c>
      <c r="F82" s="76" t="s">
        <v>38</v>
      </c>
      <c r="G82" s="76" t="s">
        <v>99</v>
      </c>
      <c r="H82" s="10">
        <v>274</v>
      </c>
      <c r="I82" s="151" t="s">
        <v>349</v>
      </c>
      <c r="J82" s="151" t="s">
        <v>349</v>
      </c>
      <c r="K82" s="151" t="s">
        <v>263</v>
      </c>
      <c r="L82" s="151" t="s">
        <v>264</v>
      </c>
      <c r="M82" s="151" t="s">
        <v>265</v>
      </c>
      <c r="N82" s="68"/>
      <c r="O82" s="151" t="s">
        <v>425</v>
      </c>
      <c r="P82" s="17" t="s">
        <v>9</v>
      </c>
      <c r="Q82" s="18">
        <f t="shared" si="25"/>
        <v>10</v>
      </c>
      <c r="R82" s="24" t="s">
        <v>268</v>
      </c>
      <c r="S82" s="42">
        <f t="shared" si="26"/>
        <v>10</v>
      </c>
      <c r="T82" s="42" t="s">
        <v>468</v>
      </c>
      <c r="U82" s="42">
        <f>IF(T82=Desplegables!$C$13,10,0)</f>
        <v>0</v>
      </c>
      <c r="V82" s="42" t="s">
        <v>469</v>
      </c>
      <c r="W82" s="42">
        <f>IF(V82=Desplegables!$C$15,10,0)</f>
        <v>0</v>
      </c>
      <c r="X82" s="42" t="s">
        <v>264</v>
      </c>
      <c r="Y82" s="15">
        <f>+IF(X82=Desplegables!$C$17,Desplegables!$D$17,IF(X82=Desplegables!$C$18,Desplegables!$D$18,IF(X82=Desplegables!$C$19,Desplegables!$D$19,0)))</f>
        <v>15</v>
      </c>
      <c r="Z82" s="16" t="s">
        <v>510</v>
      </c>
      <c r="AA82" s="15">
        <f>+IF(Z82=Desplegables!$C$21,Desplegables!$D$21,IF(Z82=Desplegables!$C$22,Desplegables!$D$22,IF(Z82=Desplegables!$C$23,Desplegables!$D$23,0)))</f>
        <v>0</v>
      </c>
      <c r="AB82" s="16" t="s">
        <v>472</v>
      </c>
      <c r="AC82" s="15">
        <f>IF(AB82=Desplegables!$C$26,5,IF(AB82=Desplegables!$C$25,10,0))</f>
        <v>5</v>
      </c>
      <c r="AD82" s="16" t="s">
        <v>474</v>
      </c>
      <c r="AE82" s="15">
        <f>IF(AD82=Desplegables!$C$29,5,IF(AD82=Desplegables!$C$28,10,0))</f>
        <v>10</v>
      </c>
      <c r="AF82" s="16" t="s">
        <v>9</v>
      </c>
      <c r="AG82" s="15">
        <f t="shared" si="27"/>
        <v>10</v>
      </c>
      <c r="AH82" s="19">
        <f t="shared" si="28"/>
        <v>60</v>
      </c>
      <c r="AI82" s="17" t="str">
        <f t="shared" si="29"/>
        <v>DEBIL</v>
      </c>
      <c r="AJ82" s="118" t="s">
        <v>668</v>
      </c>
      <c r="AK82" s="118" t="s">
        <v>272</v>
      </c>
      <c r="AL82" s="24" t="str">
        <f>IF(AK82=Desplegables!$G$9,"FUERTE",IF(AK82=Desplegables!$G$10,"MODERADO","DEBIL"))</f>
        <v>FUERTE</v>
      </c>
      <c r="AM82" s="24" t="s">
        <v>20</v>
      </c>
      <c r="AN82" s="24" t="str">
        <f t="shared" si="30"/>
        <v>FUERTE</v>
      </c>
      <c r="AO82" s="24" t="s">
        <v>665</v>
      </c>
      <c r="AP82" s="17" t="str">
        <f t="shared" si="31"/>
        <v>DEBIL</v>
      </c>
      <c r="AQ82" s="18">
        <f t="shared" si="32"/>
        <v>1</v>
      </c>
      <c r="AR82" s="17" t="str">
        <f t="shared" si="23"/>
        <v>FUERTE</v>
      </c>
      <c r="AS82" s="18">
        <f t="shared" si="33"/>
        <v>10</v>
      </c>
      <c r="AT82" s="18">
        <f t="shared" si="34"/>
        <v>10</v>
      </c>
      <c r="AU82" s="17" t="str">
        <f t="shared" si="35"/>
        <v>DEBIL</v>
      </c>
      <c r="AV82" s="43">
        <f t="shared" si="24"/>
        <v>0</v>
      </c>
      <c r="AW82" s="43">
        <f>AVERAGE(AV82:AV83)</f>
        <v>0</v>
      </c>
      <c r="AX82" s="249" t="str">
        <f>IF(AW82=100,"FUERTE",IF(AW82&gt;=50,"MODERADO","DEBIL"))</f>
        <v>DEBIL</v>
      </c>
    </row>
    <row r="83" spans="1:50" ht="60.75" customHeight="1" x14ac:dyDescent="0.45">
      <c r="A83" s="252"/>
      <c r="B83" s="252"/>
      <c r="C83" s="254"/>
      <c r="D83" s="76" t="s">
        <v>102</v>
      </c>
      <c r="E83" s="76" t="s">
        <v>27</v>
      </c>
      <c r="F83" s="76" t="s">
        <v>38</v>
      </c>
      <c r="G83" s="76" t="s">
        <v>99</v>
      </c>
      <c r="H83" s="10">
        <v>275</v>
      </c>
      <c r="I83" s="151" t="s">
        <v>350</v>
      </c>
      <c r="J83" s="151" t="s">
        <v>350</v>
      </c>
      <c r="K83" s="151" t="s">
        <v>263</v>
      </c>
      <c r="L83" s="151" t="s">
        <v>264</v>
      </c>
      <c r="M83" s="151" t="s">
        <v>265</v>
      </c>
      <c r="N83" s="68"/>
      <c r="O83" s="151" t="s">
        <v>425</v>
      </c>
      <c r="P83" s="17" t="s">
        <v>9</v>
      </c>
      <c r="Q83" s="18">
        <f t="shared" si="25"/>
        <v>10</v>
      </c>
      <c r="R83" s="24" t="s">
        <v>268</v>
      </c>
      <c r="S83" s="42">
        <f t="shared" si="26"/>
        <v>10</v>
      </c>
      <c r="T83" s="42" t="s">
        <v>468</v>
      </c>
      <c r="U83" s="42">
        <f>IF(T83=Desplegables!$C$13,10,0)</f>
        <v>0</v>
      </c>
      <c r="V83" s="42" t="s">
        <v>270</v>
      </c>
      <c r="W83" s="42">
        <f>IF(V83=Desplegables!$C$15,10,0)</f>
        <v>10</v>
      </c>
      <c r="X83" s="42" t="s">
        <v>264</v>
      </c>
      <c r="Y83" s="15">
        <f>+IF(X83=Desplegables!$C$17,Desplegables!$D$17,IF(X83=Desplegables!$C$18,Desplegables!$D$18,IF(X83=Desplegables!$C$19,Desplegables!$D$19,0)))</f>
        <v>15</v>
      </c>
      <c r="Z83" s="16" t="s">
        <v>510</v>
      </c>
      <c r="AA83" s="15">
        <f>+IF(Z83=Desplegables!$C$21,Desplegables!$D$21,IF(Z83=Desplegables!$C$22,Desplegables!$D$22,IF(Z83=Desplegables!$C$23,Desplegables!$D$23,0)))</f>
        <v>0</v>
      </c>
      <c r="AB83" s="16" t="s">
        <v>472</v>
      </c>
      <c r="AC83" s="15">
        <f>IF(AB83=Desplegables!$C$26,5,IF(AB83=Desplegables!$C$25,10,0))</f>
        <v>5</v>
      </c>
      <c r="AD83" s="16" t="s">
        <v>474</v>
      </c>
      <c r="AE83" s="15">
        <f>IF(AD83=Desplegables!$C$29,5,IF(AD83=Desplegables!$C$28,10,0))</f>
        <v>10</v>
      </c>
      <c r="AF83" s="16" t="s">
        <v>9</v>
      </c>
      <c r="AG83" s="15">
        <f t="shared" si="27"/>
        <v>10</v>
      </c>
      <c r="AH83" s="19">
        <f t="shared" si="28"/>
        <v>70</v>
      </c>
      <c r="AI83" s="17" t="str">
        <f t="shared" si="29"/>
        <v>DEBIL</v>
      </c>
      <c r="AJ83" s="118" t="s">
        <v>669</v>
      </c>
      <c r="AK83" s="118" t="s">
        <v>272</v>
      </c>
      <c r="AL83" s="24" t="str">
        <f>IF(AK83=Desplegables!$G$9,"FUERTE",IF(AK83=Desplegables!$G$10,"MODERADO","DEBIL"))</f>
        <v>FUERTE</v>
      </c>
      <c r="AM83" s="24" t="s">
        <v>20</v>
      </c>
      <c r="AN83" s="24" t="str">
        <f t="shared" si="30"/>
        <v>FUERTE</v>
      </c>
      <c r="AO83" s="24" t="s">
        <v>665</v>
      </c>
      <c r="AP83" s="17" t="str">
        <f t="shared" si="31"/>
        <v>DEBIL</v>
      </c>
      <c r="AQ83" s="18">
        <f t="shared" si="32"/>
        <v>1</v>
      </c>
      <c r="AR83" s="17" t="str">
        <f t="shared" si="23"/>
        <v>FUERTE</v>
      </c>
      <c r="AS83" s="18">
        <f t="shared" si="33"/>
        <v>10</v>
      </c>
      <c r="AT83" s="18">
        <f t="shared" si="34"/>
        <v>10</v>
      </c>
      <c r="AU83" s="17" t="str">
        <f t="shared" si="35"/>
        <v>DEBIL</v>
      </c>
      <c r="AV83" s="43">
        <f t="shared" si="24"/>
        <v>0</v>
      </c>
      <c r="AW83" s="43"/>
      <c r="AX83" s="249"/>
    </row>
    <row r="84" spans="1:50" ht="47.25" customHeight="1" x14ac:dyDescent="0.45">
      <c r="A84" s="252">
        <v>46</v>
      </c>
      <c r="B84" s="252">
        <v>107</v>
      </c>
      <c r="C84" s="253">
        <v>44067</v>
      </c>
      <c r="D84" s="76" t="s">
        <v>103</v>
      </c>
      <c r="E84" s="76" t="s">
        <v>35</v>
      </c>
      <c r="F84" s="76" t="s">
        <v>104</v>
      </c>
      <c r="G84" s="76" t="s">
        <v>105</v>
      </c>
      <c r="H84" s="10">
        <v>222</v>
      </c>
      <c r="I84" s="151" t="s">
        <v>351</v>
      </c>
      <c r="J84" s="151" t="s">
        <v>430</v>
      </c>
      <c r="K84" s="151" t="s">
        <v>362</v>
      </c>
      <c r="L84" s="151" t="s">
        <v>264</v>
      </c>
      <c r="M84" s="151" t="s">
        <v>265</v>
      </c>
      <c r="N84" s="151" t="s">
        <v>369</v>
      </c>
      <c r="O84" s="151" t="s">
        <v>431</v>
      </c>
      <c r="P84" s="17" t="s">
        <v>9</v>
      </c>
      <c r="Q84" s="18">
        <f t="shared" si="25"/>
        <v>10</v>
      </c>
      <c r="R84" s="24" t="s">
        <v>268</v>
      </c>
      <c r="S84" s="42">
        <f t="shared" si="26"/>
        <v>10</v>
      </c>
      <c r="T84" s="42" t="s">
        <v>269</v>
      </c>
      <c r="U84" s="42">
        <f>IF(T84=Desplegables!$C$13,10,0)</f>
        <v>10</v>
      </c>
      <c r="V84" s="42" t="s">
        <v>270</v>
      </c>
      <c r="W84" s="42">
        <f>IF(V84=Desplegables!$C$15,10,0)</f>
        <v>10</v>
      </c>
      <c r="X84" s="42" t="s">
        <v>264</v>
      </c>
      <c r="Y84" s="15">
        <f>+IF(X84=Desplegables!$C$17,Desplegables!$D$17,IF(X84=Desplegables!$C$18,Desplegables!$D$18,IF(X84=Desplegables!$C$19,Desplegables!$D$19,0)))</f>
        <v>15</v>
      </c>
      <c r="Z84" s="16" t="s">
        <v>369</v>
      </c>
      <c r="AA84" s="15">
        <f>+IF(Z84=Desplegables!$C$21,Desplegables!$D$21,IF(Z84=Desplegables!$C$22,Desplegables!$D$22,IF(Z84=Desplegables!$C$23,Desplegables!$D$23,0)))</f>
        <v>10</v>
      </c>
      <c r="AB84" s="16" t="s">
        <v>471</v>
      </c>
      <c r="AC84" s="15">
        <f>IF(AB84=Desplegables!$C$26,5,IF(AB84=Desplegables!$C$25,10,0))</f>
        <v>10</v>
      </c>
      <c r="AD84" s="16" t="s">
        <v>474</v>
      </c>
      <c r="AE84" s="15">
        <f>IF(AD84=Desplegables!$C$29,5,IF(AD84=Desplegables!$C$28,10,0))</f>
        <v>10</v>
      </c>
      <c r="AF84" s="16" t="s">
        <v>9</v>
      </c>
      <c r="AG84" s="15">
        <f t="shared" si="27"/>
        <v>10</v>
      </c>
      <c r="AH84" s="19">
        <f t="shared" si="28"/>
        <v>95</v>
      </c>
      <c r="AI84" s="17" t="str">
        <f t="shared" si="29"/>
        <v>FUERTE</v>
      </c>
      <c r="AJ84" s="118" t="s">
        <v>670</v>
      </c>
      <c r="AK84" s="118" t="s">
        <v>272</v>
      </c>
      <c r="AL84" s="24" t="str">
        <f>IF(AK84=Desplegables!$G$9,"FUERTE",IF(AK84=Desplegables!$G$10,"MODERADO","DEBIL"))</f>
        <v>FUERTE</v>
      </c>
      <c r="AM84" s="24" t="s">
        <v>20</v>
      </c>
      <c r="AN84" s="24" t="str">
        <f t="shared" si="30"/>
        <v>FUERTE</v>
      </c>
      <c r="AO84" s="24" t="s">
        <v>671</v>
      </c>
      <c r="AP84" s="17" t="str">
        <f t="shared" si="31"/>
        <v>FUERTE</v>
      </c>
      <c r="AQ84" s="18">
        <f t="shared" si="32"/>
        <v>10</v>
      </c>
      <c r="AR84" s="17" t="str">
        <f t="shared" si="23"/>
        <v>FUERTE</v>
      </c>
      <c r="AS84" s="18">
        <f t="shared" si="33"/>
        <v>10</v>
      </c>
      <c r="AT84" s="18">
        <f t="shared" si="34"/>
        <v>100</v>
      </c>
      <c r="AU84" s="17" t="str">
        <f t="shared" si="35"/>
        <v>FUERTE</v>
      </c>
      <c r="AV84" s="43">
        <f t="shared" si="24"/>
        <v>100</v>
      </c>
      <c r="AW84" s="43">
        <f>AVERAGE(AV84:AV86)</f>
        <v>100</v>
      </c>
      <c r="AX84" s="255" t="str">
        <f>IF(AW84=100,"FUERTE",IF(AW84&gt;=50,"MODERADO","DEBIL"))</f>
        <v>FUERTE</v>
      </c>
    </row>
    <row r="85" spans="1:50" ht="60.75" customHeight="1" x14ac:dyDescent="0.45">
      <c r="A85" s="252"/>
      <c r="B85" s="252"/>
      <c r="C85" s="254"/>
      <c r="D85" s="76" t="s">
        <v>103</v>
      </c>
      <c r="E85" s="76" t="s">
        <v>35</v>
      </c>
      <c r="F85" s="76" t="s">
        <v>104</v>
      </c>
      <c r="G85" s="76" t="s">
        <v>105</v>
      </c>
      <c r="H85" s="10">
        <v>332</v>
      </c>
      <c r="I85" s="151" t="s">
        <v>352</v>
      </c>
      <c r="J85" s="151" t="s">
        <v>432</v>
      </c>
      <c r="K85" s="151" t="s">
        <v>362</v>
      </c>
      <c r="L85" s="151" t="s">
        <v>264</v>
      </c>
      <c r="M85" s="151" t="s">
        <v>265</v>
      </c>
      <c r="N85" s="151" t="s">
        <v>369</v>
      </c>
      <c r="O85" s="151" t="s">
        <v>433</v>
      </c>
      <c r="P85" s="17" t="s">
        <v>9</v>
      </c>
      <c r="Q85" s="18">
        <f t="shared" si="25"/>
        <v>10</v>
      </c>
      <c r="R85" s="24" t="s">
        <v>268</v>
      </c>
      <c r="S85" s="42">
        <f t="shared" si="26"/>
        <v>10</v>
      </c>
      <c r="T85" s="42" t="s">
        <v>269</v>
      </c>
      <c r="U85" s="42">
        <f>IF(T85=Desplegables!$C$13,10,0)</f>
        <v>10</v>
      </c>
      <c r="V85" s="42" t="s">
        <v>270</v>
      </c>
      <c r="W85" s="42">
        <f>IF(V85=Desplegables!$C$15,10,0)</f>
        <v>10</v>
      </c>
      <c r="X85" s="42" t="s">
        <v>264</v>
      </c>
      <c r="Y85" s="15">
        <f>+IF(X85=Desplegables!$C$17,Desplegables!$D$17,IF(X85=Desplegables!$C$18,Desplegables!$D$18,IF(X85=Desplegables!$C$19,Desplegables!$D$19,0)))</f>
        <v>15</v>
      </c>
      <c r="Z85" s="16" t="s">
        <v>369</v>
      </c>
      <c r="AA85" s="15">
        <f>+IF(Z85=Desplegables!$C$21,Desplegables!$D$21,IF(Z85=Desplegables!$C$22,Desplegables!$D$22,IF(Z85=Desplegables!$C$23,Desplegables!$D$23,0)))</f>
        <v>10</v>
      </c>
      <c r="AB85" s="16" t="s">
        <v>471</v>
      </c>
      <c r="AC85" s="15">
        <f>IF(AB85=Desplegables!$C$26,5,IF(AB85=Desplegables!$C$25,10,0))</f>
        <v>10</v>
      </c>
      <c r="AD85" s="16" t="s">
        <v>474</v>
      </c>
      <c r="AE85" s="15">
        <f>IF(AD85=Desplegables!$C$29,5,IF(AD85=Desplegables!$C$28,10,0))</f>
        <v>10</v>
      </c>
      <c r="AF85" s="16" t="s">
        <v>9</v>
      </c>
      <c r="AG85" s="15">
        <f t="shared" si="27"/>
        <v>10</v>
      </c>
      <c r="AH85" s="19">
        <f t="shared" si="28"/>
        <v>95</v>
      </c>
      <c r="AI85" s="17" t="str">
        <f t="shared" si="29"/>
        <v>FUERTE</v>
      </c>
      <c r="AJ85" s="118" t="s">
        <v>670</v>
      </c>
      <c r="AK85" s="118" t="s">
        <v>272</v>
      </c>
      <c r="AL85" s="24" t="str">
        <f>IF(AK85=Desplegables!$G$9,"FUERTE",IF(AK85=Desplegables!$G$10,"MODERADO","DEBIL"))</f>
        <v>FUERTE</v>
      </c>
      <c r="AM85" s="24" t="s">
        <v>20</v>
      </c>
      <c r="AN85" s="24" t="str">
        <f t="shared" si="30"/>
        <v>FUERTE</v>
      </c>
      <c r="AO85" s="24" t="s">
        <v>672</v>
      </c>
      <c r="AP85" s="17" t="str">
        <f t="shared" si="31"/>
        <v>FUERTE</v>
      </c>
      <c r="AQ85" s="18">
        <f t="shared" si="32"/>
        <v>10</v>
      </c>
      <c r="AR85" s="17" t="str">
        <f t="shared" si="23"/>
        <v>FUERTE</v>
      </c>
      <c r="AS85" s="18">
        <f t="shared" si="33"/>
        <v>10</v>
      </c>
      <c r="AT85" s="18">
        <f t="shared" si="34"/>
        <v>100</v>
      </c>
      <c r="AU85" s="17" t="str">
        <f t="shared" si="35"/>
        <v>FUERTE</v>
      </c>
      <c r="AV85" s="43">
        <f t="shared" si="24"/>
        <v>100</v>
      </c>
      <c r="AW85" s="43"/>
      <c r="AX85" s="255"/>
    </row>
    <row r="86" spans="1:50" ht="55.5" customHeight="1" x14ac:dyDescent="0.45">
      <c r="A86" s="252"/>
      <c r="B86" s="252"/>
      <c r="C86" s="254"/>
      <c r="D86" s="76" t="s">
        <v>103</v>
      </c>
      <c r="E86" s="76" t="s">
        <v>35</v>
      </c>
      <c r="F86" s="76" t="s">
        <v>104</v>
      </c>
      <c r="G86" s="76" t="s">
        <v>105</v>
      </c>
      <c r="H86" s="10">
        <v>333</v>
      </c>
      <c r="I86" s="151" t="s">
        <v>353</v>
      </c>
      <c r="J86" s="151" t="s">
        <v>353</v>
      </c>
      <c r="K86" s="151" t="s">
        <v>387</v>
      </c>
      <c r="L86" s="151" t="s">
        <v>264</v>
      </c>
      <c r="M86" s="151" t="s">
        <v>265</v>
      </c>
      <c r="N86" s="151" t="s">
        <v>369</v>
      </c>
      <c r="O86" s="151" t="s">
        <v>433</v>
      </c>
      <c r="P86" s="17" t="s">
        <v>9</v>
      </c>
      <c r="Q86" s="18">
        <f t="shared" si="25"/>
        <v>10</v>
      </c>
      <c r="R86" s="24" t="s">
        <v>268</v>
      </c>
      <c r="S86" s="42">
        <f t="shared" si="26"/>
        <v>10</v>
      </c>
      <c r="T86" s="42" t="s">
        <v>269</v>
      </c>
      <c r="U86" s="42">
        <f>IF(T86=Desplegables!$C$13,10,0)</f>
        <v>10</v>
      </c>
      <c r="V86" s="42" t="s">
        <v>270</v>
      </c>
      <c r="W86" s="42">
        <f>IF(V86=Desplegables!$C$15,10,0)</f>
        <v>10</v>
      </c>
      <c r="X86" s="42" t="s">
        <v>264</v>
      </c>
      <c r="Y86" s="15">
        <f>+IF(X86=Desplegables!$C$17,Desplegables!$D$17,IF(X86=Desplegables!$C$18,Desplegables!$D$18,IF(X86=Desplegables!$C$19,Desplegables!$D$19,0)))</f>
        <v>15</v>
      </c>
      <c r="Z86" s="16" t="s">
        <v>369</v>
      </c>
      <c r="AA86" s="15">
        <f>+IF(Z86=Desplegables!$C$21,Desplegables!$D$21,IF(Z86=Desplegables!$C$22,Desplegables!$D$22,IF(Z86=Desplegables!$C$23,Desplegables!$D$23,0)))</f>
        <v>10</v>
      </c>
      <c r="AB86" s="16" t="s">
        <v>471</v>
      </c>
      <c r="AC86" s="15">
        <f>IF(AB86=Desplegables!$C$26,5,IF(AB86=Desplegables!$C$25,10,0))</f>
        <v>10</v>
      </c>
      <c r="AD86" s="16" t="s">
        <v>474</v>
      </c>
      <c r="AE86" s="15">
        <f>IF(AD86=Desplegables!$C$29,5,IF(AD86=Desplegables!$C$28,10,0))</f>
        <v>10</v>
      </c>
      <c r="AF86" s="16" t="s">
        <v>9</v>
      </c>
      <c r="AG86" s="15">
        <f t="shared" si="27"/>
        <v>10</v>
      </c>
      <c r="AH86" s="19">
        <f t="shared" si="28"/>
        <v>95</v>
      </c>
      <c r="AI86" s="17" t="str">
        <f t="shared" si="29"/>
        <v>FUERTE</v>
      </c>
      <c r="AJ86" s="118" t="s">
        <v>673</v>
      </c>
      <c r="AK86" s="118" t="s">
        <v>272</v>
      </c>
      <c r="AL86" s="24" t="str">
        <f>IF(AK86=Desplegables!$G$9,"FUERTE",IF(AK86=Desplegables!$G$10,"MODERADO","DEBIL"))</f>
        <v>FUERTE</v>
      </c>
      <c r="AM86" s="24" t="s">
        <v>20</v>
      </c>
      <c r="AN86" s="24" t="str">
        <f t="shared" si="30"/>
        <v>FUERTE</v>
      </c>
      <c r="AO86" s="24" t="s">
        <v>674</v>
      </c>
      <c r="AP86" s="17" t="str">
        <f t="shared" si="31"/>
        <v>FUERTE</v>
      </c>
      <c r="AQ86" s="18">
        <f t="shared" si="32"/>
        <v>10</v>
      </c>
      <c r="AR86" s="17" t="str">
        <f t="shared" si="23"/>
        <v>FUERTE</v>
      </c>
      <c r="AS86" s="18">
        <f t="shared" si="33"/>
        <v>10</v>
      </c>
      <c r="AT86" s="18">
        <f t="shared" si="34"/>
        <v>100</v>
      </c>
      <c r="AU86" s="17" t="str">
        <f t="shared" si="35"/>
        <v>FUERTE</v>
      </c>
      <c r="AV86" s="43">
        <f t="shared" si="24"/>
        <v>100</v>
      </c>
      <c r="AW86" s="43"/>
      <c r="AX86" s="255"/>
    </row>
    <row r="87" spans="1:50" ht="69.75" customHeight="1" x14ac:dyDescent="0.45">
      <c r="A87" s="10">
        <v>47</v>
      </c>
      <c r="B87" s="10">
        <v>932</v>
      </c>
      <c r="C87" s="150">
        <v>44777</v>
      </c>
      <c r="D87" s="151" t="s">
        <v>106</v>
      </c>
      <c r="E87" s="10" t="s">
        <v>68</v>
      </c>
      <c r="F87" s="151" t="s">
        <v>104</v>
      </c>
      <c r="G87" s="151" t="s">
        <v>105</v>
      </c>
      <c r="H87" s="10">
        <v>2384</v>
      </c>
      <c r="I87" s="151" t="s">
        <v>354</v>
      </c>
      <c r="J87" s="151" t="s">
        <v>354</v>
      </c>
      <c r="K87" s="151" t="s">
        <v>387</v>
      </c>
      <c r="L87" s="151" t="s">
        <v>264</v>
      </c>
      <c r="M87" s="151" t="s">
        <v>363</v>
      </c>
      <c r="N87" s="68"/>
      <c r="O87" s="151" t="s">
        <v>433</v>
      </c>
      <c r="P87" s="17" t="s">
        <v>9</v>
      </c>
      <c r="Q87" s="18">
        <f t="shared" si="25"/>
        <v>10</v>
      </c>
      <c r="R87" s="24" t="s">
        <v>268</v>
      </c>
      <c r="S87" s="42">
        <f t="shared" si="26"/>
        <v>10</v>
      </c>
      <c r="T87" s="42" t="s">
        <v>269</v>
      </c>
      <c r="U87" s="42">
        <f>IF(T87=Desplegables!$C$13,10,0)</f>
        <v>10</v>
      </c>
      <c r="V87" s="42" t="s">
        <v>270</v>
      </c>
      <c r="W87" s="42">
        <f>IF(V87=Desplegables!$C$15,10,0)</f>
        <v>10</v>
      </c>
      <c r="X87" s="42" t="s">
        <v>264</v>
      </c>
      <c r="Y87" s="15">
        <f>+IF(X87=Desplegables!$C$17,Desplegables!$D$17,IF(X87=Desplegables!$C$18,Desplegables!$D$18,IF(X87=Desplegables!$C$19,Desplegables!$D$19,0)))</f>
        <v>15</v>
      </c>
      <c r="Z87" s="16" t="s">
        <v>510</v>
      </c>
      <c r="AA87" s="15">
        <f>+IF(Z87=Desplegables!$C$21,Desplegables!$D$21,IF(Z87=Desplegables!$C$22,Desplegables!$D$22,IF(Z87=Desplegables!$C$23,Desplegables!$D$23,0)))</f>
        <v>0</v>
      </c>
      <c r="AB87" s="16" t="s">
        <v>471</v>
      </c>
      <c r="AC87" s="15">
        <f>IF(AB87=Desplegables!$C$26,5,IF(AB87=Desplegables!$C$25,10,0))</f>
        <v>10</v>
      </c>
      <c r="AD87" s="16" t="s">
        <v>474</v>
      </c>
      <c r="AE87" s="15">
        <f>IF(AD87=Desplegables!$C$29,5,IF(AD87=Desplegables!$C$28,10,0))</f>
        <v>10</v>
      </c>
      <c r="AF87" s="16" t="s">
        <v>9</v>
      </c>
      <c r="AG87" s="15">
        <f t="shared" si="27"/>
        <v>10</v>
      </c>
      <c r="AH87" s="19">
        <f t="shared" si="28"/>
        <v>85</v>
      </c>
      <c r="AI87" s="17" t="str">
        <f t="shared" si="29"/>
        <v>MODERADO</v>
      </c>
      <c r="AJ87" s="118" t="s">
        <v>675</v>
      </c>
      <c r="AK87" s="118" t="s">
        <v>272</v>
      </c>
      <c r="AL87" s="24" t="str">
        <f>IF(AK87=Desplegables!$G$9,"FUERTE",IF(AK87=Desplegables!$G$10,"MODERADO","DEBIL"))</f>
        <v>FUERTE</v>
      </c>
      <c r="AM87" s="24" t="s">
        <v>20</v>
      </c>
      <c r="AN87" s="24" t="str">
        <f t="shared" si="30"/>
        <v>FUERTE</v>
      </c>
      <c r="AO87" s="24" t="s">
        <v>676</v>
      </c>
      <c r="AP87" s="17" t="str">
        <f t="shared" si="31"/>
        <v>MODERADO</v>
      </c>
      <c r="AQ87" s="18">
        <f t="shared" si="32"/>
        <v>5</v>
      </c>
      <c r="AR87" s="17" t="str">
        <f t="shared" si="23"/>
        <v>FUERTE</v>
      </c>
      <c r="AS87" s="18">
        <f t="shared" si="33"/>
        <v>10</v>
      </c>
      <c r="AT87" s="18">
        <f t="shared" si="34"/>
        <v>50</v>
      </c>
      <c r="AU87" s="17" t="str">
        <f t="shared" si="35"/>
        <v>DEBIL</v>
      </c>
      <c r="AV87" s="43">
        <f t="shared" si="24"/>
        <v>0</v>
      </c>
      <c r="AW87" s="43">
        <f>AV87</f>
        <v>0</v>
      </c>
      <c r="AX87" s="192" t="str">
        <f t="shared" ref="AX87:AX92" si="37">IF(AW87=100,"FUERTE",IF(AW87&gt;=50,"MODERADO","DEBIL"))</f>
        <v>DEBIL</v>
      </c>
    </row>
    <row r="88" spans="1:50" ht="60.75" customHeight="1" x14ac:dyDescent="0.45">
      <c r="A88" s="10">
        <v>48</v>
      </c>
      <c r="B88" s="10">
        <v>8</v>
      </c>
      <c r="C88" s="150">
        <v>43671</v>
      </c>
      <c r="D88" s="151" t="s">
        <v>107</v>
      </c>
      <c r="E88" s="10" t="s">
        <v>37</v>
      </c>
      <c r="F88" s="151" t="s">
        <v>108</v>
      </c>
      <c r="G88" s="151" t="s">
        <v>109</v>
      </c>
      <c r="H88" s="10">
        <v>15</v>
      </c>
      <c r="I88" s="151" t="s">
        <v>262</v>
      </c>
      <c r="J88" s="151" t="s">
        <v>262</v>
      </c>
      <c r="K88" s="151" t="s">
        <v>263</v>
      </c>
      <c r="L88" s="151" t="s">
        <v>264</v>
      </c>
      <c r="M88" s="151" t="s">
        <v>265</v>
      </c>
      <c r="N88" s="151" t="s">
        <v>266</v>
      </c>
      <c r="O88" s="151" t="s">
        <v>267</v>
      </c>
      <c r="P88" s="17" t="s">
        <v>9</v>
      </c>
      <c r="Q88" s="18">
        <f t="shared" si="25"/>
        <v>10</v>
      </c>
      <c r="R88" s="24" t="s">
        <v>268</v>
      </c>
      <c r="S88" s="42">
        <f t="shared" si="26"/>
        <v>10</v>
      </c>
      <c r="T88" s="42" t="s">
        <v>269</v>
      </c>
      <c r="U88" s="42">
        <f>IF(T88=Desplegables!$C$13,10,0)</f>
        <v>10</v>
      </c>
      <c r="V88" s="42" t="s">
        <v>270</v>
      </c>
      <c r="W88" s="42">
        <f>IF(V88=Desplegables!$C$15,10,0)</f>
        <v>10</v>
      </c>
      <c r="X88" s="42" t="s">
        <v>264</v>
      </c>
      <c r="Y88" s="15">
        <f>+IF(X88=Desplegables!$C$17,Desplegables!$D$17,IF(X88=Desplegables!$C$18,Desplegables!$D$18,IF(X88=Desplegables!$C$19,Desplegables!$D$19,0)))</f>
        <v>15</v>
      </c>
      <c r="Z88" s="16" t="s">
        <v>479</v>
      </c>
      <c r="AA88" s="15">
        <f>+IF(Z88=Desplegables!$C$21,Desplegables!$D$21,IF(Z88=Desplegables!$C$22,Desplegables!$D$22,IF(Z88=Desplegables!$C$23,Desplegables!$D$23,0)))</f>
        <v>5</v>
      </c>
      <c r="AB88" s="16" t="s">
        <v>472</v>
      </c>
      <c r="AC88" s="15">
        <f>IF(AB88=Desplegables!$C$26,5,IF(AB88=Desplegables!$C$25,10,0))</f>
        <v>5</v>
      </c>
      <c r="AD88" s="16" t="s">
        <v>474</v>
      </c>
      <c r="AE88" s="15">
        <f>IF(AD88=Desplegables!$C$29,5,IF(AD88=Desplegables!$C$28,10,0))</f>
        <v>10</v>
      </c>
      <c r="AF88" s="16" t="s">
        <v>9</v>
      </c>
      <c r="AG88" s="15">
        <f t="shared" si="27"/>
        <v>10</v>
      </c>
      <c r="AH88" s="19">
        <f t="shared" si="28"/>
        <v>85</v>
      </c>
      <c r="AI88" s="17" t="str">
        <f t="shared" si="29"/>
        <v>MODERADO</v>
      </c>
      <c r="AJ88" s="118" t="s">
        <v>753</v>
      </c>
      <c r="AK88" s="118" t="s">
        <v>272</v>
      </c>
      <c r="AL88" s="24" t="str">
        <f>IF(AK88=Desplegables!$G$9,"FUERTE",IF(AK88=Desplegables!$G$10,"MODERADO","DEBIL"))</f>
        <v>FUERTE</v>
      </c>
      <c r="AM88" s="24" t="s">
        <v>20</v>
      </c>
      <c r="AN88" s="24" t="str">
        <f t="shared" si="30"/>
        <v>FUERTE</v>
      </c>
      <c r="AO88" s="24" t="s">
        <v>594</v>
      </c>
      <c r="AP88" s="17" t="str">
        <f t="shared" si="31"/>
        <v>MODERADO</v>
      </c>
      <c r="AQ88" s="18">
        <f t="shared" si="32"/>
        <v>5</v>
      </c>
      <c r="AR88" s="17" t="str">
        <f t="shared" si="23"/>
        <v>FUERTE</v>
      </c>
      <c r="AS88" s="18">
        <f t="shared" si="33"/>
        <v>10</v>
      </c>
      <c r="AT88" s="18">
        <f t="shared" si="34"/>
        <v>50</v>
      </c>
      <c r="AU88" s="17" t="str">
        <f t="shared" si="35"/>
        <v>DEBIL</v>
      </c>
      <c r="AV88" s="43">
        <f t="shared" si="24"/>
        <v>0</v>
      </c>
      <c r="AW88" s="43">
        <f>AV88</f>
        <v>0</v>
      </c>
      <c r="AX88" s="192" t="str">
        <f t="shared" si="37"/>
        <v>DEBIL</v>
      </c>
    </row>
    <row r="89" spans="1:50" ht="72" customHeight="1" x14ac:dyDescent="0.45">
      <c r="A89" s="10">
        <v>49</v>
      </c>
      <c r="B89" s="10">
        <v>12</v>
      </c>
      <c r="C89" s="150">
        <v>43671</v>
      </c>
      <c r="D89" s="151" t="s">
        <v>110</v>
      </c>
      <c r="E89" s="10" t="s">
        <v>45</v>
      </c>
      <c r="F89" s="151" t="s">
        <v>108</v>
      </c>
      <c r="G89" s="151" t="s">
        <v>109</v>
      </c>
      <c r="H89" s="10">
        <v>24</v>
      </c>
      <c r="I89" s="173" t="s">
        <v>355</v>
      </c>
      <c r="J89" s="151" t="s">
        <v>361</v>
      </c>
      <c r="K89" s="151" t="s">
        <v>362</v>
      </c>
      <c r="L89" s="151" t="s">
        <v>264</v>
      </c>
      <c r="M89" s="151" t="s">
        <v>363</v>
      </c>
      <c r="N89" s="151" t="s">
        <v>266</v>
      </c>
      <c r="O89" s="151" t="s">
        <v>267</v>
      </c>
      <c r="P89" s="17" t="s">
        <v>20</v>
      </c>
      <c r="Q89" s="18">
        <f t="shared" si="25"/>
        <v>0</v>
      </c>
      <c r="R89" s="24" t="s">
        <v>465</v>
      </c>
      <c r="S89" s="42">
        <f t="shared" si="26"/>
        <v>0</v>
      </c>
      <c r="T89" s="42" t="s">
        <v>468</v>
      </c>
      <c r="U89" s="42">
        <f>IF(T89=Desplegables!$C$13,10,0)</f>
        <v>0</v>
      </c>
      <c r="V89" s="42" t="s">
        <v>469</v>
      </c>
      <c r="W89" s="42">
        <f>IF(V89=Desplegables!$C$15,10,0)</f>
        <v>0</v>
      </c>
      <c r="X89" s="42" t="s">
        <v>470</v>
      </c>
      <c r="Y89" s="15">
        <f>+IF(X89=Desplegables!$C$17,Desplegables!$D$17,IF(X89=Desplegables!$C$18,Desplegables!$D$18,IF(X89=Desplegables!$C$19,Desplegables!$D$19,0)))</f>
        <v>0</v>
      </c>
      <c r="Z89" s="16" t="s">
        <v>510</v>
      </c>
      <c r="AA89" s="15">
        <f>+IF(Z89=Desplegables!$C$21,Desplegables!$D$21,IF(Z89=Desplegables!$C$22,Desplegables!$D$22,IF(Z89=Desplegables!$C$23,Desplegables!$D$23,0)))</f>
        <v>0</v>
      </c>
      <c r="AB89" s="16" t="s">
        <v>473</v>
      </c>
      <c r="AC89" s="15">
        <f>IF(AB89=Desplegables!$C$26,5,IF(AB89=Desplegables!$C$25,10,0))</f>
        <v>0</v>
      </c>
      <c r="AD89" s="16" t="s">
        <v>475</v>
      </c>
      <c r="AE89" s="15">
        <f>IF(AD89=Desplegables!$C$29,5,IF(AD89=Desplegables!$C$28,10,0))</f>
        <v>0</v>
      </c>
      <c r="AF89" s="16" t="s">
        <v>20</v>
      </c>
      <c r="AG89" s="15">
        <f t="shared" si="27"/>
        <v>0</v>
      </c>
      <c r="AH89" s="19">
        <f t="shared" si="28"/>
        <v>0</v>
      </c>
      <c r="AI89" s="17" t="str">
        <f t="shared" si="29"/>
        <v>DEBIL</v>
      </c>
      <c r="AJ89" s="175" t="s">
        <v>763</v>
      </c>
      <c r="AK89" s="118" t="s">
        <v>466</v>
      </c>
      <c r="AL89" s="24" t="str">
        <f>IF(AK89=Desplegables!$G$9,"FUERTE",IF(AK89=Desplegables!$G$10,"MODERADO","DEBIL"))</f>
        <v>MODERADO</v>
      </c>
      <c r="AM89" s="24" t="s">
        <v>20</v>
      </c>
      <c r="AN89" s="24" t="str">
        <f t="shared" si="30"/>
        <v>MODERADO</v>
      </c>
      <c r="AO89" s="24" t="s">
        <v>754</v>
      </c>
      <c r="AP89" s="17" t="str">
        <f t="shared" si="31"/>
        <v>DEBIL</v>
      </c>
      <c r="AQ89" s="18">
        <f t="shared" si="32"/>
        <v>1</v>
      </c>
      <c r="AR89" s="17" t="str">
        <f t="shared" si="23"/>
        <v>MODERADO</v>
      </c>
      <c r="AS89" s="18">
        <f t="shared" si="33"/>
        <v>5</v>
      </c>
      <c r="AT89" s="18">
        <f t="shared" si="34"/>
        <v>5</v>
      </c>
      <c r="AU89" s="17" t="str">
        <f t="shared" si="35"/>
        <v>DEBIL</v>
      </c>
      <c r="AV89" s="43">
        <f t="shared" si="24"/>
        <v>0</v>
      </c>
      <c r="AW89" s="43">
        <f>AV89</f>
        <v>0</v>
      </c>
      <c r="AX89" s="192" t="str">
        <f t="shared" si="37"/>
        <v>DEBIL</v>
      </c>
    </row>
    <row r="90" spans="1:50" ht="74.25" customHeight="1" x14ac:dyDescent="0.45">
      <c r="A90" s="10">
        <v>50</v>
      </c>
      <c r="B90" s="10">
        <v>124</v>
      </c>
      <c r="C90" s="150">
        <v>43858</v>
      </c>
      <c r="D90" s="151" t="s">
        <v>111</v>
      </c>
      <c r="E90" s="10" t="s">
        <v>27</v>
      </c>
      <c r="F90" s="151" t="s">
        <v>108</v>
      </c>
      <c r="G90" s="151" t="s">
        <v>109</v>
      </c>
      <c r="H90" s="10">
        <v>328</v>
      </c>
      <c r="I90" s="173" t="s">
        <v>356</v>
      </c>
      <c r="J90" s="151" t="s">
        <v>444</v>
      </c>
      <c r="K90" s="151" t="s">
        <v>372</v>
      </c>
      <c r="L90" s="151" t="s">
        <v>264</v>
      </c>
      <c r="M90" s="151" t="s">
        <v>379</v>
      </c>
      <c r="N90" s="151" t="s">
        <v>266</v>
      </c>
      <c r="O90" s="151" t="s">
        <v>445</v>
      </c>
      <c r="P90" s="17" t="s">
        <v>20</v>
      </c>
      <c r="Q90" s="18">
        <f t="shared" si="25"/>
        <v>0</v>
      </c>
      <c r="R90" s="24" t="s">
        <v>465</v>
      </c>
      <c r="S90" s="42">
        <f t="shared" si="26"/>
        <v>0</v>
      </c>
      <c r="T90" s="42" t="s">
        <v>468</v>
      </c>
      <c r="U90" s="42">
        <f>IF(T90=Desplegables!$C$13,10,0)</f>
        <v>0</v>
      </c>
      <c r="V90" s="42" t="s">
        <v>469</v>
      </c>
      <c r="W90" s="42">
        <f>IF(V90=Desplegables!$C$15,10,0)</f>
        <v>0</v>
      </c>
      <c r="X90" s="42" t="s">
        <v>470</v>
      </c>
      <c r="Y90" s="15">
        <f>+IF(X90=Desplegables!$C$17,Desplegables!$D$17,IF(X90=Desplegables!$C$18,Desplegables!$D$18,IF(X90=Desplegables!$C$19,Desplegables!$D$19,0)))</f>
        <v>0</v>
      </c>
      <c r="Z90" s="16" t="s">
        <v>510</v>
      </c>
      <c r="AA90" s="15">
        <f>+IF(Z90=Desplegables!$C$21,Desplegables!$D$21,IF(Z90=Desplegables!$C$22,Desplegables!$D$22,IF(Z90=Desplegables!$C$23,Desplegables!$D$23,0)))</f>
        <v>0</v>
      </c>
      <c r="AB90" s="16" t="s">
        <v>473</v>
      </c>
      <c r="AC90" s="15">
        <f>IF(AB90=Desplegables!$C$26,5,IF(AB90=Desplegables!$C$25,10,0))</f>
        <v>0</v>
      </c>
      <c r="AD90" s="16" t="s">
        <v>475</v>
      </c>
      <c r="AE90" s="15">
        <f>IF(AD90=Desplegables!$C$29,5,IF(AD90=Desplegables!$C$28,10,0))</f>
        <v>0</v>
      </c>
      <c r="AF90" s="16" t="s">
        <v>20</v>
      </c>
      <c r="AG90" s="15">
        <f t="shared" si="27"/>
        <v>0</v>
      </c>
      <c r="AH90" s="19">
        <f t="shared" si="28"/>
        <v>0</v>
      </c>
      <c r="AI90" s="17" t="str">
        <f t="shared" si="29"/>
        <v>DEBIL</v>
      </c>
      <c r="AJ90" s="175" t="s">
        <v>762</v>
      </c>
      <c r="AK90" s="118" t="s">
        <v>272</v>
      </c>
      <c r="AL90" s="24" t="str">
        <f>IF(AK90=Desplegables!$G$9,"FUERTE",IF(AK90=Desplegables!$G$10,"MODERADO","DEBIL"))</f>
        <v>FUERTE</v>
      </c>
      <c r="AM90" s="24" t="s">
        <v>20</v>
      </c>
      <c r="AN90" s="24" t="str">
        <f t="shared" si="30"/>
        <v>FUERTE</v>
      </c>
      <c r="AO90" s="24" t="s">
        <v>773</v>
      </c>
      <c r="AP90" s="17" t="str">
        <f t="shared" si="31"/>
        <v>DEBIL</v>
      </c>
      <c r="AQ90" s="18">
        <f t="shared" si="32"/>
        <v>1</v>
      </c>
      <c r="AR90" s="17" t="str">
        <f t="shared" si="23"/>
        <v>FUERTE</v>
      </c>
      <c r="AS90" s="18">
        <f t="shared" si="33"/>
        <v>10</v>
      </c>
      <c r="AT90" s="18">
        <f t="shared" si="34"/>
        <v>10</v>
      </c>
      <c r="AU90" s="17" t="str">
        <f t="shared" si="35"/>
        <v>DEBIL</v>
      </c>
      <c r="AV90" s="43">
        <f t="shared" si="24"/>
        <v>0</v>
      </c>
      <c r="AW90" s="43">
        <f>AV90</f>
        <v>0</v>
      </c>
      <c r="AX90" s="192" t="str">
        <f t="shared" si="37"/>
        <v>DEBIL</v>
      </c>
    </row>
    <row r="91" spans="1:50" ht="82.5" customHeight="1" x14ac:dyDescent="0.45">
      <c r="A91" s="10">
        <v>51</v>
      </c>
      <c r="B91" s="10">
        <v>75</v>
      </c>
      <c r="C91" s="150">
        <v>42734</v>
      </c>
      <c r="D91" s="151" t="s">
        <v>112</v>
      </c>
      <c r="E91" s="10" t="s">
        <v>45</v>
      </c>
      <c r="F91" s="151" t="s">
        <v>113</v>
      </c>
      <c r="G91" s="151" t="s">
        <v>114</v>
      </c>
      <c r="H91" s="10">
        <v>337</v>
      </c>
      <c r="I91" s="151" t="s">
        <v>357</v>
      </c>
      <c r="J91" s="151" t="s">
        <v>357</v>
      </c>
      <c r="K91" s="151" t="s">
        <v>362</v>
      </c>
      <c r="L91" s="151" t="s">
        <v>264</v>
      </c>
      <c r="M91" s="151" t="s">
        <v>265</v>
      </c>
      <c r="N91" s="68"/>
      <c r="O91" s="151" t="s">
        <v>413</v>
      </c>
      <c r="P91" s="17" t="s">
        <v>9</v>
      </c>
      <c r="Q91" s="18">
        <f t="shared" si="25"/>
        <v>10</v>
      </c>
      <c r="R91" s="24" t="s">
        <v>268</v>
      </c>
      <c r="S91" s="42">
        <f t="shared" si="26"/>
        <v>10</v>
      </c>
      <c r="T91" s="42" t="s">
        <v>269</v>
      </c>
      <c r="U91" s="42">
        <f>IF(T91=Desplegables!$C$13,10,0)</f>
        <v>10</v>
      </c>
      <c r="V91" s="42" t="s">
        <v>270</v>
      </c>
      <c r="W91" s="42">
        <f>IF(V91=Desplegables!$C$15,10,0)</f>
        <v>10</v>
      </c>
      <c r="X91" s="42" t="s">
        <v>264</v>
      </c>
      <c r="Y91" s="15">
        <f>+IF(X91=Desplegables!$C$17,Desplegables!$D$17,IF(X91=Desplegables!$C$18,Desplegables!$D$18,IF(X91=Desplegables!$C$19,Desplegables!$D$19,0)))</f>
        <v>15</v>
      </c>
      <c r="Z91" s="16" t="s">
        <v>510</v>
      </c>
      <c r="AA91" s="15">
        <f>+IF(Z91=Desplegables!$C$21,Desplegables!$D$21,IF(Z91=Desplegables!$C$22,Desplegables!$D$22,IF(Z91=Desplegables!$C$23,Desplegables!$D$23,0)))</f>
        <v>0</v>
      </c>
      <c r="AB91" s="16" t="s">
        <v>471</v>
      </c>
      <c r="AC91" s="15">
        <f>IF(AB91=Desplegables!$C$26,5,IF(AB91=Desplegables!$C$25,10,0))</f>
        <v>10</v>
      </c>
      <c r="AD91" s="16" t="s">
        <v>474</v>
      </c>
      <c r="AE91" s="15">
        <f>IF(AD91=Desplegables!$C$29,5,IF(AD91=Desplegables!$C$28,10,0))</f>
        <v>10</v>
      </c>
      <c r="AF91" s="16" t="s">
        <v>9</v>
      </c>
      <c r="AG91" s="15">
        <f t="shared" si="27"/>
        <v>10</v>
      </c>
      <c r="AH91" s="19">
        <f t="shared" si="28"/>
        <v>85</v>
      </c>
      <c r="AI91" s="17" t="str">
        <f t="shared" si="29"/>
        <v>MODERADO</v>
      </c>
      <c r="AJ91" s="185" t="s">
        <v>757</v>
      </c>
      <c r="AK91" s="118" t="s">
        <v>272</v>
      </c>
      <c r="AL91" s="24" t="str">
        <f>IF(AK91=Desplegables!$G$9,"FUERTE",IF(AK91=Desplegables!$G$10,"MODERADO","DEBIL"))</f>
        <v>FUERTE</v>
      </c>
      <c r="AM91" s="24" t="s">
        <v>20</v>
      </c>
      <c r="AN91" s="24" t="str">
        <f t="shared" si="30"/>
        <v>FUERTE</v>
      </c>
      <c r="AO91" s="24" t="s">
        <v>594</v>
      </c>
      <c r="AP91" s="17" t="str">
        <f t="shared" si="31"/>
        <v>MODERADO</v>
      </c>
      <c r="AQ91" s="18">
        <f t="shared" si="32"/>
        <v>5</v>
      </c>
      <c r="AR91" s="17" t="str">
        <f t="shared" si="23"/>
        <v>FUERTE</v>
      </c>
      <c r="AS91" s="18">
        <f t="shared" si="33"/>
        <v>10</v>
      </c>
      <c r="AT91" s="18">
        <f t="shared" si="34"/>
        <v>50</v>
      </c>
      <c r="AU91" s="17" t="str">
        <f t="shared" si="35"/>
        <v>DEBIL</v>
      </c>
      <c r="AV91" s="43">
        <f t="shared" si="24"/>
        <v>0</v>
      </c>
      <c r="AW91" s="43">
        <f>AV91</f>
        <v>0</v>
      </c>
      <c r="AX91" s="192" t="str">
        <f t="shared" si="37"/>
        <v>DEBIL</v>
      </c>
    </row>
    <row r="92" spans="1:50" ht="96.75" customHeight="1" x14ac:dyDescent="0.45">
      <c r="A92" s="252">
        <v>52</v>
      </c>
      <c r="B92" s="252">
        <v>110</v>
      </c>
      <c r="C92" s="253">
        <v>43454</v>
      </c>
      <c r="D92" s="76" t="s">
        <v>115</v>
      </c>
      <c r="E92" s="76" t="s">
        <v>27</v>
      </c>
      <c r="F92" s="76" t="s">
        <v>113</v>
      </c>
      <c r="G92" s="76" t="s">
        <v>114</v>
      </c>
      <c r="H92" s="10">
        <v>335</v>
      </c>
      <c r="I92" s="151" t="s">
        <v>358</v>
      </c>
      <c r="J92" s="151" t="s">
        <v>358</v>
      </c>
      <c r="K92" s="151" t="s">
        <v>372</v>
      </c>
      <c r="L92" s="151" t="s">
        <v>264</v>
      </c>
      <c r="M92" s="151" t="s">
        <v>265</v>
      </c>
      <c r="N92" s="68"/>
      <c r="O92" s="151" t="s">
        <v>434</v>
      </c>
      <c r="P92" s="17" t="s">
        <v>9</v>
      </c>
      <c r="Q92" s="18">
        <f t="shared" si="25"/>
        <v>10</v>
      </c>
      <c r="R92" s="24" t="s">
        <v>268</v>
      </c>
      <c r="S92" s="42">
        <f t="shared" si="26"/>
        <v>10</v>
      </c>
      <c r="T92" s="42" t="s">
        <v>269</v>
      </c>
      <c r="U92" s="42">
        <f>IF(T92=Desplegables!$C$13,10,0)</f>
        <v>10</v>
      </c>
      <c r="V92" s="42" t="s">
        <v>270</v>
      </c>
      <c r="W92" s="42">
        <f>IF(V92=Desplegables!$C$15,10,0)</f>
        <v>10</v>
      </c>
      <c r="X92" s="42" t="s">
        <v>264</v>
      </c>
      <c r="Y92" s="15">
        <f>+IF(X92=Desplegables!$C$17,Desplegables!$D$17,IF(X92=Desplegables!$C$18,Desplegables!$D$18,IF(X92=Desplegables!$C$19,Desplegables!$D$19,0)))</f>
        <v>15</v>
      </c>
      <c r="Z92" s="16" t="s">
        <v>510</v>
      </c>
      <c r="AA92" s="15">
        <f>+IF(Z92=Desplegables!$C$21,Desplegables!$D$21,IF(Z92=Desplegables!$C$22,Desplegables!$D$22,IF(Z92=Desplegables!$C$23,Desplegables!$D$23,0)))</f>
        <v>0</v>
      </c>
      <c r="AB92" s="16" t="s">
        <v>471</v>
      </c>
      <c r="AC92" s="15">
        <f>IF(AB92=Desplegables!$C$26,5,IF(AB92=Desplegables!$C$25,10,0))</f>
        <v>10</v>
      </c>
      <c r="AD92" s="16" t="s">
        <v>474</v>
      </c>
      <c r="AE92" s="15">
        <f>IF(AD92=Desplegables!$C$29,5,IF(AD92=Desplegables!$C$28,10,0))</f>
        <v>10</v>
      </c>
      <c r="AF92" s="16" t="s">
        <v>9</v>
      </c>
      <c r="AG92" s="15">
        <f t="shared" si="27"/>
        <v>10</v>
      </c>
      <c r="AH92" s="19">
        <f t="shared" si="28"/>
        <v>85</v>
      </c>
      <c r="AI92" s="17" t="str">
        <f t="shared" si="29"/>
        <v>MODERADO</v>
      </c>
      <c r="AJ92" s="185" t="s">
        <v>755</v>
      </c>
      <c r="AK92" s="118" t="s">
        <v>272</v>
      </c>
      <c r="AL92" s="24" t="str">
        <f>IF(AK92=Desplegables!$G$9,"FUERTE",IF(AK92=Desplegables!$G$10,"MODERADO","DEBIL"))</f>
        <v>FUERTE</v>
      </c>
      <c r="AM92" s="24" t="s">
        <v>20</v>
      </c>
      <c r="AN92" s="24" t="str">
        <f t="shared" si="30"/>
        <v>FUERTE</v>
      </c>
      <c r="AO92" s="24" t="s">
        <v>594</v>
      </c>
      <c r="AP92" s="17" t="str">
        <f t="shared" si="31"/>
        <v>MODERADO</v>
      </c>
      <c r="AQ92" s="18">
        <f t="shared" si="32"/>
        <v>5</v>
      </c>
      <c r="AR92" s="17" t="str">
        <f t="shared" si="23"/>
        <v>FUERTE</v>
      </c>
      <c r="AS92" s="18">
        <f t="shared" si="33"/>
        <v>10</v>
      </c>
      <c r="AT92" s="18">
        <f t="shared" si="34"/>
        <v>50</v>
      </c>
      <c r="AU92" s="17" t="str">
        <f t="shared" si="35"/>
        <v>DEBIL</v>
      </c>
      <c r="AV92" s="43">
        <f t="shared" si="24"/>
        <v>0</v>
      </c>
      <c r="AW92" s="43">
        <f>AVERAGE(AV92:AV93)</f>
        <v>0</v>
      </c>
      <c r="AX92" s="249" t="str">
        <f t="shared" si="37"/>
        <v>DEBIL</v>
      </c>
    </row>
    <row r="93" spans="1:50" ht="77.25" customHeight="1" x14ac:dyDescent="0.45">
      <c r="A93" s="252"/>
      <c r="B93" s="252"/>
      <c r="C93" s="254"/>
      <c r="D93" s="76" t="s">
        <v>115</v>
      </c>
      <c r="E93" s="76" t="s">
        <v>27</v>
      </c>
      <c r="F93" s="76" t="s">
        <v>113</v>
      </c>
      <c r="G93" s="76" t="s">
        <v>114</v>
      </c>
      <c r="H93" s="10">
        <v>336</v>
      </c>
      <c r="I93" s="151" t="s">
        <v>435</v>
      </c>
      <c r="J93" s="151" t="s">
        <v>435</v>
      </c>
      <c r="K93" s="151" t="s">
        <v>362</v>
      </c>
      <c r="L93" s="151" t="s">
        <v>264</v>
      </c>
      <c r="M93" s="151" t="s">
        <v>265</v>
      </c>
      <c r="N93" s="68"/>
      <c r="O93" s="151" t="s">
        <v>413</v>
      </c>
      <c r="P93" s="17" t="s">
        <v>9</v>
      </c>
      <c r="Q93" s="18">
        <f t="shared" si="25"/>
        <v>10</v>
      </c>
      <c r="R93" s="24" t="s">
        <v>268</v>
      </c>
      <c r="S93" s="42">
        <f t="shared" si="26"/>
        <v>10</v>
      </c>
      <c r="T93" s="42" t="s">
        <v>269</v>
      </c>
      <c r="U93" s="42">
        <f>IF(T93=Desplegables!$C$13,10,0)</f>
        <v>10</v>
      </c>
      <c r="V93" s="42" t="s">
        <v>270</v>
      </c>
      <c r="W93" s="42">
        <f>IF(V93=Desplegables!$C$15,10,0)</f>
        <v>10</v>
      </c>
      <c r="X93" s="42" t="s">
        <v>264</v>
      </c>
      <c r="Y93" s="15">
        <f>+IF(X93=Desplegables!$C$17,Desplegables!$D$17,IF(X93=Desplegables!$C$18,Desplegables!$D$18,IF(X93=Desplegables!$C$19,Desplegables!$D$19,0)))</f>
        <v>15</v>
      </c>
      <c r="Z93" s="16" t="s">
        <v>510</v>
      </c>
      <c r="AA93" s="15">
        <f>+IF(Z93=Desplegables!$C$21,Desplegables!$D$21,IF(Z93=Desplegables!$C$22,Desplegables!$D$22,IF(Z93=Desplegables!$C$23,Desplegables!$D$23,0)))</f>
        <v>0</v>
      </c>
      <c r="AB93" s="16" t="s">
        <v>471</v>
      </c>
      <c r="AC93" s="15">
        <f>IF(AB93=Desplegables!$C$26,5,IF(AB93=Desplegables!$C$25,10,0))</f>
        <v>10</v>
      </c>
      <c r="AD93" s="16" t="s">
        <v>474</v>
      </c>
      <c r="AE93" s="15">
        <f>IF(AD93=Desplegables!$C$29,5,IF(AD93=Desplegables!$C$28,10,0))</f>
        <v>10</v>
      </c>
      <c r="AF93" s="16" t="s">
        <v>9</v>
      </c>
      <c r="AG93" s="15">
        <f t="shared" si="27"/>
        <v>10</v>
      </c>
      <c r="AH93" s="19">
        <f t="shared" si="28"/>
        <v>85</v>
      </c>
      <c r="AI93" s="17" t="str">
        <f t="shared" si="29"/>
        <v>MODERADO</v>
      </c>
      <c r="AJ93" s="185" t="s">
        <v>756</v>
      </c>
      <c r="AK93" s="118" t="s">
        <v>272</v>
      </c>
      <c r="AL93" s="24" t="str">
        <f>IF(AK93=Desplegables!$G$9,"FUERTE",IF(AK93=Desplegables!$G$10,"MODERADO","DEBIL"))</f>
        <v>FUERTE</v>
      </c>
      <c r="AM93" s="24" t="s">
        <v>20</v>
      </c>
      <c r="AN93" s="24" t="str">
        <f t="shared" si="30"/>
        <v>FUERTE</v>
      </c>
      <c r="AO93" s="24" t="s">
        <v>594</v>
      </c>
      <c r="AP93" s="17" t="str">
        <f t="shared" si="31"/>
        <v>MODERADO</v>
      </c>
      <c r="AQ93" s="18">
        <f t="shared" si="32"/>
        <v>5</v>
      </c>
      <c r="AR93" s="17" t="str">
        <f t="shared" si="23"/>
        <v>FUERTE</v>
      </c>
      <c r="AS93" s="18">
        <f t="shared" si="33"/>
        <v>10</v>
      </c>
      <c r="AT93" s="18">
        <f t="shared" si="34"/>
        <v>50</v>
      </c>
      <c r="AU93" s="17" t="str">
        <f t="shared" si="35"/>
        <v>DEBIL</v>
      </c>
      <c r="AV93" s="43">
        <f t="shared" si="24"/>
        <v>0</v>
      </c>
      <c r="AW93" s="43"/>
      <c r="AX93" s="249"/>
    </row>
    <row r="94" spans="1:50" ht="18" customHeight="1" thickBot="1" x14ac:dyDescent="0.5"/>
    <row r="95" spans="1:50" ht="35.25" customHeight="1" thickBot="1" x14ac:dyDescent="0.5">
      <c r="D95" s="106" t="s">
        <v>509</v>
      </c>
      <c r="I95" s="250" t="s">
        <v>515</v>
      </c>
      <c r="J95" s="251"/>
    </row>
    <row r="96" spans="1:50" ht="25.9" thickBot="1" x14ac:dyDescent="0.5">
      <c r="D96" s="186" t="s">
        <v>791</v>
      </c>
      <c r="I96" s="112" t="s">
        <v>511</v>
      </c>
      <c r="J96" s="113" t="s">
        <v>512</v>
      </c>
    </row>
    <row r="97" spans="4:11" ht="69" customHeight="1" x14ac:dyDescent="0.45">
      <c r="D97" s="189" t="s">
        <v>795</v>
      </c>
      <c r="I97" s="108" t="s">
        <v>513</v>
      </c>
      <c r="J97" s="109" t="s">
        <v>516</v>
      </c>
    </row>
    <row r="98" spans="4:11" ht="26.25" customHeight="1" x14ac:dyDescent="0.45">
      <c r="I98" s="108" t="s">
        <v>284</v>
      </c>
      <c r="J98" s="109" t="s">
        <v>517</v>
      </c>
      <c r="K98" s="21" t="s">
        <v>692</v>
      </c>
    </row>
    <row r="99" spans="4:11" ht="13.5" thickBot="1" x14ac:dyDescent="0.5">
      <c r="I99" s="110" t="s">
        <v>514</v>
      </c>
      <c r="J99" s="111" t="s">
        <v>518</v>
      </c>
    </row>
  </sheetData>
  <sheetProtection algorithmName="SHA-512" hashValue="imBeeQB/lfaynafI78Vvt7t5YG03QkWvbSIyiaoCp1T4PlID8rcUfiPunU0ywRm633fGTT6V5BpfKBzSY0IvUQ==" saltValue="YaiogA+lJFc6n40r7PY24w==" spinCount="100000" sheet="1" objects="1" scenarios="1" sort="0" autoFilter="0" pivotTables="0"/>
  <autoFilter ref="A5:AX93" xr:uid="{A5641272-0CEB-4AF7-BA50-2C7BF5B4C2D0}"/>
  <mergeCells count="107">
    <mergeCell ref="A2:AX2"/>
    <mergeCell ref="B4:G4"/>
    <mergeCell ref="H4:O4"/>
    <mergeCell ref="P4:AJ4"/>
    <mergeCell ref="AK4:AO4"/>
    <mergeCell ref="AP4:AX4"/>
    <mergeCell ref="AZ6:BE6"/>
    <mergeCell ref="BF6:BF7"/>
    <mergeCell ref="AZ7:BE7"/>
    <mergeCell ref="AZ8:BE8"/>
    <mergeCell ref="BF8:BF9"/>
    <mergeCell ref="A9:A12"/>
    <mergeCell ref="B9:B12"/>
    <mergeCell ref="C9:C12"/>
    <mergeCell ref="AZ4:BF4"/>
    <mergeCell ref="AZ5:BE5"/>
    <mergeCell ref="A6:A8"/>
    <mergeCell ref="B6:B8"/>
    <mergeCell ref="C6:C8"/>
    <mergeCell ref="AX6:AX8"/>
    <mergeCell ref="AX13:AX15"/>
    <mergeCell ref="A18:A19"/>
    <mergeCell ref="B18:B19"/>
    <mergeCell ref="C18:C19"/>
    <mergeCell ref="AX18:AX19"/>
    <mergeCell ref="AX9:AX12"/>
    <mergeCell ref="AZ9:BE9"/>
    <mergeCell ref="A13:A15"/>
    <mergeCell ref="B13:B15"/>
    <mergeCell ref="C13:C15"/>
    <mergeCell ref="AX25:AX26"/>
    <mergeCell ref="A29:A30"/>
    <mergeCell ref="B29:B30"/>
    <mergeCell ref="C29:C30"/>
    <mergeCell ref="AX29:AX30"/>
    <mergeCell ref="A25:A26"/>
    <mergeCell ref="B25:B26"/>
    <mergeCell ref="C25:C26"/>
    <mergeCell ref="AX20:AX21"/>
    <mergeCell ref="A23:A24"/>
    <mergeCell ref="B23:B24"/>
    <mergeCell ref="C23:C24"/>
    <mergeCell ref="AX23:AX24"/>
    <mergeCell ref="A20:A21"/>
    <mergeCell ref="B20:B21"/>
    <mergeCell ref="C20:C21"/>
    <mergeCell ref="AX40:AX41"/>
    <mergeCell ref="A44:A45"/>
    <mergeCell ref="B44:B45"/>
    <mergeCell ref="C44:C45"/>
    <mergeCell ref="AX44:AX45"/>
    <mergeCell ref="A40:A41"/>
    <mergeCell ref="B40:B41"/>
    <mergeCell ref="C40:C41"/>
    <mergeCell ref="AX31:AX32"/>
    <mergeCell ref="A35:A37"/>
    <mergeCell ref="B35:B37"/>
    <mergeCell ref="C35:C37"/>
    <mergeCell ref="AX35:AX37"/>
    <mergeCell ref="A31:A32"/>
    <mergeCell ref="B31:B32"/>
    <mergeCell ref="C31:C32"/>
    <mergeCell ref="AX63:AX66"/>
    <mergeCell ref="A70:A71"/>
    <mergeCell ref="B70:B71"/>
    <mergeCell ref="C70:C71"/>
    <mergeCell ref="AX70:AX71"/>
    <mergeCell ref="A63:A66"/>
    <mergeCell ref="B63:B66"/>
    <mergeCell ref="C63:C66"/>
    <mergeCell ref="AX52:AX54"/>
    <mergeCell ref="A59:A62"/>
    <mergeCell ref="B59:B62"/>
    <mergeCell ref="C59:C62"/>
    <mergeCell ref="AX59:AX62"/>
    <mergeCell ref="A52:A54"/>
    <mergeCell ref="B52:B54"/>
    <mergeCell ref="C52:C54"/>
    <mergeCell ref="AX76:AX79"/>
    <mergeCell ref="A80:A81"/>
    <mergeCell ref="B80:B81"/>
    <mergeCell ref="C80:C81"/>
    <mergeCell ref="AX80:AX81"/>
    <mergeCell ref="A76:A79"/>
    <mergeCell ref="B76:B79"/>
    <mergeCell ref="C76:C79"/>
    <mergeCell ref="AX72:AX73"/>
    <mergeCell ref="A74:A75"/>
    <mergeCell ref="B74:B75"/>
    <mergeCell ref="C74:C75"/>
    <mergeCell ref="AX74:AX75"/>
    <mergeCell ref="A72:A73"/>
    <mergeCell ref="B72:B73"/>
    <mergeCell ref="C72:C73"/>
    <mergeCell ref="AX92:AX93"/>
    <mergeCell ref="I95:J95"/>
    <mergeCell ref="A92:A93"/>
    <mergeCell ref="B92:B93"/>
    <mergeCell ref="C92:C93"/>
    <mergeCell ref="AX82:AX83"/>
    <mergeCell ref="A84:A86"/>
    <mergeCell ref="B84:B86"/>
    <mergeCell ref="C84:C86"/>
    <mergeCell ref="AX84:AX86"/>
    <mergeCell ref="A82:A83"/>
    <mergeCell ref="B82:B83"/>
    <mergeCell ref="C82:C83"/>
  </mergeCells>
  <dataValidations count="1">
    <dataValidation showDropDown="1" showInputMessage="1" showErrorMessage="1" sqref="AH6:AH93" xr:uid="{ED53FCBF-FF19-4BEF-8B5A-299CAAE8ED07}"/>
  </dataValidations>
  <pageMargins left="0.7" right="0.7" top="0.75" bottom="0.75" header="0.3" footer="0.3"/>
  <pageSetup orientation="portrait" r:id="rId1"/>
  <headerFooter alignWithMargins="0"/>
  <extLst>
    <ext xmlns:x14="http://schemas.microsoft.com/office/spreadsheetml/2009/9/main" uri="{CCE6A557-97BC-4b89-ADB6-D9C93CAAB3DF}">
      <x14:dataValidations xmlns:xm="http://schemas.microsoft.com/office/excel/2006/main" count="11">
        <x14:dataValidation type="list" allowBlank="1" showInputMessage="1" showErrorMessage="1" xr:uid="{C7171C6E-146C-4D0B-A4FF-96DAE4975704}">
          <x14:formula1>
            <xm:f>Desplegables!$C$21:$C$24</xm:f>
          </x14:formula1>
          <xm:sqref>Z6:Z93</xm:sqref>
        </x14:dataValidation>
        <x14:dataValidation type="list" allowBlank="1" showInputMessage="1" showErrorMessage="1" xr:uid="{26941F7E-DBB9-4AA9-8BC4-1B8109897671}">
          <x14:formula1>
            <xm:f>Desplegables!$J$9:$J$10</xm:f>
          </x14:formula1>
          <xm:sqref>AM6:AM93</xm:sqref>
        </x14:dataValidation>
        <x14:dataValidation type="list" allowBlank="1" showInputMessage="1" showErrorMessage="1" xr:uid="{20EDD61E-50A5-4F4B-8754-E2E5DE7CC11A}">
          <x14:formula1>
            <xm:f>Desplegables!$G$9:$G$11</xm:f>
          </x14:formula1>
          <xm:sqref>AK6:AK93</xm:sqref>
        </x14:dataValidation>
        <x14:dataValidation type="list" allowBlank="1" showInputMessage="1" showErrorMessage="1" xr:uid="{DBC42AAB-71AD-479A-9A63-47423768A904}">
          <x14:formula1>
            <xm:f>Desplegables!$C$28:$C$30</xm:f>
          </x14:formula1>
          <xm:sqref>AD6:AD93</xm:sqref>
        </x14:dataValidation>
        <x14:dataValidation type="list" allowBlank="1" showInputMessage="1" showErrorMessage="1" xr:uid="{A60D76DC-E2FF-44A7-9515-A8AFDE751A9B}">
          <x14:formula1>
            <xm:f>Desplegables!$C$25:$C$27</xm:f>
          </x14:formula1>
          <xm:sqref>AB6:AB93</xm:sqref>
        </x14:dataValidation>
        <x14:dataValidation type="list" allowBlank="1" showInputMessage="1" showErrorMessage="1" xr:uid="{414AE33D-AE13-4D87-B99A-B801F76E1BAD}">
          <x14:formula1>
            <xm:f>Desplegables!$C$17:$C$20</xm:f>
          </x14:formula1>
          <xm:sqref>X6:X93</xm:sqref>
        </x14:dataValidation>
        <x14:dataValidation type="list" allowBlank="1" showInputMessage="1" showErrorMessage="1" xr:uid="{6CCA2C97-6490-4D1D-8F70-709A7A7B4EF8}">
          <x14:formula1>
            <xm:f>Desplegables!$C$15:$C$16</xm:f>
          </x14:formula1>
          <xm:sqref>V6:V93</xm:sqref>
        </x14:dataValidation>
        <x14:dataValidation type="list" allowBlank="1" showInputMessage="1" showErrorMessage="1" xr:uid="{A6DB96F7-FEAE-4EF1-AA70-DFC487B10D21}">
          <x14:formula1>
            <xm:f>Desplegables!$C$13:$C$14</xm:f>
          </x14:formula1>
          <xm:sqref>T6:T93</xm:sqref>
        </x14:dataValidation>
        <x14:dataValidation type="list" allowBlank="1" showInputMessage="1" showErrorMessage="1" xr:uid="{7BA848D5-6BED-45F8-971F-8F40AB8B6926}">
          <x14:formula1>
            <xm:f>Desplegables!$C$9:$C$10</xm:f>
          </x14:formula1>
          <xm:sqref>P6:P93</xm:sqref>
        </x14:dataValidation>
        <x14:dataValidation type="list" allowBlank="1" showInputMessage="1" showErrorMessage="1" xr:uid="{966F5427-F398-463B-8B23-2478857A76BE}">
          <x14:formula1>
            <xm:f>Desplegables!$C$11:$C$12</xm:f>
          </x14:formula1>
          <xm:sqref>R6:R93</xm:sqref>
        </x14:dataValidation>
        <x14:dataValidation type="list" allowBlank="1" showInputMessage="1" showErrorMessage="1" xr:uid="{E727A39A-388A-47F4-A314-B3D302E160EC}">
          <x14:formula1>
            <xm:f>Desplegables!$C$31:$C$32</xm:f>
          </x14:formula1>
          <xm:sqref>AF6:AF93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4F6EF-7502-4764-84AD-03A644BEFD55}">
  <dimension ref="B2:S50"/>
  <sheetViews>
    <sheetView zoomScaleNormal="100" workbookViewId="0">
      <selection activeCell="F21" sqref="F21"/>
    </sheetView>
  </sheetViews>
  <sheetFormatPr baseColWidth="10" defaultRowHeight="14.25" x14ac:dyDescent="0.45"/>
  <cols>
    <col min="2" max="2" width="17.265625" style="44" customWidth="1"/>
    <col min="3" max="3" width="17.59765625" customWidth="1"/>
    <col min="4" max="4" width="11.3984375" style="26"/>
    <col min="7" max="7" width="43" customWidth="1"/>
    <col min="8" max="8" width="4.73046875" customWidth="1"/>
    <col min="9" max="9" width="3.73046875" customWidth="1"/>
  </cols>
  <sheetData>
    <row r="2" spans="2:10" x14ac:dyDescent="0.45">
      <c r="C2" t="s">
        <v>238</v>
      </c>
    </row>
    <row r="3" spans="2:10" x14ac:dyDescent="0.45">
      <c r="C3" s="12" t="s">
        <v>240</v>
      </c>
    </row>
    <row r="4" spans="2:10" x14ac:dyDescent="0.45">
      <c r="C4" s="12" t="s">
        <v>9</v>
      </c>
    </row>
    <row r="5" spans="2:10" x14ac:dyDescent="0.45">
      <c r="C5" s="12" t="s">
        <v>20</v>
      </c>
    </row>
    <row r="6" spans="2:10" x14ac:dyDescent="0.45">
      <c r="C6" s="12" t="s">
        <v>239</v>
      </c>
    </row>
    <row r="8" spans="2:10" x14ac:dyDescent="0.45">
      <c r="B8" s="252" t="s">
        <v>486</v>
      </c>
      <c r="C8" s="252"/>
      <c r="D8" s="252"/>
      <c r="G8" s="10" t="s">
        <v>487</v>
      </c>
    </row>
    <row r="9" spans="2:10" ht="23.25" x14ac:dyDescent="0.45">
      <c r="B9" s="286" t="s">
        <v>484</v>
      </c>
      <c r="C9" s="48" t="s">
        <v>9</v>
      </c>
      <c r="D9" s="41">
        <v>10</v>
      </c>
      <c r="G9" s="46" t="s">
        <v>272</v>
      </c>
      <c r="H9" s="47"/>
      <c r="I9" s="39"/>
      <c r="J9" s="41" t="s">
        <v>9</v>
      </c>
    </row>
    <row r="10" spans="2:10" ht="23.25" x14ac:dyDescent="0.45">
      <c r="B10" s="286"/>
      <c r="C10" s="40" t="s">
        <v>20</v>
      </c>
      <c r="D10" s="41">
        <v>0</v>
      </c>
      <c r="G10" s="46" t="s">
        <v>466</v>
      </c>
      <c r="H10" s="47"/>
      <c r="I10" s="39"/>
      <c r="J10" s="41" t="s">
        <v>20</v>
      </c>
    </row>
    <row r="11" spans="2:10" ht="17.25" x14ac:dyDescent="0.45">
      <c r="B11" s="283" t="s">
        <v>10</v>
      </c>
      <c r="C11" s="49" t="s">
        <v>268</v>
      </c>
      <c r="D11" s="41">
        <v>10</v>
      </c>
      <c r="G11" s="46" t="s">
        <v>467</v>
      </c>
      <c r="H11" s="47"/>
      <c r="I11" s="39"/>
      <c r="J11" s="39"/>
    </row>
    <row r="12" spans="2:10" ht="15" x14ac:dyDescent="0.45">
      <c r="B12" s="285"/>
      <c r="C12" s="40" t="s">
        <v>465</v>
      </c>
      <c r="D12" s="41">
        <v>0</v>
      </c>
    </row>
    <row r="13" spans="2:10" ht="15" x14ac:dyDescent="0.45">
      <c r="B13" s="283" t="s">
        <v>476</v>
      </c>
      <c r="C13" s="48" t="s">
        <v>269</v>
      </c>
      <c r="D13" s="41">
        <v>10</v>
      </c>
    </row>
    <row r="14" spans="2:10" ht="15" x14ac:dyDescent="0.45">
      <c r="B14" s="285"/>
      <c r="C14" s="40" t="s">
        <v>468</v>
      </c>
      <c r="D14" s="41">
        <v>0</v>
      </c>
    </row>
    <row r="15" spans="2:10" ht="15" x14ac:dyDescent="0.45">
      <c r="B15" s="283" t="s">
        <v>250</v>
      </c>
      <c r="C15" s="48" t="s">
        <v>270</v>
      </c>
      <c r="D15" s="41">
        <v>10</v>
      </c>
    </row>
    <row r="16" spans="2:10" ht="15" x14ac:dyDescent="0.45">
      <c r="B16" s="285"/>
      <c r="C16" s="40" t="s">
        <v>469</v>
      </c>
      <c r="D16" s="41">
        <v>0</v>
      </c>
    </row>
    <row r="17" spans="2:4" ht="15" x14ac:dyDescent="0.45">
      <c r="B17" s="287" t="s">
        <v>458</v>
      </c>
      <c r="C17" s="48" t="s">
        <v>264</v>
      </c>
      <c r="D17" s="41">
        <v>15</v>
      </c>
    </row>
    <row r="18" spans="2:4" ht="15" x14ac:dyDescent="0.45">
      <c r="B18" s="288"/>
      <c r="C18" s="40" t="s">
        <v>477</v>
      </c>
      <c r="D18" s="41">
        <v>10</v>
      </c>
    </row>
    <row r="19" spans="2:4" ht="15" x14ac:dyDescent="0.45">
      <c r="B19" s="288"/>
      <c r="C19" s="40" t="s">
        <v>478</v>
      </c>
      <c r="D19" s="41">
        <v>5</v>
      </c>
    </row>
    <row r="20" spans="2:4" ht="15" x14ac:dyDescent="0.45">
      <c r="B20" s="289"/>
      <c r="C20" s="40" t="s">
        <v>470</v>
      </c>
      <c r="D20" s="41">
        <v>0</v>
      </c>
    </row>
    <row r="21" spans="2:4" ht="15" customHeight="1" x14ac:dyDescent="0.45">
      <c r="B21" s="287" t="s">
        <v>485</v>
      </c>
      <c r="C21" s="40" t="s">
        <v>479</v>
      </c>
      <c r="D21" s="41">
        <v>5</v>
      </c>
    </row>
    <row r="22" spans="2:4" ht="15" x14ac:dyDescent="0.45">
      <c r="B22" s="288"/>
      <c r="C22" s="50" t="s">
        <v>480</v>
      </c>
      <c r="D22" s="41">
        <v>15</v>
      </c>
    </row>
    <row r="23" spans="2:4" ht="15" x14ac:dyDescent="0.45">
      <c r="B23" s="288"/>
      <c r="C23" s="40" t="s">
        <v>369</v>
      </c>
      <c r="D23" s="41">
        <v>10</v>
      </c>
    </row>
    <row r="24" spans="2:4" ht="15" x14ac:dyDescent="0.45">
      <c r="B24" s="289"/>
      <c r="C24" s="40" t="s">
        <v>510</v>
      </c>
      <c r="D24" s="41">
        <v>0</v>
      </c>
    </row>
    <row r="25" spans="2:4" ht="15" x14ac:dyDescent="0.45">
      <c r="B25" s="283" t="s">
        <v>481</v>
      </c>
      <c r="C25" s="48" t="s">
        <v>471</v>
      </c>
      <c r="D25" s="41">
        <v>10</v>
      </c>
    </row>
    <row r="26" spans="2:4" ht="15" x14ac:dyDescent="0.45">
      <c r="B26" s="284"/>
      <c r="C26" s="40" t="s">
        <v>472</v>
      </c>
      <c r="D26" s="41">
        <v>5</v>
      </c>
    </row>
    <row r="27" spans="2:4" ht="15" x14ac:dyDescent="0.45">
      <c r="B27" s="285"/>
      <c r="C27" s="40" t="s">
        <v>473</v>
      </c>
      <c r="D27" s="41">
        <v>0</v>
      </c>
    </row>
    <row r="28" spans="2:4" ht="15" x14ac:dyDescent="0.45">
      <c r="B28" s="283" t="s">
        <v>482</v>
      </c>
      <c r="C28" s="48" t="s">
        <v>474</v>
      </c>
      <c r="D28" s="41">
        <v>10</v>
      </c>
    </row>
    <row r="29" spans="2:4" ht="15" x14ac:dyDescent="0.45">
      <c r="B29" s="284"/>
      <c r="C29" s="40" t="s">
        <v>271</v>
      </c>
      <c r="D29" s="41">
        <v>5</v>
      </c>
    </row>
    <row r="30" spans="2:4" ht="15" x14ac:dyDescent="0.45">
      <c r="B30" s="285"/>
      <c r="C30" s="40" t="s">
        <v>475</v>
      </c>
      <c r="D30" s="41">
        <v>0</v>
      </c>
    </row>
    <row r="31" spans="2:4" ht="15" x14ac:dyDescent="0.45">
      <c r="B31" s="283" t="s">
        <v>483</v>
      </c>
      <c r="C31" s="48" t="s">
        <v>9</v>
      </c>
      <c r="D31" s="41">
        <v>10</v>
      </c>
    </row>
    <row r="32" spans="2:4" ht="15" x14ac:dyDescent="0.45">
      <c r="B32" s="285"/>
      <c r="C32" s="40" t="s">
        <v>20</v>
      </c>
      <c r="D32" s="41">
        <v>0</v>
      </c>
    </row>
    <row r="33" spans="2:19" x14ac:dyDescent="0.45">
      <c r="D33" s="45">
        <f>D9+D11+D13+D15+D17+D22+D25+D28+D31</f>
        <v>100</v>
      </c>
    </row>
    <row r="39" spans="2:19" ht="23.25" x14ac:dyDescent="0.45">
      <c r="B39" s="17" t="s">
        <v>9</v>
      </c>
      <c r="C39" s="18">
        <f>IF(B39="SI",5,0)</f>
        <v>5</v>
      </c>
      <c r="D39" s="24" t="s">
        <v>268</v>
      </c>
      <c r="E39" s="42">
        <f>IF(D39="Asignado",5,0)</f>
        <v>5</v>
      </c>
      <c r="F39" s="42" t="s">
        <v>269</v>
      </c>
      <c r="G39" s="42">
        <f>IF(F39=Desplegables!$C$13,5,0)</f>
        <v>5</v>
      </c>
      <c r="H39" s="42" t="s">
        <v>270</v>
      </c>
      <c r="I39" s="42">
        <f>IF(H39=Desplegables!$C$15,5,0)</f>
        <v>5</v>
      </c>
      <c r="J39" s="42"/>
      <c r="K39" s="42">
        <v>15</v>
      </c>
      <c r="L39" s="16" t="s">
        <v>369</v>
      </c>
      <c r="M39" s="15">
        <f>IF(L39=Desplegables!$C$22,10,IF(L39=Desplegables!$C$23,10,0))</f>
        <v>10</v>
      </c>
      <c r="N39" s="16" t="s">
        <v>471</v>
      </c>
      <c r="O39" s="15">
        <f>IF(N39=Desplegables!$C$26,5,IF(N39=Desplegables!$C$25,10,0))</f>
        <v>10</v>
      </c>
      <c r="P39" s="16" t="s">
        <v>474</v>
      </c>
      <c r="Q39" s="15">
        <f>IF(P39=Desplegables!$C$29,5,IF(P39=Desplegables!$C$28,10,0))</f>
        <v>10</v>
      </c>
      <c r="R39" s="16" t="s">
        <v>9</v>
      </c>
      <c r="S39" s="15">
        <f>IF(R39="SI",5,0)</f>
        <v>5</v>
      </c>
    </row>
    <row r="42" spans="2:19" x14ac:dyDescent="0.45">
      <c r="C42">
        <v>5</v>
      </c>
    </row>
    <row r="43" spans="2:19" x14ac:dyDescent="0.45">
      <c r="C43">
        <v>5</v>
      </c>
    </row>
    <row r="44" spans="2:19" x14ac:dyDescent="0.45">
      <c r="C44">
        <v>5</v>
      </c>
    </row>
    <row r="45" spans="2:19" x14ac:dyDescent="0.45">
      <c r="C45">
        <v>5</v>
      </c>
    </row>
    <row r="46" spans="2:19" x14ac:dyDescent="0.45">
      <c r="C46">
        <v>15</v>
      </c>
    </row>
    <row r="47" spans="2:19" x14ac:dyDescent="0.45">
      <c r="C47">
        <v>10</v>
      </c>
    </row>
    <row r="48" spans="2:19" x14ac:dyDescent="0.45">
      <c r="C48">
        <v>10</v>
      </c>
    </row>
    <row r="49" spans="3:3" x14ac:dyDescent="0.45">
      <c r="C49">
        <v>10</v>
      </c>
    </row>
    <row r="50" spans="3:3" x14ac:dyDescent="0.45">
      <c r="C50">
        <v>5</v>
      </c>
    </row>
  </sheetData>
  <mergeCells count="10">
    <mergeCell ref="B25:B27"/>
    <mergeCell ref="B28:B30"/>
    <mergeCell ref="B31:B32"/>
    <mergeCell ref="B8:D8"/>
    <mergeCell ref="B9:B10"/>
    <mergeCell ref="B11:B12"/>
    <mergeCell ref="B13:B14"/>
    <mergeCell ref="B15:B16"/>
    <mergeCell ref="B17:B20"/>
    <mergeCell ref="B21:B24"/>
  </mergeCells>
  <dataValidations count="9">
    <dataValidation type="list" allowBlank="1" showInputMessage="1" showErrorMessage="1" sqref="P39" xr:uid="{7769EAB2-B5DC-4BF2-A4BB-8324DBBD58BC}">
      <formula1>$C$28:$C$30</formula1>
    </dataValidation>
    <dataValidation type="list" allowBlank="1" showInputMessage="1" showErrorMessage="1" sqref="N39" xr:uid="{5D0C997D-4ADD-4D56-B8CF-9CA72249BEF9}">
      <formula1>$C$25:$C$27</formula1>
    </dataValidation>
    <dataValidation type="list" allowBlank="1" showInputMessage="1" showErrorMessage="1" sqref="L39" xr:uid="{08D80625-AEEE-45E1-A80C-B76EF7D0EAB1}">
      <formula1>$C$21:$C$23</formula1>
    </dataValidation>
    <dataValidation type="list" allowBlank="1" showInputMessage="1" showErrorMessage="1" sqref="J39" xr:uid="{BF5C6F31-640F-40A6-A340-FC3CC706DBD5}">
      <formula1>$C$17:$C$20</formula1>
    </dataValidation>
    <dataValidation type="list" allowBlank="1" showInputMessage="1" showErrorMessage="1" sqref="H39" xr:uid="{A505A74D-262F-40EB-B796-C343286B6A70}">
      <formula1>$C$15:$C$16</formula1>
    </dataValidation>
    <dataValidation type="list" allowBlank="1" showInputMessage="1" showErrorMessage="1" sqref="F39" xr:uid="{6410B988-F039-4BB4-A239-F00F1452C6F3}">
      <formula1>$C$13:$C$14</formula1>
    </dataValidation>
    <dataValidation type="list" allowBlank="1" showInputMessage="1" showErrorMessage="1" sqref="B39" xr:uid="{37662A3E-EAF0-4919-8DD4-A2A1AC74ADD3}">
      <formula1>$C$9:$C$10</formula1>
    </dataValidation>
    <dataValidation type="list" allowBlank="1" showInputMessage="1" showErrorMessage="1" sqref="D39" xr:uid="{828C9F65-1E97-48E5-A92D-80D28991FEA2}">
      <formula1>$C$11:$C$12</formula1>
    </dataValidation>
    <dataValidation type="list" allowBlank="1" showInputMessage="1" showErrorMessage="1" sqref="R39" xr:uid="{F03C1829-F877-4CDA-925E-9FD052C89564}">
      <formula1>$C$31:$C$32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Análisis_Inicial</vt:lpstr>
      <vt:lpstr>Def_tipo_riesgos</vt:lpstr>
      <vt:lpstr>Asoc_Corrup</vt:lpstr>
      <vt:lpstr>Eval_Controles</vt:lpstr>
      <vt:lpstr>Desplegables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c:creator>
  <cp:lastModifiedBy>ASUS</cp:lastModifiedBy>
  <dcterms:created xsi:type="dcterms:W3CDTF">2022-10-24T17:18:41Z</dcterms:created>
  <dcterms:modified xsi:type="dcterms:W3CDTF">2022-11-17T17:38:36Z</dcterms:modified>
</cp:coreProperties>
</file>