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2/Plan de Accion/Reportes/Agosto/"/>
    </mc:Choice>
  </mc:AlternateContent>
  <xr:revisionPtr revIDLastSave="3" documentId="8_{3880AB04-C406-4318-9E2A-F9ACC15FD7D1}" xr6:coauthVersionLast="47" xr6:coauthVersionMax="47" xr10:uidLastSave="{73D0B129-CE02-49FE-BA8B-BA28AC9FA067}"/>
  <bookViews>
    <workbookView xWindow="-120" yWindow="-120" windowWidth="20730" windowHeight="11040" tabRatio="674" firstSheet="1" activeTab="3"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4" i="41" l="1"/>
  <c r="K54" i="42"/>
  <c r="K50" i="42"/>
  <c r="J54" i="41"/>
  <c r="J50" i="41"/>
  <c r="J50" i="42"/>
  <c r="O58" i="42" l="1"/>
  <c r="N58" i="42"/>
  <c r="M58" i="42"/>
  <c r="L58" i="42"/>
  <c r="K58" i="42"/>
  <c r="J58" i="42"/>
  <c r="H58" i="42"/>
  <c r="AT26" i="36"/>
  <c r="I54" i="42" l="1"/>
  <c r="I50" i="42"/>
  <c r="I58" i="42" s="1"/>
  <c r="AB24" i="42" l="1"/>
  <c r="G50" i="42"/>
  <c r="G58" i="42" s="1"/>
  <c r="AU27" i="36" l="1"/>
  <c r="AU28" i="36"/>
  <c r="AU29" i="36"/>
  <c r="AU30" i="36"/>
  <c r="AU31" i="36"/>
  <c r="AU32" i="36"/>
  <c r="AU33" i="36"/>
  <c r="AU34" i="36"/>
  <c r="AU26" i="36"/>
  <c r="F50" i="42"/>
  <c r="F58" i="42" s="1"/>
  <c r="S25" i="42"/>
  <c r="E49" i="41" l="1"/>
  <c r="AI21" i="36" s="1"/>
  <c r="F36" i="41"/>
  <c r="G36" i="41"/>
  <c r="H36" i="41"/>
  <c r="I36" i="41"/>
  <c r="J36" i="41"/>
  <c r="K36" i="41"/>
  <c r="L36" i="41"/>
  <c r="M36" i="41"/>
  <c r="N36" i="41"/>
  <c r="O36" i="41"/>
  <c r="E36" i="41"/>
  <c r="E50" i="42"/>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M59" i="41" s="1"/>
  <c r="N57" i="41"/>
  <c r="N59" i="41" s="1"/>
  <c r="O57" i="41"/>
  <c r="O59" i="41" s="1"/>
  <c r="D50" i="42"/>
  <c r="F65" i="41"/>
  <c r="F67" i="41" s="1"/>
  <c r="G65" i="41"/>
  <c r="G67" i="41" s="1"/>
  <c r="H65" i="41"/>
  <c r="H67" i="41" s="1"/>
  <c r="I65" i="41"/>
  <c r="AM25" i="36" s="1"/>
  <c r="J65" i="41"/>
  <c r="J67" i="41" s="1"/>
  <c r="K65" i="41"/>
  <c r="K67" i="41" s="1"/>
  <c r="L65" i="41"/>
  <c r="L67" i="41" s="1"/>
  <c r="M65" i="41"/>
  <c r="M67" i="41" s="1"/>
  <c r="N65" i="41"/>
  <c r="N67" i="41" s="1"/>
  <c r="O65" i="41"/>
  <c r="O67" i="41" s="1"/>
  <c r="D65" i="41"/>
  <c r="AH25" i="36" s="1"/>
  <c r="E61" i="41"/>
  <c r="AI24" i="36" s="1"/>
  <c r="F61" i="41"/>
  <c r="AJ24" i="36" s="1"/>
  <c r="G61" i="41"/>
  <c r="G63" i="41" s="1"/>
  <c r="H61" i="41"/>
  <c r="H63" i="41" s="1"/>
  <c r="I61" i="41"/>
  <c r="I63" i="41" s="1"/>
  <c r="J61" i="41"/>
  <c r="AN24" i="36" s="1"/>
  <c r="K61" i="41"/>
  <c r="K63" i="41" s="1"/>
  <c r="L61" i="41"/>
  <c r="AP24" i="36" s="1"/>
  <c r="M61" i="41"/>
  <c r="AQ24" i="36" s="1"/>
  <c r="N61" i="41"/>
  <c r="AR24" i="36" s="1"/>
  <c r="O61" i="41"/>
  <c r="AS24" i="36" s="1"/>
  <c r="D61" i="41"/>
  <c r="D63" i="41" s="1"/>
  <c r="D57" i="41"/>
  <c r="AH23" i="36" s="1"/>
  <c r="E53" i="41"/>
  <c r="AI22" i="36" s="1"/>
  <c r="F53" i="41"/>
  <c r="AJ22" i="36" s="1"/>
  <c r="G53" i="41"/>
  <c r="AK22" i="36" s="1"/>
  <c r="H53" i="41"/>
  <c r="AL22" i="36" s="1"/>
  <c r="I53" i="41"/>
  <c r="I55" i="41" s="1"/>
  <c r="J53" i="41"/>
  <c r="AN22" i="36" s="1"/>
  <c r="K53" i="41"/>
  <c r="AO22" i="36" s="1"/>
  <c r="L53" i="41"/>
  <c r="AP22" i="36" s="1"/>
  <c r="M53" i="41"/>
  <c r="M55" i="41" s="1"/>
  <c r="N53" i="41"/>
  <c r="AR22" i="36" s="1"/>
  <c r="O53" i="41"/>
  <c r="AS22" i="36" s="1"/>
  <c r="D53" i="41"/>
  <c r="D55" i="41" s="1"/>
  <c r="F49" i="41"/>
  <c r="AJ21" i="36" s="1"/>
  <c r="G49" i="41"/>
  <c r="AK21" i="36" s="1"/>
  <c r="H49" i="41"/>
  <c r="AL21" i="36" s="1"/>
  <c r="I49" i="41"/>
  <c r="AM21" i="36" s="1"/>
  <c r="J49" i="41"/>
  <c r="J51" i="41" s="1"/>
  <c r="K49" i="41"/>
  <c r="AO21" i="36" s="1"/>
  <c r="L49" i="41"/>
  <c r="L51" i="41" s="1"/>
  <c r="M49" i="41"/>
  <c r="M51" i="41" s="1"/>
  <c r="N49" i="41"/>
  <c r="AR21" i="36" s="1"/>
  <c r="O49" i="41"/>
  <c r="O51" i="41" s="1"/>
  <c r="D49" i="41"/>
  <c r="D51" i="41" s="1"/>
  <c r="E45" i="41"/>
  <c r="E47" i="41" s="1"/>
  <c r="F45" i="41"/>
  <c r="F47" i="41" s="1"/>
  <c r="G45" i="41"/>
  <c r="G47" i="41" s="1"/>
  <c r="H45" i="41"/>
  <c r="H47" i="41" s="1"/>
  <c r="I45" i="41"/>
  <c r="AM20" i="36" s="1"/>
  <c r="J45" i="41"/>
  <c r="AN20" i="36" s="1"/>
  <c r="K45" i="41"/>
  <c r="AO20" i="36" s="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N45" i="42"/>
  <c r="AR16" i="36" s="1"/>
  <c r="O45" i="42"/>
  <c r="AS16" i="36" s="1"/>
  <c r="D45" i="42"/>
  <c r="D47" i="42" s="1"/>
  <c r="O49" i="42"/>
  <c r="O51" i="42" s="1"/>
  <c r="N49" i="42"/>
  <c r="AR17" i="36" s="1"/>
  <c r="M49" i="42"/>
  <c r="M51" i="42" s="1"/>
  <c r="L49" i="42"/>
  <c r="L51" i="42" s="1"/>
  <c r="K49" i="42"/>
  <c r="AO17" i="36" s="1"/>
  <c r="J49" i="42"/>
  <c r="J51" i="42" s="1"/>
  <c r="I49" i="42"/>
  <c r="AM17" i="36" s="1"/>
  <c r="H49" i="42"/>
  <c r="AL17" i="36" s="1"/>
  <c r="G49" i="42"/>
  <c r="G51" i="42" s="1"/>
  <c r="F49" i="42"/>
  <c r="F51" i="42" s="1"/>
  <c r="P54" i="42"/>
  <c r="AT18" i="36" s="1"/>
  <c r="P46" i="42"/>
  <c r="AT16" i="36" s="1"/>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AD24" i="41" s="1"/>
  <c r="E24" i="41"/>
  <c r="D24" i="41"/>
  <c r="E22" i="41"/>
  <c r="F24" i="41" s="1"/>
  <c r="AC22" i="42"/>
  <c r="AC23" i="42"/>
  <c r="AC24" i="42"/>
  <c r="C8" i="46"/>
  <c r="F8" i="46"/>
  <c r="D8" i="46"/>
  <c r="E4" i="46" s="1"/>
  <c r="O24" i="42"/>
  <c r="O23" i="42"/>
  <c r="P23" i="42" s="1"/>
  <c r="O22" i="42"/>
  <c r="AC23" i="41"/>
  <c r="O23" i="41"/>
  <c r="P23" i="41" s="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O25" i="42"/>
  <c r="P64" i="41"/>
  <c r="P60" i="41"/>
  <c r="P30" i="41"/>
  <c r="AC25" i="41"/>
  <c r="O25" i="41"/>
  <c r="P28" i="1"/>
  <c r="P24" i="1"/>
  <c r="P29" i="1"/>
  <c r="P32" i="1"/>
  <c r="P34" i="1"/>
  <c r="P35" i="1"/>
  <c r="P36" i="1"/>
  <c r="P37" i="1"/>
  <c r="P38" i="1"/>
  <c r="P39" i="1"/>
  <c r="N4" i="20"/>
  <c r="N3" i="20"/>
  <c r="F8" i="20"/>
  <c r="F7" i="20"/>
  <c r="J7" i="20"/>
  <c r="J6" i="20"/>
  <c r="J5" i="20"/>
  <c r="J4" i="20"/>
  <c r="J3" i="20"/>
  <c r="F6" i="20"/>
  <c r="F5" i="20"/>
  <c r="F4" i="20"/>
  <c r="F3" i="20"/>
  <c r="P33" i="1"/>
  <c r="AD23" i="42" l="1"/>
  <c r="AD25" i="41"/>
  <c r="AD23" i="41"/>
  <c r="AH18" i="36"/>
  <c r="D49" i="42"/>
  <c r="D58" i="42"/>
  <c r="P50" i="42"/>
  <c r="P58" i="42" s="1"/>
  <c r="E49" i="42"/>
  <c r="AI17" i="36" s="1"/>
  <c r="E58" i="42"/>
  <c r="M63" i="41"/>
  <c r="J55" i="42"/>
  <c r="J37" i="42" s="1"/>
  <c r="J35" i="42" s="1"/>
  <c r="AH21" i="36"/>
  <c r="H51" i="41"/>
  <c r="AQ25" i="36"/>
  <c r="E63" i="41"/>
  <c r="AD25" i="42"/>
  <c r="I67" i="41"/>
  <c r="E55" i="42"/>
  <c r="E51" i="41"/>
  <c r="J55" i="41"/>
  <c r="O22" i="41"/>
  <c r="N47" i="42"/>
  <c r="AQ18" i="36"/>
  <c r="AN25" i="36"/>
  <c r="AR25" i="36"/>
  <c r="N63" i="41"/>
  <c r="AK23" i="36"/>
  <c r="N55" i="41"/>
  <c r="AP20" i="36"/>
  <c r="E47" i="42"/>
  <c r="I51" i="41"/>
  <c r="AL25" i="36"/>
  <c r="P25" i="41"/>
  <c r="F51" i="41"/>
  <c r="AL24" i="36"/>
  <c r="I47" i="41"/>
  <c r="D67" i="41"/>
  <c r="K55" i="41"/>
  <c r="K47" i="41"/>
  <c r="N51" i="41"/>
  <c r="O55" i="41"/>
  <c r="L55" i="41"/>
  <c r="L63" i="41"/>
  <c r="K51" i="42"/>
  <c r="K37" i="42" s="1"/>
  <c r="K35" i="42" s="1"/>
  <c r="M47" i="42"/>
  <c r="M37" i="42" s="1"/>
  <c r="M35" i="42" s="1"/>
  <c r="AP17" i="36"/>
  <c r="AI23" i="36"/>
  <c r="D43" i="41"/>
  <c r="M47" i="41"/>
  <c r="AN21" i="36"/>
  <c r="E55" i="41"/>
  <c r="O63" i="41"/>
  <c r="AJ25" i="36"/>
  <c r="D59" i="41"/>
  <c r="AS25" i="36"/>
  <c r="AS20" i="36"/>
  <c r="G51" i="41"/>
  <c r="J63" i="41"/>
  <c r="AS17" i="36"/>
  <c r="AJ17" i="36"/>
  <c r="F47" i="42"/>
  <c r="F37" i="42" s="1"/>
  <c r="F35" i="42" s="1"/>
  <c r="F36" i="42" s="1"/>
  <c r="AK17" i="36"/>
  <c r="AQ17" i="36"/>
  <c r="AL18" i="36"/>
  <c r="AO23" i="36"/>
  <c r="I51" i="42"/>
  <c r="P41" i="41"/>
  <c r="AU19" i="36" s="1"/>
  <c r="J47" i="41"/>
  <c r="AL20" i="36"/>
  <c r="AM24" i="36"/>
  <c r="AN23" i="36"/>
  <c r="E7" i="46"/>
  <c r="O55" i="42"/>
  <c r="AM22" i="36"/>
  <c r="D43" i="42"/>
  <c r="P65" i="41"/>
  <c r="AU25" i="36" s="1"/>
  <c r="P53" i="41"/>
  <c r="AU22" i="36" s="1"/>
  <c r="G55" i="41"/>
  <c r="P49" i="41"/>
  <c r="AA38" i="37"/>
  <c r="Z38" i="37"/>
  <c r="BN38" i="37"/>
  <c r="P57" i="41"/>
  <c r="AU23" i="36" s="1"/>
  <c r="AQ21" i="36"/>
  <c r="AO16" i="36"/>
  <c r="P45" i="41"/>
  <c r="AU20" i="36" s="1"/>
  <c r="E5" i="46"/>
  <c r="BO38" i="37"/>
  <c r="I47" i="42"/>
  <c r="AK16" i="36"/>
  <c r="AR20" i="36"/>
  <c r="AI20" i="36"/>
  <c r="K51" i="41"/>
  <c r="AK24" i="36"/>
  <c r="O24" i="41"/>
  <c r="AO25" i="36"/>
  <c r="H51" i="42"/>
  <c r="H37" i="42" s="1"/>
  <c r="H35" i="42" s="1"/>
  <c r="N51" i="42"/>
  <c r="O47" i="42"/>
  <c r="AK20" i="36"/>
  <c r="D51" i="42"/>
  <c r="E51" i="42"/>
  <c r="E6" i="46"/>
  <c r="P61" i="41"/>
  <c r="AU24" i="36" s="1"/>
  <c r="AP25" i="36"/>
  <c r="AM23" i="36"/>
  <c r="F59" i="41"/>
  <c r="E67" i="41"/>
  <c r="E3" i="46"/>
  <c r="P36" i="41"/>
  <c r="AT14" i="36" s="1"/>
  <c r="AH20" i="36"/>
  <c r="AO24" i="36"/>
  <c r="AK25" i="36"/>
  <c r="AO18" i="36"/>
  <c r="AJ20" i="36"/>
  <c r="AS21" i="36"/>
  <c r="AP21" i="36"/>
  <c r="AQ22" i="36"/>
  <c r="H55" i="41"/>
  <c r="AH24" i="36"/>
  <c r="AL23" i="36"/>
  <c r="AM18" i="36"/>
  <c r="P25" i="42"/>
  <c r="AH22" i="36"/>
  <c r="L47" i="42"/>
  <c r="L37" i="42" s="1"/>
  <c r="L35" i="42" s="1"/>
  <c r="AN16" i="36"/>
  <c r="F63" i="41"/>
  <c r="P53" i="42"/>
  <c r="AU18" i="36" s="1"/>
  <c r="N55" i="42"/>
  <c r="AP18" i="36"/>
  <c r="G55" i="42"/>
  <c r="G37" i="42" s="1"/>
  <c r="G35" i="42" s="1"/>
  <c r="AN17" i="36"/>
  <c r="P45" i="42"/>
  <c r="AU16" i="36" s="1"/>
  <c r="AL16" i="36"/>
  <c r="AH16" i="36"/>
  <c r="AJ18" i="36"/>
  <c r="F55" i="41"/>
  <c r="P49" i="42" l="1"/>
  <c r="AU17" i="36" s="1"/>
  <c r="AH17" i="36"/>
  <c r="M37" i="41"/>
  <c r="M35" i="41" s="1"/>
  <c r="AQ14" i="36" s="1"/>
  <c r="AT17" i="36"/>
  <c r="H37" i="41"/>
  <c r="H35" i="41" s="1"/>
  <c r="AL14" i="36" s="1"/>
  <c r="AU21" i="36"/>
  <c r="P51" i="41"/>
  <c r="I37" i="41"/>
  <c r="I35" i="41" s="1"/>
  <c r="AM14" i="36" s="1"/>
  <c r="E37" i="42"/>
  <c r="E35" i="42" s="1"/>
  <c r="AI13" i="36" s="1"/>
  <c r="N37" i="41"/>
  <c r="N35" i="41" s="1"/>
  <c r="AR14" i="36" s="1"/>
  <c r="L37" i="41"/>
  <c r="L35" i="41" s="1"/>
  <c r="AP14" i="36" s="1"/>
  <c r="AO13" i="36"/>
  <c r="K36" i="42"/>
  <c r="AQ13" i="36"/>
  <c r="M36" i="42"/>
  <c r="AL13" i="36"/>
  <c r="H36" i="42"/>
  <c r="AN13" i="36"/>
  <c r="J36" i="42"/>
  <c r="AP13" i="36"/>
  <c r="L36" i="42"/>
  <c r="O37" i="42"/>
  <c r="O35" i="42" s="1"/>
  <c r="D37" i="41"/>
  <c r="E37" i="41"/>
  <c r="E35" i="41" s="1"/>
  <c r="AI14" i="36" s="1"/>
  <c r="O37" i="41"/>
  <c r="O35" i="41" s="1"/>
  <c r="AS14" i="36" s="1"/>
  <c r="F37" i="41"/>
  <c r="F35" i="41" s="1"/>
  <c r="AJ14" i="36" s="1"/>
  <c r="K37" i="41"/>
  <c r="K35" i="41" s="1"/>
  <c r="AO14" i="36" s="1"/>
  <c r="D37" i="42"/>
  <c r="D35" i="42" s="1"/>
  <c r="D36" i="42" s="1"/>
  <c r="N37" i="42"/>
  <c r="N35" i="42" s="1"/>
  <c r="J37" i="41"/>
  <c r="J35" i="41" s="1"/>
  <c r="AN14" i="36" s="1"/>
  <c r="G37" i="41"/>
  <c r="G35" i="41" s="1"/>
  <c r="AK14" i="36" s="1"/>
  <c r="I37" i="42"/>
  <c r="I35" i="42" s="1"/>
  <c r="AK13" i="36"/>
  <c r="G36" i="42"/>
  <c r="P47" i="42"/>
  <c r="P55" i="42"/>
  <c r="P51" i="42"/>
  <c r="AJ13" i="36"/>
  <c r="E36" i="42" l="1"/>
  <c r="AS13" i="36"/>
  <c r="O36" i="42"/>
  <c r="AR13" i="36"/>
  <c r="N36" i="42"/>
  <c r="AM13" i="36"/>
  <c r="I36" i="42"/>
  <c r="AH13" i="36"/>
  <c r="P35" i="42"/>
  <c r="AU13" i="36" s="1"/>
  <c r="P35" i="41"/>
  <c r="AU14" i="36" s="1"/>
  <c r="P37" i="42"/>
  <c r="P36" i="42" s="1"/>
  <c r="AT1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A23"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<sst xmlns="http://schemas.openxmlformats.org/spreadsheetml/2006/main" count="1141" uniqueCount="553">
  <si>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</si>
  <si>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</si>
  <si>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</si>
  <si>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</si>
  <si>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</si>
  <si>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</si>
  <si>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</si>
  <si>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</si>
  <si>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</si>
  <si>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</si>
  <si>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</si>
  <si>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</si>
  <si>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</si>
  <si>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</si>
  <si>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</si>
  <si>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</si>
  <si>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</si>
  <si>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</si>
  <si>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</si>
  <si>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</si>
  <si>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</si>
  <si>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</si>
  <si>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</si>
  <si>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</si>
  <si>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</si>
  <si>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</si>
  <si>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</si>
  <si>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</si>
  <si>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</si>
  <si>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</si>
  <si>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</si>
  <si>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</si>
  <si>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</si>
  <si>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</si>
  <si>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</si>
  <si>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</si>
  <si>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</si>
  <si>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</si>
  <si>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</si>
  <si>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</si>
  <si>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</si>
  <si>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</si>
  <si>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</si>
  <si>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</si>
  <si>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</si>
  <si>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</si>
  <si>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</si>
  <si>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</si>
  <si>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</si>
  <si>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</si>
  <si>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</si>
  <si>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</si>
  <si>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</si>
  <si>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</si>
  <si>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</si>
  <si>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</si>
  <si>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</si>
  <si>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</si>
  <si>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</si>
  <si>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</si>
  <si>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</si>
  <si>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</si>
  <si>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</si>
  <si>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</si>
  <si>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</si>
  <si>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</si>
  <si>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</si>
  <si>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</si>
  <si>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</si>
  <si>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</si>
  <si>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</si>
  <si>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</si>
  <si>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</si>
  <si>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</si>
  <si>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</si>
  <si>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</si>
  <si>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</si>
  <si>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</si>
  <si>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</si>
  <si>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</si>
  <si>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</si>
  <si>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</si>
  <si>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</si>
  <si>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</si>
  <si>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</si>
  <si>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</si>
  <si>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</si>
  <si>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</si>
  <si>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</si>
  <si>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</si>
  <si>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</si>
  <si>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</si>
  <si>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</si>
  <si>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</si>
  <si>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</si>
  <si>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</si>
  <si>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</si>
  <si>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</si>
  <si>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</si>
  <si>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</si>
  <si>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</si>
  <si>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</si>
  <si>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</si>
  <si>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</si>
  <si>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</si>
  <si>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</si>
  <si>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</si>
  <si>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</si>
  <si>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</si>
  <si>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</si>
  <si>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</si>
  <si>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</si>
  <si>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</si>
  <si>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</si>
  <si>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</si>
  <si>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</si>
  <si>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</si>
  <si>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</si>
  <si>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</si>
  <si>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</si>
  <si>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</si>
  <si>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</si>
  <si>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</si>
  <si>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</si>
  <si>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</si>
  <si>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</si>
  <si>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</si>
  <si>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</si>
  <si>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</si>
  <si>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</si>
  <si>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</si>
  <si>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</si>
  <si>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</si>
  <si>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</si>
  <si>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</si>
  <si>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</si>
  <si>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</si>
  <si>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</si>
  <si>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</si>
  <si>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</si>
  <si>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</si>
  <si>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</si>
  <si>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</si>
  <si>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</si>
  <si>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</si>
  <si>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</si>
  <si>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</si>
  <si>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</si>
  <si>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</si>
  <si>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</si>
  <si>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</si>
  <si>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</si>
  <si>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</si>
  <si>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</si>
  <si>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</si>
  <si>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</si>
  <si>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</si>
  <si>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</si>
  <si>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</si>
  <si>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</si>
  <si>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</si>
  <si>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</si>
  <si>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</si>
  <si>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</si>
  <si>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</si>
  <si>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</si>
  <si>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</si>
  <si>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</si>
  <si>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</si>
  <si>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</si>
  <si>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</si>
  <si>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</si>
  <si>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</si>
  <si>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</si>
  <si>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</si>
  <si>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</si>
  <si>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</si>
  <si>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</si>
  <si>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</si>
  <si>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</si>
  <si>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</si>
  <si>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</si>
  <si>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</si>
  <si>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</si>
  <si>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</si>
  <si>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</si>
  <si>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</si>
  <si>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</si>
  <si>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</si>
  <si>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</si>
  <si>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</si>
  <si>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</si>
  <si>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</si>
  <si>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</si>
  <si>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</si>
  <si>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</si>
  <si>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</si>
  <si>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</si>
  <si>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</si>
  <si>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</si>
  <si>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</si>
  <si>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</si>
  <si>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</si>
  <si>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</si>
  <si>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</si>
  <si>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</si>
  <si>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</si>
  <si>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</si>
  <si>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</si>
  <si>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</si>
  <si>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</si>
  <si>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</si>
  <si>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</si>
  <si>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</si>
  <si>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</si>
  <si>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</si>
  <si>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</si>
  <si>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</si>
  <si>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</si>
  <si>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</si>
  <si>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</si>
  <si>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</si>
  <si>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</si>
  <si>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</si>
  <si>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</si>
  <si>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</si>
  <si>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</si>
  <si>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</si>
  <si>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</si>
  <si>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</si>
  <si>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</si>
  <si>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</si>
  <si>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</si>
  <si>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</si>
  <si>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</si>
  <si>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</si>
  <si>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</si>
  <si>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</si>
  <si>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</si>
  <si>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</si>
  <si>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</si>
  <si>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</si>
  <si>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</si>
  <si>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</si>
  <si>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</si>
  <si>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</si>
  <si>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</si>
  <si>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</si>
  <si>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</si>
  <si>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</si>
  <si>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</si>
  <si>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</si>
  <si>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</si>
  <si>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</si>
  <si>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</si>
  <si>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</si>
  <si>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</si>
  <si>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</si>
  <si>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</si>
  <si>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</si>
  <si>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</si>
  <si>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</si>
  <si>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</si>
  <si>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</si>
  <si>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</si>
  <si>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</si>
  <si>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</si>
  <si>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</si>
  <si>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</si>
  <si>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</si>
  <si>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</si>
  <si>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</si>
  <si>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</si>
  <si>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</si>
  <si>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</si>
  <si>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</si>
  <si>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</si>
  <si>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</si>
  <si>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</si>
  <si>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</si>
  <si>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</si>
  <si>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</si>
  <si>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</si>
  <si>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</si>
  <si>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</si>
  <si>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</si>
  <si>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</si>
  <si>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</si>
  <si>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</si>
  <si>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</si>
  <si>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</si>
  <si>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</si>
  <si>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</si>
  <si>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</si>
  <si>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</si>
  <si>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</si>
  <si>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</si>
  <si>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</si>
  <si>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</si>
  <si>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</si>
  <si>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</si>
  <si>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</si>
  <si>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</si>
  <si>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</si>
  <si>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</si>
  <si>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</si>
  <si>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</si>
  <si>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</si>
  <si>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</si>
  <si>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</si>
  <si>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</si>
  <si>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</si>
  <si>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</si>
  <si>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</si>
  <si>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</si>
  <si>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</si>
  <si>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</si>
  <si>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</si>
  <si>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</si>
  <si>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</si>
  <si>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</si>
  <si>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</si>
  <si>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</si>
  <si>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</si>
  <si>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</si>
  <si>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</si>
  <si>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</si>
  <si>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</si>
  <si>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</si>
  <si>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</si>
  <si>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</si>
  <si>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</si>
  <si>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</si>
  <si>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</si>
  <si>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</si>
  <si>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</si>
  <si>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</si>
  <si>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</si>
  <si>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</si>
  <si>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</si>
  <si>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</si>
  <si>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</si>
  <si>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</si>
  <si>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</si>
  <si>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</si>
  <si>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</si>
  <si>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</si>
  <si>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</si>
  <si>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</si>
  <si>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</si>
  <si>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</si>
  <si>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</si>
  <si>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</si>
  <si>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</si>
  <si>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</si>
  <si>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</si>
  <si>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</si>
  <si>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</si>
  <si>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</si>
  <si>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</si>
  <si>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</si>
  <si>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</si>
  <si>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</si>
  <si>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</si>
  <si>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</si>
  <si>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</si>
  <si>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</si>
  <si>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</si>
  <si>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</si>
  <si>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</si>
  <si>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</si>
  <si>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</si>
  <si>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</si>
  <si>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</si>
  <si>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</si>
  <si>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</si>
  <si>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</si>
  <si>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</si>
  <si>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</si>
  <si>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</si>
  <si>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</si>
  <si>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</si>
  <si>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</si>
  <si>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</si>
  <si>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</si>
  <si>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</si>
  <si>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</si>
  <si>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</si>
  <si>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</si>
  <si>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</si>
  <si>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</si>
  <si>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</si>
  <si>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</si>
  <si>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</si>
  <si>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</si>
  <si>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</si>
  <si>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</si>
  <si>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</si>
  <si>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</si>
  <si>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</si>
  <si>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</si>
  <si>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</si>
  <si>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</si>
  <si>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</si>
  <si>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</si>
  <si>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</si>
  <si>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</si>
  <si>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</si>
  <si>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</si>
  <si>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</si>
  <si>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</si>
  <si>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</si>
  <si>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</si>
  <si>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</si>
  <si>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</si>
  <si>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</si>
  <si>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</si>
  <si>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</si>
  <si>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</si>
  <si>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</si>
  <si>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</si>
  <si>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</si>
  <si>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</si>
  <si>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</si>
  <si>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</si>
  <si>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</si>
  <si>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</si>
  <si>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</si>
  <si>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</si>
  <si>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</si>
  <si>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</si>
  <si>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</si>
  <si>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</si>
  <si>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</si>
  <si>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</si>
  <si>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</si>
  <si>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</si>
  <si>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</si>
  <si>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</si>
  <si>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</si>
  <si>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</si>
  <si>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</si>
  <si>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</si>
  <si>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</si>
  <si>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</si>
  <si>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</si>
  <si>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</si>
  <si>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</si>
  <si>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</si>
  <si>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</si>
  <si>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</si>
  <si>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</si>
  <si>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</si>
  <si>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</si>
  <si>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</si>
  <si>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</si>
  <si>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</si>
  <si>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</si>
  <si>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</si>
  <si>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</si>
  <si>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</si>
  <si>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</si>
  <si>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</si>
  <si>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</si>
  <si>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</si>
  <si>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</si>
  <si>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</si>
  <si>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</si>
  <si>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</si>
  <si>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</si>
  <si>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</si>
  <si>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</si>
  <si>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</si>
  <si>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</si>
  <si>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</si>
  <si>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</si>
  <si>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</si>
  <si>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</si>
  <si>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</si>
  <si>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</si>
  <si>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</si>
  <si>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</si>
  <si>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</si>
  <si>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</si>
  <si>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</si>
  <si>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</si>
  <si>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</si>
  <si>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</si>
  <si>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</si>
  <si>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</si>
  <si>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</si>
  <si>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</si>
  <si>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</si>
  <si>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</si>
  <si>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</si>
  <si>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</si>
  <si>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</si>
  <si>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</si>
  <si>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</si>
  <si>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</si>
  <si>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</si>
  <si>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</si>
  <si>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</si>
  <si>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</si>
  <si>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</si>
  <si>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</si>
  <si>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</si>
  <si>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</si>
  <si>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</si>
  <si>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</si>
  <si>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</si>
  <si>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</si>
  <si>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</si>
  <si>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</si>
  <si>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t xml:space="preserve">Desallorrar acciones de relacionamiento con periodistas y medios de comunicación para la publicación de información relacionada con la misión, procesos, actividades, eventos y/o posicionamiento público de la SDMujer  </t>
  </si>
  <si>
    <t>Nombre:Claudia P. López H.</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</si>
  <si>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</si>
  <si>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</si>
  <si>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</si>
  <si>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Para realizar pautas en medios se requiere que esté operando la contratación con los operadores de las campañas, impresos y central de medios</t>
  </si>
  <si>
    <t>Se adelantaron los documentos de anexo técnico y estudios previos para las contrataciones en el segundo semestre de 2022</t>
  </si>
  <si>
    <t>Llevar a cabo la contratación de los procesos mencionados y dar ejecucion a los mismos en el segundo semestre de 2022.</t>
  </si>
  <si>
    <t>Se elaboraron 7 campañas en el segundo trimestre de 2022, correspondientes a: Estrategia de Talento Humano "Cuidar, cuidarse y sentirse bien", Sello de igualdad, Día de la madre, Baum Festival, Salud Plena, Campaña interna Plan Institucional de Gestión Ambiental PIGA, Campaña conmemoración día de ataques con agente químico. Con estas campañas se llega a un total de 11 campañas desarrolladas en el primer semestre de 2022</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</si>
  <si>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Durante el primer semestre de 2022 la entidad no desarrolló “Diálogos Ciudadanos”. </t>
  </si>
  <si>
    <t>En el segundo trimestre de la vigencia 2022 se publicaron un total de 2.312 piezas comunicativas en medios y redes sociales de la siguiente manera: 138 post en Instagram, 1.486 tweets en Twitter, 637 post en Facebook y 51 en sitio WEB; gestión con la que se destacaron los cursos virtuales, las inauguraciones de las Manzanas de Cuidado y la conmemoración día de ataques con agente químico.
Además se brindo información para dar a conocer la Línea Purpura y los servicios ofertados por la SDMujer.</t>
  </si>
  <si>
    <t>En el segundo trimestre de 2022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99 cubrimientos en eventos y jornadas institucionales en el segundo trimestre de 2022 para un total de 214 cubrimientos en el primer semesgtre de 2022.</t>
  </si>
  <si>
    <t>Una de las grandes responsabilidades del proceso Comunicación Estratégica es tener expresiones gráficas de calidad, amigables y de impacto que logren transmitir los mensajes estratégicos priorizados por la Secretaría Distrital de la Mujer.
Durante el segundo trimestre se elaboraron 1.228 piezas
Cifra que consolidada con todos los resportes del  primer semestre, asccienden a  2.146 piezas graficas distribuidas así:  158 del mes de enero, 304 del mes de febrero, 456 del mes de marzo, 251 del mes de abril, 475 del mes de mayo, y 502 del mes de junio; con el fin de cubrir las necesidades de la SDMujer referentes a impulsar los derechos de las mujeres, cultura no sexista, y todos los servicios y actividades ofertados por la secretaria</t>
  </si>
  <si>
    <t>La producción audiovisual es el resultado de la combinación de diferentes necesidades, que para el tema que nos ocupa, sobre sale el interés de comunicar a nuestro público objetivo de una manera dinámica y concreta.
Durante el segundo trimestre se produjeron 127 producciones audiovisuales.
Cifra que  consolidada con todos los resportes del  primer semestre, asccienden a 212 videos, así: 3 del mes de enero, 20 del mes de febrero, 62 del mes de marzo, 37 del mes de abril, 56 del mes de mayo, y 34 del mes de junio; con el fin de cubrir las necesidades de la SDMujer referentes a impulsar los derechos de las mujeres, cultura no sexista, el Sistema de Cuidado (SIDICU) y todos los servicios y actividades ofertados por la secretaria</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</si>
  <si>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segundo trimestre de 2022 se gestionó la publicación de 406 notas de caracter periodístico,  en medios de comunicación masivos nacionales, buscando fortalecer a la SDMujer, socializando  sus servicios, actividades y campañas. Las cuales sumadas al reporte del primer trimestre 219, arroja un total de 625 semestre I</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</si>
  <si>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segundo trimestre  se  publicaron 25  boletinas y 11 correos masivos . Lo cual sumado con el reporte del primer trimestre (12 Boletinas y 8 Correos Masivos) asciende a 37 Boletinas y 19 correos masivos. 
</t>
  </si>
  <si>
    <t>Con el fin de dar acatar lo normado respecto a la Ley de Transparencia y el acceso a la información pública,  a través de la página Web y Redes sociales de la SDM se elaboraron y publicaron un total de 19  Boletinas y 12 mensajes en Twitter, en el primer semestre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t>
  </si>
  <si>
    <t xml:space="preserve">Cargo:  Asesora de Despacho - Comunicación Estrategica </t>
  </si>
  <si>
    <t>En el mes de agosto se elaboraron un total de 337 piezas gráficas y 37 videos enfocados en los ejes estratégicos, administrativos y misionales de la SDMujer, de acuerdo con las necesidades de las distintas áreas solicitantes, teniendo en cuenta los procedimientos definidos para tal fin</t>
  </si>
  <si>
    <t xml:space="preserve">En el mes de agosto se realizaron 606 publicaciones en los canales digitales de la entidad. Estás fueron distribuidas así: 34 Instagram, 394 Twitter, 162 Facebook y1 6 en el sitio WEB Institucional. </t>
  </si>
  <si>
    <t>En el mes de agosto se dio inicio al contrato de Central de Medios entre la Secretaría Distrital de la Mujer y la Empresa de Telecomunicaciones de Bogotá - ETB.
Adicionalmente se realizaron los Comité de Contratación para los procesos de:
1. Impresos Acuerdo Marco
2. Impresos Subasta Inversa
3. Campaña "Un machista menos"</t>
  </si>
  <si>
    <t>De acuerdo con las métricas de las vistas y visitas en las publicaciones en redes, se contabilizaron en total 948.916, distribuidas así:  207.026 veces en Twitter, 571.823 veces en Facebook y 170.067 veces en Instagram en el mes de agosto</t>
  </si>
  <si>
    <t>En el mes de agosto no se desarrollaron pautas en medios. Una vez inicie la ejecución del contrato de Central de Medios, se realizaran las pautas requeridas para cumplir con la meta</t>
  </si>
  <si>
    <t>Continuando con las estrategias que buscan dar respuesta a las necesidades misionales y de la SDMujer, se dio inició a la ejecución del contrato de Central de Medios, que busca aumentar la exposición de la ciudadanía a la información de la SDMujer de forma clara y oportuna, permitiendo dar cumplimiento a las comunicaciones que hacen parte de la Estrategia. Es importante mencionar que en el mes de agosto teniendo en cuenta las solicitudes recibidas se ha logrando un avance del 62% de la meta del 2022.</t>
  </si>
  <si>
    <t>En el mes de agosto se realizaron piezas gráficas para 3 campañas orientadas a los ejes temáticos de la SDMujer: Campaña: "Conmemoración 5 de agosto: In memoriam NI UNA MÁS", Campaña: "Ciclo de Cine Género y Francofonía", y Campaña: Día Distrital de las Mujeres Indígenas</t>
  </si>
  <si>
    <t xml:space="preserve">Se está adelantando el proceso de contratación de los procesos de la Campaña de Transformación Cultural e Impresos, de esta forma en el segundo semestre de 2022,  aumentar la exposición de las estrategias, servicios y campañas de la SDMujer, aumentando así el número de personas a quienes llega la información mencionada anteriormente y así dar cumplimiento a la meta
</t>
  </si>
  <si>
    <t>En el mes de agosto la SDMujer no realizó programación de actividades que requiriera el desarrollo de eventos digitales; los eventos del mes de agosto se desarrollaron de manera presencial, por lo que no se reporta avance este corte.</t>
  </si>
  <si>
    <t>En el mes de agosto se realizó la publicación de 14 notas, entre las cuales se destacan: Lanzamiento de la Red Distrital de Canales de Atención Psicosocial” con Línea Púrpura, Acto de reparación simbólica para las mujeres víctimas de violencias en especial violencia sexual, y Foro Latinoamericano Retos y Aprendizajes de los Mecanismos de Atención a Emergencias para Mujeres Víctimas de Violencias en Latinoamérica, compartiendo la experiencia de nuestra Línea Púrpura.</t>
  </si>
  <si>
    <t>Se está adelantando el proceso de contratación de los procesos de la Campaña de Transformación Cultural e Impresos, de esta forma en el segundo semestre de 2022,  aumentar la exposición de las estrategias, servicios y campañas de la SDMujer, aumentando así el número de personas a quienes llega la información mencionada anteriormente y así dar cumplimiento a la meta</t>
  </si>
  <si>
    <t xml:space="preserve">En el mes de agosto se contabilizaron 80.677 clics en la página de la Sdmujer, entre los cuales se destacan las siguientes temáticas: 7.253 en Da el Primer Paso, 4.487 en RUA, 6.544 en Espacios Seguros y 54.820 en SIDICU.
</t>
  </si>
  <si>
    <t>&lt;</t>
  </si>
  <si>
    <t xml:space="preserve">En el mes de agosto se realizaron 606 publicaciones en los canales digitales de la entidad. Estás fueron distribuidas así: 34 Instagram, 394 Twitter, 162 Facebook y 16 en el sitio WEB Institucional. </t>
  </si>
  <si>
    <r>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</si>
  <si>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En el mes de agosto se dio inicio al CIA 965 2022 -  contrato de Central de Medios entre la Secretaría Distrital de la Mujer y la Empresa de Telecomunicaciones de Bogotá - ETB.
Adicionalmente se realizaron los Comité de Contratación para los procesos de:
1. Impresos Acuerdo Marco
2. Impresos Subasta Inversa
3. Campaña "Un machista menos"</t>
  </si>
  <si>
    <t xml:space="preserve">En el mes de agosto se contabilizaron 89.677 clics en la página de la Sdmujer, entre los cuales se destacan las siguientes temáticas: 7.253 en Da el Primer Paso, 4.487 en RUA, 6.544 en Espacios Seguros y 54.820 en SIDICU.
</t>
  </si>
  <si>
    <t>Cargo: Lideresa Técnica - Contratista</t>
  </si>
  <si>
    <t xml:space="preserve">Se realizaron actividades de difusión masiva para dar a conocer los diferentes servicios de la Sdmujer en el mes de agosto, llegando a un total de 1.038.593 personas en dicho mes y dando como resultado acumulado un total de 6.516.716 personas en lo corrido de 2022. Las acciones que se adelantaron en el mes de agosto incluyen:
1. Contratación de Central de Medios a través de CIA y puesta en marcha de la ejecución del contrato, 
2. Entrega de los EP a la Dirección de Contratación para paso a los comité de contratación de impresos y Campaña "Un Machista Menos"
3. Difusión de las piezas comunicativas de líneas de atención y servicios misionales de la SDMujer; con el fin de dar a conocer los servicios y formas de contacto con los mismos.
4. Publicación de 14 notas periodísticas
</t>
  </si>
  <si>
    <t>Se realizaron actividades de difusión masiva para dar a conocer los diferentes servicios de la Sdmujer en el mes de agosto, llegando a un total de 1.038.593 personas en dicho mes y dando como resultado acumulado un total de 6.516.716 personas en lo corrido de 2022. Las acciones que se adelantaron en el mes de agosto incluyen:
1. Contratación de Central de Medios a través de CIA y puesta en marcha de la ejecución del contrato, 
2. Entrega de los EP a la Dirección de Contratación para paso a los comité de contratación de impresos y Campaña "Un Machista Menos"
3. Difusión de las piezas comunicativas de líneas de atención y servicios misionales de la SDMujer; con el fin de dar a conocer los servicios y formas de contacto con los mismos.
4. Publicación de 14 notas periodísticas</t>
  </si>
  <si>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</sst>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83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2" xfId="22" applyFont="1" applyFill="1" applyBorder="1" applyAlignment="1" applyProtection="1">
      <alignment vertical="center" wrapText="1"/>
    </xf>
    <xf numFmtId="0" fontId="12" fillId="19" borderId="73" xfId="22" applyFont="1" applyFill="1" applyBorder="1" applyAlignment="1" applyProtection="1">
      <alignment vertical="center" wrapText="1"/>
    </xf>
    <xf numFmtId="0" fontId="12" fillId="19" borderId="74"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5"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39" fillId="19" borderId="13" xfId="0" applyFont="1" applyFill="1" applyBorder="1" applyAlignment="1">
      <alignment vertical="center"/>
    </xf>
    <xf numFmtId="0" fontId="39" fillId="19" borderId="0" xfId="0" applyFont="1" applyFill="1" applyBorder="1" applyAlignment="1">
      <alignment vertical="center"/>
    </xf>
    <xf numFmtId="0" fontId="39"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38"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Border="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39" fillId="0"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Fill="1" applyBorder="1" applyAlignment="1">
      <alignment horizontal="left" vertical="center"/>
    </xf>
    <xf numFmtId="0" fontId="39" fillId="0" borderId="1" xfId="0" applyFont="1" applyFill="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39" fillId="0" borderId="0" xfId="0" applyFont="1" applyFill="1" applyAlignment="1">
      <alignment horizontal="left" vertical="center"/>
    </xf>
    <xf numFmtId="0" fontId="41" fillId="21" borderId="1" xfId="0" applyFont="1" applyFill="1" applyBorder="1" applyAlignment="1">
      <alignment horizontal="center" vertical="center"/>
    </xf>
    <xf numFmtId="0" fontId="41" fillId="0" borderId="1" xfId="0" applyFont="1" applyFill="1" applyBorder="1" applyAlignment="1">
      <alignment horizontal="center" vertical="center"/>
    </xf>
    <xf numFmtId="0" fontId="39" fillId="0" borderId="4"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41"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41" fillId="0" borderId="1" xfId="0" applyFont="1" applyFill="1" applyBorder="1" applyAlignment="1">
      <alignment vertical="center" wrapText="1"/>
    </xf>
    <xf numFmtId="0" fontId="39"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39"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2" xfId="22" applyFont="1" applyFill="1" applyBorder="1" applyAlignment="1" applyProtection="1">
      <alignment horizontal="center" vertical="center" wrapText="1"/>
    </xf>
    <xf numFmtId="0" fontId="12" fillId="19" borderId="23" xfId="22" applyFont="1" applyFill="1" applyBorder="1" applyAlignment="1" applyProtection="1">
      <alignment horizontal="center" vertical="center" wrapText="1"/>
    </xf>
    <xf numFmtId="0" fontId="44" fillId="0" borderId="0" xfId="0" applyFont="1" applyFill="1" applyBorder="1" applyAlignment="1">
      <alignment horizontal="center" vertical="center"/>
    </xf>
    <xf numFmtId="0" fontId="38"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39" fillId="0" borderId="1" xfId="0" applyFont="1" applyFill="1" applyBorder="1" applyAlignment="1">
      <alignment horizontal="center" vertical="center" wrapText="1"/>
    </xf>
    <xf numFmtId="0" fontId="39" fillId="0" borderId="1" xfId="0" applyFont="1" applyFill="1" applyBorder="1" applyAlignment="1">
      <alignment vertical="center"/>
    </xf>
    <xf numFmtId="0" fontId="41" fillId="0" borderId="1" xfId="0" applyFont="1" applyFill="1" applyBorder="1" applyAlignment="1">
      <alignment vertical="center"/>
    </xf>
    <xf numFmtId="9" fontId="39" fillId="0" borderId="1" xfId="28" applyFont="1" applyFill="1" applyBorder="1" applyAlignment="1">
      <alignment vertical="center"/>
    </xf>
    <xf numFmtId="0" fontId="39" fillId="0" borderId="0" xfId="0" applyFont="1" applyFill="1" applyAlignment="1">
      <alignment vertical="center"/>
    </xf>
    <xf numFmtId="1" fontId="39" fillId="0" borderId="1" xfId="0" applyNumberFormat="1"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0" fontId="17" fillId="0" borderId="1" xfId="0" applyFont="1" applyFill="1" applyBorder="1" applyAlignment="1">
      <alignment vertical="center"/>
    </xf>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Border="1" applyAlignment="1" applyProtection="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Fill="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Fon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Fill="1" applyBorder="1" applyAlignment="1">
      <alignment vertical="center"/>
    </xf>
    <xf numFmtId="0" fontId="39" fillId="0" borderId="1" xfId="0" applyFont="1" applyBorder="1" applyAlignment="1">
      <alignment vertical="center" wrapText="1"/>
    </xf>
    <xf numFmtId="1" fontId="39" fillId="0" borderId="1" xfId="0" applyNumberFormat="1" applyFont="1" applyBorder="1" applyAlignment="1">
      <alignment horizontal="center" vertical="center"/>
    </xf>
    <xf numFmtId="0" fontId="41" fillId="0" borderId="1" xfId="0" applyFont="1" applyBorder="1" applyAlignment="1">
      <alignment vertical="center"/>
    </xf>
    <xf numFmtId="9" fontId="39" fillId="0" borderId="1" xfId="0" applyNumberFormat="1" applyFont="1" applyBorder="1" applyAlignment="1">
      <alignment vertical="center"/>
    </xf>
    <xf numFmtId="0" fontId="12" fillId="20" borderId="1" xfId="22" applyFont="1" applyFill="1" applyBorder="1" applyAlignment="1" applyProtection="1">
      <alignment horizontal="center" vertical="center" wrapText="1"/>
    </xf>
    <xf numFmtId="2" fontId="11" fillId="25" borderId="8" xfId="22" applyNumberFormat="1" applyFont="1" applyFill="1" applyBorder="1" applyAlignment="1" applyProtection="1">
      <alignment vertical="center" wrapText="1"/>
    </xf>
    <xf numFmtId="0" fontId="12" fillId="25" borderId="1" xfId="22" applyFont="1" applyFill="1" applyBorder="1" applyAlignment="1" applyProtection="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NumberFormat="1"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pplyProtection="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Font="1" applyBorder="1" applyAlignment="1">
      <alignment vertical="center"/>
    </xf>
    <xf numFmtId="0" fontId="0" fillId="0" borderId="19" xfId="0" applyFont="1" applyBorder="1" applyAlignment="1">
      <alignment vertical="center"/>
    </xf>
    <xf numFmtId="0" fontId="0" fillId="0" borderId="30" xfId="0" applyFont="1" applyBorder="1" applyAlignment="1">
      <alignment vertical="center"/>
    </xf>
    <xf numFmtId="2" fontId="11" fillId="25" borderId="28" xfId="22" applyNumberFormat="1" applyFont="1" applyFill="1" applyBorder="1" applyAlignment="1" applyProtection="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Fill="1" applyBorder="1" applyAlignment="1" applyProtection="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NumberFormat="1"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pplyProtection="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pplyProtection="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Border="1" applyAlignment="1" applyProtection="1">
      <alignment vertical="center" wrapText="1"/>
    </xf>
    <xf numFmtId="0" fontId="0" fillId="10" borderId="0" xfId="0" applyFont="1" applyFill="1" applyAlignment="1">
      <alignment vertical="center"/>
    </xf>
    <xf numFmtId="169" fontId="11" fillId="10" borderId="32" xfId="10" applyNumberFormat="1" applyFont="1" applyFill="1" applyBorder="1" applyAlignment="1" applyProtection="1">
      <alignment horizontal="center" vertical="center" wrapText="1"/>
      <protection locked="0"/>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9" fontId="11" fillId="10" borderId="32" xfId="28" applyNumberFormat="1" applyFont="1" applyFill="1" applyBorder="1" applyAlignment="1" applyProtection="1">
      <alignment horizontal="center" vertical="center" wrapText="1"/>
      <protection locked="0"/>
    </xf>
    <xf numFmtId="169" fontId="12" fillId="25" borderId="19" xfId="10" applyNumberFormat="1"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173" fontId="34" fillId="0" borderId="9" xfId="28" applyNumberFormat="1" applyFont="1" applyBorder="1" applyAlignment="1">
      <alignment vertical="center"/>
    </xf>
    <xf numFmtId="9" fontId="34" fillId="0" borderId="30" xfId="28" applyFont="1" applyBorder="1" applyAlignment="1">
      <alignment vertical="center"/>
    </xf>
    <xf numFmtId="2" fontId="11" fillId="0" borderId="8" xfId="22" applyNumberFormat="1" applyFont="1" applyFill="1" applyBorder="1" applyAlignment="1" applyProtection="1">
      <alignmen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169" fontId="11" fillId="10" borderId="40" xfId="10" applyFont="1" applyFill="1" applyBorder="1" applyAlignment="1" applyProtection="1">
      <alignment vertical="center" wrapText="1"/>
    </xf>
    <xf numFmtId="169" fontId="11" fillId="10" borderId="32" xfId="10" applyFont="1" applyFill="1" applyBorder="1" applyAlignment="1" applyProtection="1">
      <alignment horizontal="center" vertical="center" wrapText="1"/>
    </xf>
    <xf numFmtId="169" fontId="12" fillId="10" borderId="32" xfId="10" applyFont="1" applyFill="1" applyBorder="1" applyAlignment="1" applyProtection="1">
      <alignment horizontal="left" vertical="center" wrapText="1"/>
    </xf>
    <xf numFmtId="169" fontId="11" fillId="0" borderId="39" xfId="10" applyFont="1" applyFill="1" applyBorder="1" applyAlignment="1" applyProtection="1">
      <alignment horizontal="left" vertical="center" wrapText="1"/>
    </xf>
    <xf numFmtId="169" fontId="11" fillId="0" borderId="0" xfId="10" applyFont="1" applyFill="1" applyBorder="1" applyAlignment="1" applyProtection="1">
      <alignment horizontal="left" vertical="center" wrapText="1"/>
    </xf>
    <xf numFmtId="169" fontId="11" fillId="0" borderId="24" xfId="10" applyFont="1" applyFill="1" applyBorder="1" applyAlignment="1" applyProtection="1">
      <alignment horizontal="left" vertical="center" wrapText="1"/>
    </xf>
    <xf numFmtId="169" fontId="40" fillId="0" borderId="39" xfId="10" applyFont="1" applyFill="1" applyBorder="1" applyAlignment="1" applyProtection="1">
      <alignment horizontal="center" vertical="center" wrapText="1"/>
    </xf>
    <xf numFmtId="169" fontId="40" fillId="0" borderId="0" xfId="10" applyFont="1" applyFill="1" applyBorder="1" applyAlignment="1" applyProtection="1">
      <alignment horizontal="center" vertical="center" wrapText="1"/>
    </xf>
    <xf numFmtId="169" fontId="40" fillId="0" borderId="24" xfId="10" applyFont="1" applyFill="1" applyBorder="1" applyAlignment="1" applyProtection="1">
      <alignment horizontal="center" vertical="center" wrapText="1"/>
    </xf>
    <xf numFmtId="169" fontId="40" fillId="0" borderId="14" xfId="10" applyFont="1" applyFill="1" applyBorder="1" applyAlignment="1" applyProtection="1">
      <alignment horizontal="center" vertical="center" wrapText="1"/>
    </xf>
    <xf numFmtId="169" fontId="12" fillId="0" borderId="0" xfId="10" applyFont="1" applyFill="1" applyBorder="1" applyAlignment="1" applyProtection="1">
      <alignment vertical="center" wrapText="1"/>
    </xf>
    <xf numFmtId="169" fontId="0" fillId="0" borderId="0" xfId="10" applyFont="1" applyAlignment="1">
      <alignment vertical="center"/>
    </xf>
    <xf numFmtId="0" fontId="0" fillId="0" borderId="19" xfId="0" applyFont="1" applyFill="1" applyBorder="1" applyAlignment="1">
      <alignment vertical="center"/>
    </xf>
    <xf numFmtId="0" fontId="0" fillId="0" borderId="30" xfId="0" applyFont="1" applyFill="1" applyBorder="1" applyAlignment="1">
      <alignment vertical="center"/>
    </xf>
    <xf numFmtId="2" fontId="11" fillId="0" borderId="40" xfId="22" applyNumberFormat="1" applyFont="1" applyFill="1" applyBorder="1" applyAlignment="1" applyProtection="1">
      <alignment vertical="center" wrapText="1"/>
    </xf>
    <xf numFmtId="169" fontId="11" fillId="26" borderId="1" xfId="10" applyFont="1" applyFill="1" applyBorder="1" applyAlignment="1">
      <alignment vertical="center"/>
    </xf>
    <xf numFmtId="9" fontId="0" fillId="0" borderId="0" xfId="0" applyNumberFormat="1" applyFont="1" applyAlignment="1">
      <alignment vertical="center"/>
    </xf>
    <xf numFmtId="173" fontId="0" fillId="0" borderId="0" xfId="0" applyNumberFormat="1" applyFont="1" applyAlignment="1">
      <alignment vertical="center"/>
    </xf>
    <xf numFmtId="173" fontId="0" fillId="0" borderId="0" xfId="0" applyNumberFormat="1" applyFont="1" applyBorder="1" applyAlignment="1">
      <alignment vertical="center"/>
    </xf>
    <xf numFmtId="174" fontId="0" fillId="0" borderId="0" xfId="28" applyNumberFormat="1" applyFont="1" applyAlignment="1">
      <alignment vertical="center"/>
    </xf>
    <xf numFmtId="174" fontId="0" fillId="0" borderId="0" xfId="28" applyNumberFormat="1" applyFont="1" applyBorder="1" applyAlignment="1">
      <alignment vertical="center"/>
    </xf>
    <xf numFmtId="9" fontId="12" fillId="10" borderId="32" xfId="28" applyFont="1" applyFill="1" applyBorder="1" applyAlignment="1" applyProtection="1">
      <alignment horizontal="center" vertical="center" wrapText="1"/>
    </xf>
    <xf numFmtId="169" fontId="26" fillId="10" borderId="0" xfId="10" applyFont="1" applyFill="1" applyBorder="1" applyAlignment="1" applyProtection="1">
      <alignment horizontal="left" vertical="center" wrapText="1"/>
    </xf>
    <xf numFmtId="169" fontId="27" fillId="0" borderId="0" xfId="10" applyFont="1" applyBorder="1" applyAlignment="1">
      <alignment vertical="center"/>
    </xf>
    <xf numFmtId="2" fontId="11" fillId="0" borderId="18"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horizontal="center" vertical="center" wrapText="1"/>
    </xf>
    <xf numFmtId="2" fontId="11" fillId="0" borderId="32"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0" fontId="12" fillId="20" borderId="66"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20" borderId="36"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0" fontId="12" fillId="20" borderId="27"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0" borderId="18" xfId="22" applyFont="1" applyFill="1" applyBorder="1" applyAlignment="1" applyProtection="1">
      <alignment horizontal="center" vertical="center" wrapText="1"/>
    </xf>
    <xf numFmtId="0" fontId="12" fillId="0" borderId="60" xfId="22" applyFont="1" applyFill="1" applyBorder="1" applyAlignment="1" applyProtection="1">
      <alignment horizontal="center" vertical="center" wrapText="1"/>
    </xf>
    <xf numFmtId="0" fontId="12" fillId="0" borderId="36"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wrapText="1"/>
    </xf>
    <xf numFmtId="0" fontId="40" fillId="0" borderId="1" xfId="22" applyFont="1" applyFill="1" applyBorder="1" applyAlignment="1" applyProtection="1">
      <alignment horizontal="left" vertical="center" wrapText="1"/>
    </xf>
    <xf numFmtId="0" fontId="40" fillId="0" borderId="9" xfId="22" applyFont="1" applyFill="1" applyBorder="1" applyAlignment="1" applyProtection="1">
      <alignment horizontal="left"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2" xfId="22" applyFont="1" applyFill="1" applyBorder="1" applyAlignment="1" applyProtection="1">
      <alignment horizontal="center" vertical="center" wrapText="1"/>
    </xf>
    <xf numFmtId="3" fontId="12" fillId="0" borderId="43" xfId="22" applyNumberFormat="1" applyFont="1" applyFill="1" applyBorder="1" applyAlignment="1" applyProtection="1">
      <alignment horizontal="center" vertical="center" wrapText="1"/>
    </xf>
    <xf numFmtId="3" fontId="12" fillId="0" borderId="23" xfId="22" applyNumberFormat="1"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54"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2" fillId="20" borderId="43"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2" fontId="11" fillId="0" borderId="42" xfId="22" applyNumberFormat="1" applyFont="1" applyFill="1" applyBorder="1" applyAlignment="1" applyProtection="1">
      <alignment horizontal="center" vertical="center" wrapText="1"/>
    </xf>
    <xf numFmtId="0" fontId="11" fillId="0" borderId="48" xfId="22" applyFont="1" applyFill="1" applyBorder="1" applyAlignment="1" applyProtection="1">
      <alignment horizontal="center" vertical="center" wrapText="1"/>
    </xf>
    <xf numFmtId="0" fontId="11" fillId="0" borderId="50" xfId="22" applyFont="1" applyFill="1" applyBorder="1" applyAlignment="1" applyProtection="1">
      <alignment horizontal="center" vertical="center" wrapText="1"/>
    </xf>
    <xf numFmtId="0" fontId="11" fillId="0" borderId="49" xfId="22" applyFont="1" applyFill="1" applyBorder="1" applyAlignment="1" applyProtection="1">
      <alignment horizontal="center" vertical="center" wrapText="1"/>
    </xf>
    <xf numFmtId="0" fontId="12" fillId="0" borderId="46"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47"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9" fontId="40" fillId="0" borderId="43" xfId="22" applyNumberFormat="1" applyFont="1" applyFill="1" applyBorder="1" applyAlignment="1" applyProtection="1">
      <alignment horizontal="center" vertical="center" wrapText="1"/>
    </xf>
    <xf numFmtId="9" fontId="40" fillId="0" borderId="22" xfId="22" applyNumberFormat="1" applyFont="1" applyFill="1" applyBorder="1" applyAlignment="1" applyProtection="1">
      <alignment horizontal="center" vertical="center" wrapText="1"/>
    </xf>
    <xf numFmtId="9" fontId="40" fillId="0" borderId="53" xfId="22" applyNumberFormat="1" applyFont="1" applyFill="1" applyBorder="1" applyAlignment="1" applyProtection="1">
      <alignment horizontal="center" vertical="center" wrapText="1"/>
    </xf>
    <xf numFmtId="9" fontId="40" fillId="0" borderId="51" xfId="22" applyNumberFormat="1" applyFont="1" applyFill="1" applyBorder="1" applyAlignment="1" applyProtection="1">
      <alignment horizontal="center" vertical="center" wrapText="1"/>
    </xf>
    <xf numFmtId="9" fontId="40" fillId="0" borderId="15" xfId="22" applyNumberFormat="1" applyFont="1" applyFill="1" applyBorder="1" applyAlignment="1" applyProtection="1">
      <alignment horizontal="center" vertical="center" wrapText="1"/>
    </xf>
    <xf numFmtId="9" fontId="40" fillId="0" borderId="16" xfId="22" applyNumberFormat="1" applyFont="1" applyFill="1" applyBorder="1" applyAlignment="1" applyProtection="1">
      <alignment horizontal="center" vertical="center" wrapText="1"/>
    </xf>
    <xf numFmtId="9" fontId="40" fillId="0" borderId="39" xfId="22" applyNumberFormat="1" applyFont="1" applyFill="1" applyBorder="1" applyAlignment="1" applyProtection="1">
      <alignment horizontal="center" vertical="center" wrapText="1"/>
    </xf>
    <xf numFmtId="9" fontId="40" fillId="0" borderId="0" xfId="22" applyNumberFormat="1" applyFont="1" applyFill="1" applyBorder="1" applyAlignment="1" applyProtection="1">
      <alignment horizontal="center" vertical="center" wrapText="1"/>
    </xf>
    <xf numFmtId="9" fontId="40" fillId="0" borderId="14" xfId="22"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2" fontId="11" fillId="0" borderId="18" xfId="22"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19" borderId="0"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9" fontId="12" fillId="0" borderId="48" xfId="22" applyNumberFormat="1" applyFont="1" applyFill="1" applyBorder="1" applyAlignment="1" applyProtection="1">
      <alignment horizontal="center" vertical="center" wrapText="1"/>
    </xf>
    <xf numFmtId="9" fontId="12" fillId="0" borderId="49" xfId="22" applyNumberFormat="1"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0" fontId="12" fillId="19" borderId="36"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37" xfId="22" applyFont="1" applyFill="1" applyBorder="1" applyAlignment="1" applyProtection="1">
      <alignment horizontal="center" vertical="center" wrapText="1"/>
    </xf>
    <xf numFmtId="0" fontId="12" fillId="19" borderId="38"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0" fontId="12" fillId="20" borderId="37" xfId="22" applyFont="1" applyFill="1" applyBorder="1" applyAlignment="1" applyProtection="1">
      <alignment horizontal="center"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47"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9" fontId="40" fillId="0" borderId="43" xfId="22" applyNumberFormat="1" applyFont="1" applyFill="1" applyBorder="1" applyAlignment="1" applyProtection="1">
      <alignment horizontal="left" vertical="center" wrapText="1"/>
    </xf>
    <xf numFmtId="9" fontId="40" fillId="0" borderId="22" xfId="22" applyNumberFormat="1" applyFont="1" applyFill="1" applyBorder="1" applyAlignment="1" applyProtection="1">
      <alignment horizontal="left" vertical="center" wrapText="1"/>
    </xf>
    <xf numFmtId="9" fontId="40" fillId="0" borderId="53" xfId="22" applyNumberFormat="1" applyFont="1" applyFill="1" applyBorder="1" applyAlignment="1" applyProtection="1">
      <alignment horizontal="left" vertical="center" wrapText="1"/>
    </xf>
    <xf numFmtId="9" fontId="40" fillId="0" borderId="39" xfId="22" applyNumberFormat="1" applyFont="1" applyFill="1" applyBorder="1" applyAlignment="1" applyProtection="1">
      <alignment horizontal="left" vertical="center" wrapText="1"/>
    </xf>
    <xf numFmtId="9" fontId="40" fillId="0" borderId="0" xfId="22" applyNumberFormat="1" applyFont="1" applyFill="1" applyBorder="1" applyAlignment="1" applyProtection="1">
      <alignment horizontal="left" vertical="center" wrapText="1"/>
    </xf>
    <xf numFmtId="9" fontId="40" fillId="0" borderId="14" xfId="22" applyNumberFormat="1" applyFont="1" applyFill="1" applyBorder="1" applyAlignment="1" applyProtection="1">
      <alignment horizontal="left" vertical="center" wrapText="1"/>
    </xf>
    <xf numFmtId="0" fontId="12" fillId="20" borderId="61" xfId="22" applyFont="1" applyFill="1" applyBorder="1" applyAlignment="1" applyProtection="1">
      <alignment horizontal="center" vertical="center" wrapText="1"/>
    </xf>
    <xf numFmtId="0" fontId="12" fillId="20" borderId="62" xfId="22" applyFont="1" applyFill="1" applyBorder="1" applyAlignment="1" applyProtection="1">
      <alignment horizontal="center" vertical="center" wrapText="1"/>
    </xf>
    <xf numFmtId="0" fontId="12" fillId="20" borderId="45" xfId="22" applyFont="1" applyFill="1" applyBorder="1" applyAlignment="1" applyProtection="1">
      <alignment horizontal="center" vertical="center" wrapText="1"/>
    </xf>
    <xf numFmtId="0" fontId="44" fillId="0" borderId="63" xfId="0" applyFont="1" applyFill="1" applyBorder="1" applyAlignment="1">
      <alignment horizontal="center" vertical="center"/>
    </xf>
    <xf numFmtId="0" fontId="44" fillId="0" borderId="64" xfId="0" applyFont="1" applyFill="1" applyBorder="1" applyAlignment="1">
      <alignment horizontal="center" vertical="center"/>
    </xf>
    <xf numFmtId="0" fontId="11" fillId="0" borderId="63" xfId="22" applyFont="1" applyFill="1" applyBorder="1" applyAlignment="1" applyProtection="1">
      <alignment horizontal="center" vertical="center" wrapText="1"/>
    </xf>
    <xf numFmtId="0" fontId="11" fillId="0" borderId="65" xfId="22" applyFont="1" applyFill="1" applyBorder="1" applyAlignment="1" applyProtection="1">
      <alignment horizontal="center" vertical="center" wrapText="1"/>
    </xf>
    <xf numFmtId="0" fontId="11" fillId="0" borderId="64" xfId="22" applyFont="1" applyFill="1" applyBorder="1" applyAlignment="1" applyProtection="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6"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47"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3" xfId="22" applyFont="1" applyFill="1" applyBorder="1" applyAlignment="1">
      <alignment horizontal="center" vertical="center" wrapText="1"/>
    </xf>
    <xf numFmtId="0" fontId="12" fillId="0" borderId="34" xfId="22" applyFont="1" applyFill="1" applyBorder="1" applyAlignment="1">
      <alignment horizontal="center" vertical="center" wrapText="1"/>
    </xf>
    <xf numFmtId="0" fontId="12" fillId="0" borderId="35" xfId="22" applyFont="1" applyFill="1" applyBorder="1" applyAlignment="1">
      <alignment horizontal="center" vertical="center" wrapText="1"/>
    </xf>
    <xf numFmtId="0" fontId="12" fillId="0" borderId="55"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46"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38" fillId="0" borderId="56" xfId="0" applyFont="1" applyFill="1" applyBorder="1" applyAlignment="1">
      <alignment horizontal="center" vertical="center" wrapText="1"/>
    </xf>
    <xf numFmtId="0" fontId="38" fillId="0" borderId="57"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44" fillId="0" borderId="46"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16" xfId="0" applyFont="1" applyFill="1" applyBorder="1" applyAlignment="1">
      <alignment horizontal="center" vertical="center"/>
    </xf>
    <xf numFmtId="0" fontId="15" fillId="0" borderId="48" xfId="22" applyFont="1" applyFill="1" applyBorder="1" applyAlignment="1">
      <alignment horizontal="center" vertical="center" wrapText="1"/>
    </xf>
    <xf numFmtId="0" fontId="15" fillId="0" borderId="50" xfId="22" applyFont="1" applyFill="1" applyBorder="1" applyAlignment="1">
      <alignment horizontal="center" vertical="center" wrapText="1"/>
    </xf>
    <xf numFmtId="0" fontId="15" fillId="0" borderId="49" xfId="22" applyFont="1" applyFill="1" applyBorder="1" applyAlignment="1">
      <alignment horizontal="center" vertical="center" wrapText="1"/>
    </xf>
    <xf numFmtId="0" fontId="12" fillId="0" borderId="48" xfId="22" applyFont="1" applyFill="1" applyBorder="1" applyAlignment="1">
      <alignment horizontal="center" vertical="center" wrapText="1"/>
    </xf>
    <xf numFmtId="0" fontId="12" fillId="0" borderId="50" xfId="22" applyFont="1" applyFill="1" applyBorder="1" applyAlignment="1">
      <alignment horizontal="center" vertical="center" wrapText="1"/>
    </xf>
    <xf numFmtId="0" fontId="12" fillId="0" borderId="49" xfId="22" applyFont="1" applyFill="1" applyBorder="1" applyAlignment="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25" xfId="22" applyFont="1" applyFill="1" applyBorder="1" applyAlignment="1" applyProtection="1">
      <alignment horizontal="center" vertical="center" wrapText="1"/>
    </xf>
    <xf numFmtId="0" fontId="12" fillId="20" borderId="50"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172" fontId="12" fillId="19" borderId="56" xfId="17" applyNumberFormat="1" applyFont="1" applyFill="1" applyBorder="1" applyAlignment="1" applyProtection="1">
      <alignment horizontal="center" vertical="center" wrapText="1"/>
    </xf>
    <xf numFmtId="0" fontId="12" fillId="19" borderId="41" xfId="22" applyFont="1" applyFill="1" applyBorder="1" applyAlignment="1" applyProtection="1">
      <alignment horizontal="center" vertical="center" wrapText="1"/>
    </xf>
    <xf numFmtId="0" fontId="12" fillId="19" borderId="54" xfId="22" applyFont="1" applyFill="1" applyBorder="1" applyAlignment="1" applyProtection="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Fill="1" applyBorder="1" applyAlignment="1" applyProtection="1">
      <alignment horizontal="left" vertical="center" wrapText="1"/>
    </xf>
    <xf numFmtId="0" fontId="0" fillId="0" borderId="8" xfId="0" applyFont="1" applyFill="1"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Fill="1" applyBorder="1" applyAlignment="1" applyProtection="1">
      <alignment horizontal="left" vertical="center" wrapText="1"/>
    </xf>
    <xf numFmtId="9" fontId="11" fillId="0" borderId="22" xfId="22" applyNumberFormat="1" applyFont="1" applyFill="1" applyBorder="1" applyAlignment="1" applyProtection="1">
      <alignment horizontal="left" vertical="center" wrapText="1"/>
    </xf>
    <xf numFmtId="9" fontId="11" fillId="0" borderId="53" xfId="22" applyNumberFormat="1" applyFont="1" applyFill="1" applyBorder="1" applyAlignment="1" applyProtection="1">
      <alignment horizontal="left" vertical="center" wrapText="1"/>
    </xf>
    <xf numFmtId="9" fontId="11" fillId="0" borderId="39"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11" fillId="0" borderId="20" xfId="22" applyNumberFormat="1" applyFont="1" applyFill="1" applyBorder="1" applyAlignment="1" applyProtection="1">
      <alignment horizontal="left" vertical="center" wrapText="1"/>
    </xf>
    <xf numFmtId="9" fontId="11" fillId="0" borderId="3" xfId="22" applyNumberFormat="1" applyFont="1" applyFill="1" applyBorder="1" applyAlignment="1" applyProtection="1">
      <alignment horizontal="left" vertical="center" wrapText="1"/>
    </xf>
    <xf numFmtId="9" fontId="11" fillId="0" borderId="7" xfId="22" applyNumberFormat="1" applyFont="1" applyFill="1" applyBorder="1" applyAlignment="1" applyProtection="1">
      <alignment horizontal="left" vertical="center" wrapText="1"/>
    </xf>
    <xf numFmtId="9" fontId="26" fillId="0" borderId="43" xfId="22" applyNumberFormat="1" applyFont="1" applyFill="1" applyBorder="1" applyAlignment="1" applyProtection="1">
      <alignment horizontal="left" vertical="center" wrapText="1"/>
    </xf>
    <xf numFmtId="9" fontId="26" fillId="0" borderId="22" xfId="22" applyNumberFormat="1" applyFont="1" applyFill="1" applyBorder="1" applyAlignment="1" applyProtection="1">
      <alignment horizontal="left" vertical="center" wrapText="1"/>
    </xf>
    <xf numFmtId="9" fontId="26" fillId="0" borderId="53" xfId="22" applyNumberFormat="1" applyFont="1" applyFill="1" applyBorder="1" applyAlignment="1" applyProtection="1">
      <alignment horizontal="left" vertical="center" wrapText="1"/>
    </xf>
    <xf numFmtId="9" fontId="26" fillId="0" borderId="39" xfId="22" applyNumberFormat="1" applyFont="1" applyFill="1" applyBorder="1" applyAlignment="1" applyProtection="1">
      <alignment horizontal="left" vertical="center" wrapText="1"/>
    </xf>
    <xf numFmtId="9" fontId="26" fillId="0" borderId="0" xfId="22" applyNumberFormat="1" applyFont="1" applyFill="1" applyBorder="1" applyAlignment="1" applyProtection="1">
      <alignment horizontal="left" vertical="center" wrapText="1"/>
    </xf>
    <xf numFmtId="9" fontId="26" fillId="0" borderId="14" xfId="22" applyNumberFormat="1" applyFont="1" applyFill="1" applyBorder="1" applyAlignment="1" applyProtection="1">
      <alignment horizontal="left" vertical="center" wrapText="1"/>
    </xf>
    <xf numFmtId="9" fontId="26" fillId="0" borderId="20" xfId="22" applyNumberFormat="1" applyFont="1" applyFill="1" applyBorder="1" applyAlignment="1" applyProtection="1">
      <alignment horizontal="left" vertical="center" wrapText="1"/>
    </xf>
    <xf numFmtId="9" fontId="26" fillId="0" borderId="3" xfId="22" applyNumberFormat="1" applyFont="1" applyFill="1" applyBorder="1" applyAlignment="1" applyProtection="1">
      <alignment horizontal="left" vertical="center" wrapText="1"/>
    </xf>
    <xf numFmtId="9" fontId="26" fillId="0" borderId="7" xfId="22" applyNumberFormat="1" applyFont="1" applyFill="1" applyBorder="1" applyAlignment="1" applyProtection="1">
      <alignment horizontal="left" vertical="center" wrapText="1"/>
    </xf>
    <xf numFmtId="9" fontId="25" fillId="0" borderId="43" xfId="22" applyNumberFormat="1" applyFont="1" applyFill="1" applyBorder="1" applyAlignment="1" applyProtection="1">
      <alignment horizontal="left" vertical="center" wrapText="1"/>
    </xf>
    <xf numFmtId="9" fontId="25" fillId="0" borderId="22" xfId="22" applyNumberFormat="1" applyFont="1" applyFill="1" applyBorder="1" applyAlignment="1" applyProtection="1">
      <alignment horizontal="left" vertical="center" wrapText="1"/>
    </xf>
    <xf numFmtId="9" fontId="25" fillId="0" borderId="53" xfId="22" applyNumberFormat="1" applyFont="1" applyFill="1" applyBorder="1" applyAlignment="1" applyProtection="1">
      <alignment horizontal="left" vertical="center" wrapText="1"/>
    </xf>
    <xf numFmtId="9" fontId="25" fillId="0" borderId="39" xfId="22" applyNumberFormat="1" applyFont="1" applyFill="1" applyBorder="1" applyAlignment="1" applyProtection="1">
      <alignment horizontal="left" vertical="center" wrapText="1"/>
    </xf>
    <xf numFmtId="9" fontId="25" fillId="0" borderId="0" xfId="22" applyNumberFormat="1" applyFont="1" applyFill="1" applyBorder="1" applyAlignment="1" applyProtection="1">
      <alignment horizontal="left" vertical="center" wrapText="1"/>
    </xf>
    <xf numFmtId="9" fontId="25" fillId="0" borderId="14" xfId="22" applyNumberFormat="1" applyFont="1" applyFill="1" applyBorder="1" applyAlignment="1" applyProtection="1">
      <alignment horizontal="left" vertical="center" wrapText="1"/>
    </xf>
    <xf numFmtId="9" fontId="25" fillId="0" borderId="20" xfId="22" applyNumberFormat="1" applyFont="1" applyFill="1" applyBorder="1" applyAlignment="1" applyProtection="1">
      <alignment horizontal="left" vertical="center" wrapText="1"/>
    </xf>
    <xf numFmtId="9" fontId="25" fillId="0" borderId="3" xfId="22" applyNumberFormat="1" applyFont="1" applyFill="1" applyBorder="1" applyAlignment="1" applyProtection="1">
      <alignment horizontal="left" vertical="center" wrapText="1"/>
    </xf>
    <xf numFmtId="9" fontId="25" fillId="0" borderId="7" xfId="22" applyNumberFormat="1" applyFont="1" applyFill="1" applyBorder="1" applyAlignment="1" applyProtection="1">
      <alignment horizontal="left" vertical="center" wrapText="1"/>
    </xf>
    <xf numFmtId="0" fontId="12" fillId="20" borderId="29" xfId="22" applyFont="1" applyFill="1" applyBorder="1" applyAlignment="1" applyProtection="1">
      <alignment horizontal="center" vertical="center" wrapText="1"/>
    </xf>
    <xf numFmtId="0" fontId="12" fillId="20" borderId="31" xfId="22" applyFont="1" applyFill="1" applyBorder="1" applyAlignment="1" applyProtection="1">
      <alignment horizontal="center" vertical="center" wrapText="1"/>
    </xf>
    <xf numFmtId="9" fontId="12" fillId="0" borderId="1"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0" borderId="67" xfId="22" applyFont="1" applyFill="1" applyBorder="1" applyAlignment="1" applyProtection="1">
      <alignment horizontal="center" vertical="center" wrapText="1"/>
    </xf>
    <xf numFmtId="0" fontId="12" fillId="0" borderId="66" xfId="22" applyFont="1" applyFill="1" applyBorder="1" applyAlignment="1" applyProtection="1">
      <alignment horizontal="center" vertical="center" wrapText="1"/>
    </xf>
    <xf numFmtId="0" fontId="12" fillId="0" borderId="68" xfId="22" applyFont="1" applyFill="1" applyBorder="1" applyAlignment="1" applyProtection="1">
      <alignment horizontal="center" vertical="center" wrapText="1"/>
    </xf>
    <xf numFmtId="0" fontId="12" fillId="20" borderId="38"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0" fontId="12" fillId="20" borderId="48" xfId="22" applyFont="1" applyFill="1" applyBorder="1" applyAlignment="1" applyProtection="1">
      <alignment horizontal="center" vertical="center" wrapText="1"/>
    </xf>
    <xf numFmtId="0" fontId="12" fillId="20" borderId="50"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0" fontId="12" fillId="20" borderId="47"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22" fillId="0" borderId="48" xfId="22" applyFont="1" applyFill="1" applyBorder="1" applyAlignment="1">
      <alignment horizontal="center" vertical="center" wrapText="1"/>
    </xf>
    <xf numFmtId="0" fontId="22" fillId="0" borderId="50" xfId="22" applyFont="1" applyFill="1" applyBorder="1" applyAlignment="1">
      <alignment horizontal="center" vertical="center" wrapText="1"/>
    </xf>
    <xf numFmtId="0" fontId="22" fillId="0" borderId="49" xfId="22" applyFont="1" applyFill="1" applyBorder="1" applyAlignment="1">
      <alignment horizontal="center" vertical="center" wrapText="1"/>
    </xf>
    <xf numFmtId="0" fontId="25" fillId="0" borderId="48" xfId="22" applyFont="1" applyFill="1" applyBorder="1" applyAlignment="1" applyProtection="1">
      <alignment horizontal="center" vertical="center" wrapText="1"/>
    </xf>
    <xf numFmtId="0" fontId="25" fillId="0" borderId="50" xfId="22" applyFont="1" applyFill="1" applyBorder="1" applyAlignment="1" applyProtection="1">
      <alignment horizontal="center" vertical="center" wrapText="1"/>
    </xf>
    <xf numFmtId="0" fontId="25" fillId="0" borderId="49" xfId="22" applyFont="1" applyFill="1" applyBorder="1" applyAlignment="1" applyProtection="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52" fillId="0" borderId="46" xfId="22" applyFont="1" applyFill="1" applyBorder="1" applyAlignment="1">
      <alignment horizontal="center" vertical="center" wrapText="1"/>
    </xf>
    <xf numFmtId="0" fontId="52" fillId="0" borderId="11" xfId="22" applyFont="1" applyFill="1" applyBorder="1" applyAlignment="1">
      <alignment horizontal="center" vertical="center" wrapText="1"/>
    </xf>
    <xf numFmtId="0" fontId="52" fillId="0" borderId="12" xfId="22" applyFont="1" applyFill="1" applyBorder="1" applyAlignment="1">
      <alignment horizontal="center" vertical="center" wrapText="1"/>
    </xf>
    <xf numFmtId="0" fontId="52" fillId="0" borderId="13" xfId="22" applyFont="1" applyFill="1" applyBorder="1" applyAlignment="1">
      <alignment horizontal="center" vertical="center" wrapText="1"/>
    </xf>
    <xf numFmtId="0" fontId="52" fillId="0" borderId="0" xfId="22" applyFont="1" applyFill="1" applyBorder="1" applyAlignment="1">
      <alignment horizontal="center" vertical="center" wrapText="1"/>
    </xf>
    <xf numFmtId="0" fontId="52" fillId="0" borderId="14" xfId="22" applyFont="1" applyFill="1" applyBorder="1" applyAlignment="1">
      <alignment horizontal="center" vertical="center" wrapText="1"/>
    </xf>
    <xf numFmtId="0" fontId="52" fillId="0" borderId="47" xfId="22" applyFont="1" applyFill="1" applyBorder="1" applyAlignment="1">
      <alignment horizontal="center" vertical="center" wrapText="1"/>
    </xf>
    <xf numFmtId="0" fontId="52" fillId="0" borderId="15" xfId="22" applyFont="1" applyFill="1" applyBorder="1" applyAlignment="1">
      <alignment horizontal="center" vertical="center" wrapText="1"/>
    </xf>
    <xf numFmtId="0" fontId="52" fillId="0" borderId="16" xfId="22" applyFont="1" applyFill="1" applyBorder="1" applyAlignment="1">
      <alignment horizontal="center"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49" fillId="0" borderId="63" xfId="0" applyFont="1" applyFill="1" applyBorder="1" applyAlignment="1">
      <alignment horizontal="center" vertical="center"/>
    </xf>
    <xf numFmtId="0" fontId="49" fillId="0" borderId="65" xfId="0" applyFont="1" applyFill="1" applyBorder="1" applyAlignment="1">
      <alignment horizontal="center" vertical="center"/>
    </xf>
    <xf numFmtId="0" fontId="49" fillId="0" borderId="6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Fill="1" applyBorder="1" applyAlignment="1">
      <alignment horizontal="center" vertical="center"/>
    </xf>
    <xf numFmtId="0" fontId="0" fillId="29" borderId="56" xfId="0" applyFont="1" applyFill="1" applyBorder="1" applyAlignment="1">
      <alignment horizontal="center" vertical="center"/>
    </xf>
    <xf numFmtId="0" fontId="0" fillId="29" borderId="57" xfId="0" applyFont="1" applyFill="1" applyBorder="1" applyAlignment="1">
      <alignment horizontal="center" vertical="center"/>
    </xf>
    <xf numFmtId="0" fontId="20" fillId="0" borderId="5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9" fontId="26" fillId="0" borderId="43" xfId="22" applyNumberFormat="1" applyFont="1" applyFill="1" applyBorder="1" applyAlignment="1">
      <alignment horizontal="left" vertical="center" wrapText="1"/>
    </xf>
    <xf numFmtId="9" fontId="26" fillId="0" borderId="22" xfId="22" applyNumberFormat="1" applyFont="1" applyFill="1" applyBorder="1" applyAlignment="1">
      <alignment horizontal="left" vertical="center" wrapText="1"/>
    </xf>
    <xf numFmtId="9" fontId="26" fillId="0" borderId="53" xfId="22" applyNumberFormat="1" applyFont="1" applyFill="1" applyBorder="1" applyAlignment="1">
      <alignment horizontal="left" vertical="center" wrapText="1"/>
    </xf>
    <xf numFmtId="9" fontId="26" fillId="0" borderId="39" xfId="22" applyNumberFormat="1" applyFont="1" applyFill="1" applyBorder="1" applyAlignment="1">
      <alignment horizontal="left" vertical="center" wrapText="1"/>
    </xf>
    <xf numFmtId="9" fontId="26" fillId="0" borderId="0" xfId="22" applyNumberFormat="1" applyFont="1" applyFill="1" applyAlignment="1">
      <alignment horizontal="left" vertical="center" wrapText="1"/>
    </xf>
    <xf numFmtId="9" fontId="26" fillId="0" borderId="14" xfId="22" applyNumberFormat="1" applyFont="1" applyFill="1" applyBorder="1" applyAlignment="1">
      <alignment horizontal="left" vertical="center" wrapText="1"/>
    </xf>
    <xf numFmtId="9" fontId="26" fillId="0" borderId="20" xfId="22" applyNumberFormat="1" applyFont="1" applyFill="1" applyBorder="1" applyAlignment="1">
      <alignment horizontal="left" vertical="center" wrapText="1"/>
    </xf>
    <xf numFmtId="9" fontId="26" fillId="0" borderId="3" xfId="22" applyNumberFormat="1" applyFont="1" applyFill="1" applyBorder="1" applyAlignment="1">
      <alignment horizontal="left" vertical="center" wrapText="1"/>
    </xf>
    <xf numFmtId="9" fontId="26" fillId="0" borderId="7" xfId="22" applyNumberFormat="1" applyFont="1" applyFill="1" applyBorder="1" applyAlignment="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Fill="1" applyBorder="1" applyAlignment="1" applyProtection="1">
      <alignment horizontal="left" vertical="center" wrapText="1"/>
    </xf>
    <xf numFmtId="9" fontId="50" fillId="0" borderId="22" xfId="22" applyNumberFormat="1" applyFont="1" applyFill="1" applyBorder="1" applyAlignment="1" applyProtection="1">
      <alignment horizontal="left" vertical="center" wrapText="1"/>
    </xf>
    <xf numFmtId="9" fontId="50" fillId="0" borderId="53" xfId="22" applyNumberFormat="1" applyFont="1" applyFill="1" applyBorder="1" applyAlignment="1" applyProtection="1">
      <alignment horizontal="left" vertical="center" wrapText="1"/>
    </xf>
    <xf numFmtId="9" fontId="50" fillId="0" borderId="39" xfId="22" applyNumberFormat="1" applyFont="1" applyFill="1" applyBorder="1" applyAlignment="1" applyProtection="1">
      <alignment horizontal="left" vertical="center" wrapText="1"/>
    </xf>
    <xf numFmtId="9" fontId="50" fillId="0" borderId="0" xfId="22" applyNumberFormat="1" applyFont="1" applyFill="1" applyBorder="1" applyAlignment="1" applyProtection="1">
      <alignment horizontal="left" vertical="center" wrapText="1"/>
    </xf>
    <xf numFmtId="9" fontId="50" fillId="0" borderId="14" xfId="22" applyNumberFormat="1" applyFont="1" applyFill="1" applyBorder="1" applyAlignment="1" applyProtection="1">
      <alignment horizontal="left" vertical="center" wrapText="1"/>
    </xf>
    <xf numFmtId="9" fontId="50" fillId="0" borderId="20" xfId="22" applyNumberFormat="1" applyFont="1" applyFill="1" applyBorder="1" applyAlignment="1" applyProtection="1">
      <alignment horizontal="left" vertical="center" wrapText="1"/>
    </xf>
    <xf numFmtId="9" fontId="50" fillId="0" borderId="3" xfId="22" applyNumberFormat="1" applyFont="1" applyFill="1" applyBorder="1" applyAlignment="1" applyProtection="1">
      <alignment horizontal="left" vertical="center" wrapText="1"/>
    </xf>
    <xf numFmtId="9" fontId="50" fillId="0" borderId="7" xfId="22" applyNumberFormat="1" applyFont="1" applyFill="1" applyBorder="1" applyAlignment="1" applyProtection="1">
      <alignment horizontal="left" vertical="center" wrapText="1"/>
    </xf>
    <xf numFmtId="9" fontId="12" fillId="0" borderId="1" xfId="28"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1" fillId="0" borderId="43"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9"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9" fontId="11" fillId="0" borderId="51"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52" xfId="30" applyFont="1" applyFill="1" applyBorder="1" applyAlignment="1" applyProtection="1">
      <alignment horizontal="center" vertical="center" wrapText="1"/>
    </xf>
    <xf numFmtId="9" fontId="25" fillId="0" borderId="43" xfId="30" applyFont="1" applyFill="1" applyBorder="1" applyAlignment="1" applyProtection="1">
      <alignment horizontal="left" vertical="center" wrapText="1"/>
    </xf>
    <xf numFmtId="9" fontId="25" fillId="0" borderId="22" xfId="30" applyFont="1" applyFill="1" applyBorder="1" applyAlignment="1" applyProtection="1">
      <alignment horizontal="left" vertical="center" wrapText="1"/>
    </xf>
    <xf numFmtId="9" fontId="25" fillId="0" borderId="23" xfId="30" applyFont="1" applyFill="1" applyBorder="1" applyAlignment="1" applyProtection="1">
      <alignment horizontal="left" vertical="center" wrapText="1"/>
    </xf>
    <xf numFmtId="9" fontId="25" fillId="0" borderId="39" xfId="30" applyFont="1" applyFill="1" applyBorder="1" applyAlignment="1" applyProtection="1">
      <alignment horizontal="left" vertical="center" wrapText="1"/>
    </xf>
    <xf numFmtId="9" fontId="25" fillId="0" borderId="0" xfId="30" applyFont="1" applyFill="1" applyBorder="1" applyAlignment="1" applyProtection="1">
      <alignment horizontal="left" vertical="center" wrapText="1"/>
    </xf>
    <xf numFmtId="9" fontId="25" fillId="0" borderId="24" xfId="30" applyFont="1" applyFill="1" applyBorder="1" applyAlignment="1" applyProtection="1">
      <alignment horizontal="left" vertical="center" wrapText="1"/>
    </xf>
    <xf numFmtId="9" fontId="25" fillId="0" borderId="51" xfId="30" applyFont="1" applyFill="1" applyBorder="1" applyAlignment="1" applyProtection="1">
      <alignment horizontal="left" vertical="center" wrapText="1"/>
    </xf>
    <xf numFmtId="9" fontId="25" fillId="0" borderId="15" xfId="30" applyFont="1" applyFill="1" applyBorder="1" applyAlignment="1" applyProtection="1">
      <alignment horizontal="left" vertical="center" wrapText="1"/>
    </xf>
    <xf numFmtId="9" fontId="25" fillId="0" borderId="52" xfId="30" applyFont="1" applyFill="1" applyBorder="1" applyAlignment="1" applyProtection="1">
      <alignment horizontal="left"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0" fontId="24" fillId="0" borderId="48" xfId="22" applyFont="1" applyFill="1" applyBorder="1" applyAlignment="1">
      <alignment horizontal="center" vertical="center" wrapText="1"/>
    </xf>
    <xf numFmtId="0" fontId="24" fillId="0" borderId="50" xfId="22" applyFont="1" applyFill="1" applyBorder="1" applyAlignment="1">
      <alignment horizontal="center" vertical="center" wrapText="1"/>
    </xf>
    <xf numFmtId="0" fontId="24" fillId="0" borderId="49" xfId="22" applyFont="1" applyFill="1" applyBorder="1" applyAlignment="1">
      <alignment horizontal="center" vertical="center" wrapText="1"/>
    </xf>
    <xf numFmtId="0" fontId="53" fillId="0" borderId="48" xfId="22" applyFont="1" applyFill="1" applyBorder="1" applyAlignment="1" applyProtection="1">
      <alignment horizontal="left" vertical="center" wrapText="1"/>
    </xf>
    <xf numFmtId="0" fontId="53" fillId="0" borderId="50" xfId="22" applyFont="1" applyFill="1" applyBorder="1" applyAlignment="1" applyProtection="1">
      <alignment horizontal="left" vertical="center" wrapText="1"/>
    </xf>
    <xf numFmtId="0" fontId="53" fillId="0" borderId="49" xfId="22" applyFont="1" applyFill="1" applyBorder="1" applyAlignment="1" applyProtection="1">
      <alignment horizontal="left" vertical="center" wrapText="1"/>
    </xf>
    <xf numFmtId="0" fontId="23" fillId="0" borderId="46" xfId="22" applyFont="1" applyFill="1" applyBorder="1" applyAlignment="1">
      <alignment horizontal="center" vertical="center" wrapText="1"/>
    </xf>
    <xf numFmtId="0" fontId="23" fillId="0" borderId="11" xfId="22" applyFont="1" applyFill="1" applyBorder="1" applyAlignment="1">
      <alignment horizontal="center" vertical="center" wrapText="1"/>
    </xf>
    <xf numFmtId="0" fontId="23" fillId="0" borderId="12" xfId="22" applyFont="1" applyFill="1" applyBorder="1" applyAlignment="1">
      <alignment horizontal="center" vertical="center" wrapText="1"/>
    </xf>
    <xf numFmtId="0" fontId="23" fillId="0" borderId="13" xfId="22" applyFont="1" applyFill="1" applyBorder="1" applyAlignment="1">
      <alignment horizontal="center" vertical="center" wrapText="1"/>
    </xf>
    <xf numFmtId="0" fontId="23" fillId="0" borderId="0" xfId="22" applyFont="1" applyFill="1" applyBorder="1" applyAlignment="1">
      <alignment horizontal="center" vertical="center" wrapText="1"/>
    </xf>
    <xf numFmtId="0" fontId="23" fillId="0" borderId="14" xfId="22" applyFont="1" applyFill="1" applyBorder="1" applyAlignment="1">
      <alignment horizontal="center" vertical="center" wrapText="1"/>
    </xf>
    <xf numFmtId="0" fontId="23" fillId="0" borderId="47" xfId="22" applyFont="1" applyFill="1" applyBorder="1" applyAlignment="1">
      <alignment horizontal="center" vertical="center" wrapText="1"/>
    </xf>
    <xf numFmtId="0" fontId="23" fillId="0" borderId="15" xfId="22" applyFont="1" applyFill="1" applyBorder="1" applyAlignment="1">
      <alignment horizontal="center" vertical="center" wrapText="1"/>
    </xf>
    <xf numFmtId="0" fontId="23" fillId="0" borderId="16" xfId="22" applyFont="1" applyFill="1" applyBorder="1" applyAlignment="1">
      <alignment horizontal="center"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9" fillId="0" borderId="2"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Fill="1" applyBorder="1" applyAlignment="1">
      <alignment horizontal="center" vertical="center"/>
    </xf>
    <xf numFmtId="0" fontId="51" fillId="0" borderId="1" xfId="0" applyFont="1" applyFill="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Fill="1" applyBorder="1" applyAlignment="1">
      <alignment horizontal="center" vertical="center"/>
    </xf>
    <xf numFmtId="0" fontId="41" fillId="0" borderId="5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32" xfId="0" applyFont="1" applyFill="1" applyBorder="1" applyAlignment="1">
      <alignment horizontal="left" vertical="center" wrapText="1"/>
    </xf>
    <xf numFmtId="0" fontId="39" fillId="0" borderId="4" xfId="0" applyFont="1" applyFill="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508"/>
      <c r="B1" s="548" t="s">
        <v>16</v>
      </c>
      <c r="C1" s="549"/>
      <c r="D1" s="549"/>
      <c r="E1" s="549"/>
      <c r="F1" s="549"/>
      <c r="G1" s="549"/>
      <c r="H1" s="549"/>
      <c r="I1" s="549"/>
      <c r="J1" s="549"/>
      <c r="K1" s="549"/>
      <c r="L1" s="549"/>
      <c r="M1" s="549"/>
      <c r="N1" s="549"/>
      <c r="O1" s="549"/>
      <c r="P1" s="549"/>
      <c r="Q1" s="549"/>
      <c r="R1" s="549"/>
      <c r="S1" s="549"/>
      <c r="T1" s="549"/>
      <c r="U1" s="549"/>
      <c r="V1" s="549"/>
      <c r="W1" s="549"/>
      <c r="X1" s="549"/>
      <c r="Y1" s="550"/>
      <c r="Z1" s="539" t="s">
        <v>18</v>
      </c>
      <c r="AA1" s="540"/>
      <c r="AB1" s="541"/>
    </row>
    <row r="2" spans="1:28" ht="30.75" customHeight="1" x14ac:dyDescent="0.25">
      <c r="A2" s="509"/>
      <c r="B2" s="488" t="s">
        <v>17</v>
      </c>
      <c r="C2" s="489"/>
      <c r="D2" s="489"/>
      <c r="E2" s="489"/>
      <c r="F2" s="489"/>
      <c r="G2" s="489"/>
      <c r="H2" s="489"/>
      <c r="I2" s="489"/>
      <c r="J2" s="489"/>
      <c r="K2" s="489"/>
      <c r="L2" s="489"/>
      <c r="M2" s="489"/>
      <c r="N2" s="489"/>
      <c r="O2" s="489"/>
      <c r="P2" s="489"/>
      <c r="Q2" s="489"/>
      <c r="R2" s="489"/>
      <c r="S2" s="489"/>
      <c r="T2" s="489"/>
      <c r="U2" s="489"/>
      <c r="V2" s="489"/>
      <c r="W2" s="489"/>
      <c r="X2" s="489"/>
      <c r="Y2" s="490"/>
      <c r="Z2" s="511" t="s">
        <v>181</v>
      </c>
      <c r="AA2" s="512"/>
      <c r="AB2" s="513"/>
    </row>
    <row r="3" spans="1:28" ht="24" customHeight="1" x14ac:dyDescent="0.25">
      <c r="A3" s="509"/>
      <c r="B3" s="491" t="s">
        <v>296</v>
      </c>
      <c r="C3" s="492"/>
      <c r="D3" s="492"/>
      <c r="E3" s="492"/>
      <c r="F3" s="492"/>
      <c r="G3" s="492"/>
      <c r="H3" s="492"/>
      <c r="I3" s="492"/>
      <c r="J3" s="492"/>
      <c r="K3" s="492"/>
      <c r="L3" s="492"/>
      <c r="M3" s="492"/>
      <c r="N3" s="492"/>
      <c r="O3" s="492"/>
      <c r="P3" s="492"/>
      <c r="Q3" s="492"/>
      <c r="R3" s="492"/>
      <c r="S3" s="492"/>
      <c r="T3" s="492"/>
      <c r="U3" s="492"/>
      <c r="V3" s="492"/>
      <c r="W3" s="492"/>
      <c r="X3" s="492"/>
      <c r="Y3" s="493"/>
      <c r="Z3" s="511" t="s">
        <v>182</v>
      </c>
      <c r="AA3" s="512"/>
      <c r="AB3" s="513"/>
    </row>
    <row r="4" spans="1:28" ht="15.75" customHeight="1" thickBot="1" x14ac:dyDescent="0.3">
      <c r="A4" s="510"/>
      <c r="B4" s="494"/>
      <c r="C4" s="495"/>
      <c r="D4" s="495"/>
      <c r="E4" s="495"/>
      <c r="F4" s="495"/>
      <c r="G4" s="495"/>
      <c r="H4" s="495"/>
      <c r="I4" s="495"/>
      <c r="J4" s="495"/>
      <c r="K4" s="495"/>
      <c r="L4" s="495"/>
      <c r="M4" s="495"/>
      <c r="N4" s="495"/>
      <c r="O4" s="495"/>
      <c r="P4" s="495"/>
      <c r="Q4" s="495"/>
      <c r="R4" s="495"/>
      <c r="S4" s="495"/>
      <c r="T4" s="495"/>
      <c r="U4" s="495"/>
      <c r="V4" s="495"/>
      <c r="W4" s="495"/>
      <c r="X4" s="495"/>
      <c r="Y4" s="496"/>
      <c r="Z4" s="514" t="s">
        <v>176</v>
      </c>
      <c r="AA4" s="515"/>
      <c r="AB4" s="516"/>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530" t="s">
        <v>0</v>
      </c>
      <c r="B7" s="531"/>
      <c r="C7" s="444"/>
      <c r="D7" s="445"/>
      <c r="E7" s="445"/>
      <c r="F7" s="445"/>
      <c r="G7" s="445"/>
      <c r="H7" s="445"/>
      <c r="I7" s="445"/>
      <c r="J7" s="445"/>
      <c r="K7" s="446"/>
      <c r="L7" s="64"/>
      <c r="M7" s="65"/>
      <c r="N7" s="65"/>
      <c r="O7" s="65"/>
      <c r="P7" s="65"/>
      <c r="Q7" s="66"/>
      <c r="R7" s="517" t="s">
        <v>71</v>
      </c>
      <c r="S7" s="518"/>
      <c r="T7" s="519"/>
      <c r="U7" s="559" t="s">
        <v>74</v>
      </c>
      <c r="V7" s="560"/>
      <c r="W7" s="517" t="s">
        <v>67</v>
      </c>
      <c r="X7" s="519"/>
      <c r="Y7" s="557" t="s">
        <v>70</v>
      </c>
      <c r="Z7" s="558"/>
      <c r="AA7" s="551"/>
      <c r="AB7" s="552"/>
    </row>
    <row r="8" spans="1:28" ht="15" customHeight="1" x14ac:dyDescent="0.25">
      <c r="A8" s="532"/>
      <c r="B8" s="533"/>
      <c r="C8" s="447"/>
      <c r="D8" s="448"/>
      <c r="E8" s="448"/>
      <c r="F8" s="448"/>
      <c r="G8" s="448"/>
      <c r="H8" s="448"/>
      <c r="I8" s="448"/>
      <c r="J8" s="448"/>
      <c r="K8" s="449"/>
      <c r="L8" s="64"/>
      <c r="M8" s="65"/>
      <c r="N8" s="65"/>
      <c r="O8" s="65"/>
      <c r="P8" s="65"/>
      <c r="Q8" s="66"/>
      <c r="R8" s="520"/>
      <c r="S8" s="521"/>
      <c r="T8" s="522"/>
      <c r="U8" s="561"/>
      <c r="V8" s="562"/>
      <c r="W8" s="520"/>
      <c r="X8" s="522"/>
      <c r="Y8" s="555" t="s">
        <v>68</v>
      </c>
      <c r="Z8" s="556"/>
      <c r="AA8" s="542"/>
      <c r="AB8" s="543"/>
    </row>
    <row r="9" spans="1:28" ht="15" customHeight="1" thickBot="1" x14ac:dyDescent="0.3">
      <c r="A9" s="534"/>
      <c r="B9" s="535"/>
      <c r="C9" s="450"/>
      <c r="D9" s="451"/>
      <c r="E9" s="451"/>
      <c r="F9" s="451"/>
      <c r="G9" s="451"/>
      <c r="H9" s="451"/>
      <c r="I9" s="451"/>
      <c r="J9" s="451"/>
      <c r="K9" s="452"/>
      <c r="L9" s="64"/>
      <c r="M9" s="65"/>
      <c r="N9" s="65"/>
      <c r="O9" s="65"/>
      <c r="P9" s="65"/>
      <c r="Q9" s="66"/>
      <c r="R9" s="523"/>
      <c r="S9" s="524"/>
      <c r="T9" s="525"/>
      <c r="U9" s="563"/>
      <c r="V9" s="564"/>
      <c r="W9" s="523"/>
      <c r="X9" s="525"/>
      <c r="Y9" s="553" t="s">
        <v>69</v>
      </c>
      <c r="Z9" s="554"/>
      <c r="AA9" s="544"/>
      <c r="AB9" s="545"/>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465" t="s">
        <v>77</v>
      </c>
      <c r="B11" s="466"/>
      <c r="C11" s="565"/>
      <c r="D11" s="566"/>
      <c r="E11" s="566"/>
      <c r="F11" s="566"/>
      <c r="G11" s="566"/>
      <c r="H11" s="566"/>
      <c r="I11" s="566"/>
      <c r="J11" s="566"/>
      <c r="K11" s="567"/>
      <c r="L11" s="74"/>
      <c r="M11" s="546" t="s">
        <v>73</v>
      </c>
      <c r="N11" s="576"/>
      <c r="O11" s="576"/>
      <c r="P11" s="576"/>
      <c r="Q11" s="547"/>
      <c r="R11" s="536"/>
      <c r="S11" s="537"/>
      <c r="T11" s="537"/>
      <c r="U11" s="537"/>
      <c r="V11" s="538"/>
      <c r="W11" s="546" t="s">
        <v>72</v>
      </c>
      <c r="X11" s="547"/>
      <c r="Y11" s="568"/>
      <c r="Z11" s="569"/>
      <c r="AA11" s="569"/>
      <c r="AB11" s="570"/>
    </row>
    <row r="12" spans="1:28" ht="9" customHeight="1" thickBot="1" x14ac:dyDescent="0.3">
      <c r="A12" s="61"/>
      <c r="B12" s="56"/>
      <c r="C12" s="577"/>
      <c r="D12" s="577"/>
      <c r="E12" s="577"/>
      <c r="F12" s="577"/>
      <c r="G12" s="577"/>
      <c r="H12" s="577"/>
      <c r="I12" s="577"/>
      <c r="J12" s="577"/>
      <c r="K12" s="577"/>
      <c r="L12" s="577"/>
      <c r="M12" s="577"/>
      <c r="N12" s="577"/>
      <c r="O12" s="577"/>
      <c r="P12" s="577"/>
      <c r="Q12" s="577"/>
      <c r="R12" s="577"/>
      <c r="S12" s="577"/>
      <c r="T12" s="577"/>
      <c r="U12" s="577"/>
      <c r="V12" s="577"/>
      <c r="W12" s="577"/>
      <c r="X12" s="577"/>
      <c r="Y12" s="577"/>
      <c r="Z12" s="577"/>
      <c r="AA12" s="75"/>
      <c r="AB12" s="76"/>
    </row>
    <row r="13" spans="1:28" s="78" customFormat="1" ht="37.5" customHeight="1" thickBot="1" x14ac:dyDescent="0.3">
      <c r="A13" s="465" t="s">
        <v>79</v>
      </c>
      <c r="B13" s="466"/>
      <c r="C13" s="441"/>
      <c r="D13" s="442"/>
      <c r="E13" s="442"/>
      <c r="F13" s="442"/>
      <c r="G13" s="442"/>
      <c r="H13" s="442"/>
      <c r="I13" s="442"/>
      <c r="J13" s="442"/>
      <c r="K13" s="442"/>
      <c r="L13" s="442"/>
      <c r="M13" s="442"/>
      <c r="N13" s="442"/>
      <c r="O13" s="442"/>
      <c r="P13" s="442"/>
      <c r="Q13" s="443"/>
      <c r="R13" s="56"/>
      <c r="S13" s="470" t="s">
        <v>14</v>
      </c>
      <c r="T13" s="470"/>
      <c r="U13" s="77"/>
      <c r="V13" s="469" t="s">
        <v>15</v>
      </c>
      <c r="W13" s="470"/>
      <c r="X13" s="470"/>
      <c r="Y13" s="470"/>
      <c r="Z13" s="56"/>
      <c r="AA13" s="474"/>
      <c r="AB13" s="475"/>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526" t="s">
        <v>294</v>
      </c>
      <c r="B15" s="527"/>
      <c r="C15" s="506" t="s">
        <v>323</v>
      </c>
      <c r="D15" s="82"/>
      <c r="E15" s="82"/>
      <c r="F15" s="82"/>
      <c r="G15" s="82"/>
      <c r="H15" s="82"/>
      <c r="I15" s="82"/>
      <c r="J15" s="83"/>
      <c r="K15" s="84"/>
      <c r="L15" s="83"/>
      <c r="M15" s="62"/>
      <c r="N15" s="62"/>
      <c r="O15" s="62"/>
      <c r="P15" s="62"/>
      <c r="Q15" s="471" t="s">
        <v>1</v>
      </c>
      <c r="R15" s="472"/>
      <c r="S15" s="472"/>
      <c r="T15" s="472"/>
      <c r="U15" s="472"/>
      <c r="V15" s="472"/>
      <c r="W15" s="472"/>
      <c r="X15" s="472"/>
      <c r="Y15" s="472"/>
      <c r="Z15" s="472"/>
      <c r="AA15" s="472"/>
      <c r="AB15" s="473"/>
    </row>
    <row r="16" spans="1:28" ht="35.25" customHeight="1" thickBot="1" x14ac:dyDescent="0.3">
      <c r="A16" s="528"/>
      <c r="B16" s="529"/>
      <c r="C16" s="507"/>
      <c r="D16" s="82"/>
      <c r="E16" s="82"/>
      <c r="F16" s="82"/>
      <c r="G16" s="82"/>
      <c r="H16" s="82"/>
      <c r="I16" s="82"/>
      <c r="J16" s="83"/>
      <c r="K16" s="83"/>
      <c r="L16" s="83"/>
      <c r="M16" s="62"/>
      <c r="N16" s="62"/>
      <c r="O16" s="62"/>
      <c r="P16" s="62"/>
      <c r="Q16" s="573" t="s">
        <v>2</v>
      </c>
      <c r="R16" s="574"/>
      <c r="S16" s="574"/>
      <c r="T16" s="574"/>
      <c r="U16" s="574"/>
      <c r="V16" s="575"/>
      <c r="W16" s="578" t="s">
        <v>3</v>
      </c>
      <c r="X16" s="574"/>
      <c r="Y16" s="574"/>
      <c r="Z16" s="574"/>
      <c r="AA16" s="574"/>
      <c r="AB16" s="579"/>
    </row>
    <row r="17" spans="1:39" ht="27" customHeight="1" x14ac:dyDescent="0.25">
      <c r="A17" s="85"/>
      <c r="B17" s="62"/>
      <c r="C17" s="62"/>
      <c r="D17" s="82"/>
      <c r="E17" s="82"/>
      <c r="F17" s="82"/>
      <c r="G17" s="82"/>
      <c r="H17" s="82"/>
      <c r="I17" s="82"/>
      <c r="J17" s="82"/>
      <c r="K17" s="82"/>
      <c r="L17" s="82"/>
      <c r="M17" s="62"/>
      <c r="N17" s="62"/>
      <c r="O17" s="62"/>
      <c r="P17" s="62"/>
      <c r="Q17" s="581" t="s">
        <v>4</v>
      </c>
      <c r="R17" s="582"/>
      <c r="S17" s="436"/>
      <c r="T17" s="430" t="s">
        <v>189</v>
      </c>
      <c r="U17" s="431"/>
      <c r="V17" s="432"/>
      <c r="W17" s="435" t="s">
        <v>4</v>
      </c>
      <c r="X17" s="436"/>
      <c r="Y17" s="435" t="s">
        <v>5</v>
      </c>
      <c r="Z17" s="436"/>
      <c r="AA17" s="430" t="s">
        <v>90</v>
      </c>
      <c r="AB17" s="437"/>
      <c r="AC17" s="86"/>
      <c r="AD17" s="86"/>
    </row>
    <row r="18" spans="1:39" ht="27" customHeight="1" x14ac:dyDescent="0.25">
      <c r="A18" s="85"/>
      <c r="B18" s="62"/>
      <c r="C18" s="62"/>
      <c r="D18" s="82"/>
      <c r="E18" s="82"/>
      <c r="F18" s="82"/>
      <c r="G18" s="82"/>
      <c r="H18" s="82"/>
      <c r="I18" s="82"/>
      <c r="J18" s="82"/>
      <c r="K18" s="82"/>
      <c r="L18" s="82"/>
      <c r="M18" s="62"/>
      <c r="N18" s="62"/>
      <c r="O18" s="62"/>
      <c r="P18" s="62"/>
      <c r="Q18" s="177"/>
      <c r="R18" s="178"/>
      <c r="S18" s="179"/>
      <c r="T18" s="430"/>
      <c r="U18" s="431"/>
      <c r="V18" s="432"/>
      <c r="W18" s="158"/>
      <c r="X18" s="159"/>
      <c r="Y18" s="158"/>
      <c r="Z18" s="159"/>
      <c r="AA18" s="160"/>
      <c r="AB18" s="161"/>
      <c r="AC18" s="86"/>
      <c r="AD18" s="86"/>
    </row>
    <row r="19" spans="1:39" ht="18" customHeight="1" thickBot="1" x14ac:dyDescent="0.3">
      <c r="A19" s="61"/>
      <c r="B19" s="56"/>
      <c r="C19" s="82"/>
      <c r="D19" s="82"/>
      <c r="E19" s="82"/>
      <c r="F19" s="82"/>
      <c r="G19" s="87"/>
      <c r="H19" s="87"/>
      <c r="I19" s="87"/>
      <c r="J19" s="87"/>
      <c r="K19" s="87"/>
      <c r="L19" s="87"/>
      <c r="M19" s="82"/>
      <c r="N19" s="82"/>
      <c r="O19" s="82"/>
      <c r="P19" s="82"/>
      <c r="Q19" s="580"/>
      <c r="R19" s="463"/>
      <c r="S19" s="464"/>
      <c r="T19" s="462"/>
      <c r="U19" s="463"/>
      <c r="V19" s="464"/>
      <c r="W19" s="476"/>
      <c r="X19" s="477"/>
      <c r="Y19" s="433"/>
      <c r="Z19" s="434"/>
      <c r="AA19" s="583"/>
      <c r="AB19" s="584"/>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482" t="s">
        <v>76</v>
      </c>
      <c r="B21" s="483"/>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5"/>
    </row>
    <row r="22" spans="1:39" ht="15" customHeight="1" x14ac:dyDescent="0.25">
      <c r="A22" s="407" t="s">
        <v>190</v>
      </c>
      <c r="B22" s="438" t="s">
        <v>6</v>
      </c>
      <c r="C22" s="439"/>
      <c r="D22" s="479" t="s">
        <v>7</v>
      </c>
      <c r="E22" s="480"/>
      <c r="F22" s="480"/>
      <c r="G22" s="480"/>
      <c r="H22" s="480"/>
      <c r="I22" s="480"/>
      <c r="J22" s="480"/>
      <c r="K22" s="480"/>
      <c r="L22" s="480"/>
      <c r="M22" s="480"/>
      <c r="N22" s="480"/>
      <c r="O22" s="486"/>
      <c r="P22" s="405" t="s">
        <v>8</v>
      </c>
      <c r="Q22" s="405" t="s">
        <v>84</v>
      </c>
      <c r="R22" s="405"/>
      <c r="S22" s="405"/>
      <c r="T22" s="405"/>
      <c r="U22" s="405"/>
      <c r="V22" s="405"/>
      <c r="W22" s="405"/>
      <c r="X22" s="405"/>
      <c r="Y22" s="405"/>
      <c r="Z22" s="405"/>
      <c r="AA22" s="405"/>
      <c r="AB22" s="422"/>
    </row>
    <row r="23" spans="1:39" ht="27" customHeight="1" x14ac:dyDescent="0.25">
      <c r="A23" s="408"/>
      <c r="B23" s="423"/>
      <c r="C23" s="425"/>
      <c r="D23" s="157" t="s">
        <v>39</v>
      </c>
      <c r="E23" s="157" t="s">
        <v>40</v>
      </c>
      <c r="F23" s="157" t="s">
        <v>41</v>
      </c>
      <c r="G23" s="157" t="s">
        <v>42</v>
      </c>
      <c r="H23" s="157" t="s">
        <v>43</v>
      </c>
      <c r="I23" s="157" t="s">
        <v>44</v>
      </c>
      <c r="J23" s="157" t="s">
        <v>45</v>
      </c>
      <c r="K23" s="157" t="s">
        <v>46</v>
      </c>
      <c r="L23" s="157" t="s">
        <v>47</v>
      </c>
      <c r="M23" s="157" t="s">
        <v>48</v>
      </c>
      <c r="N23" s="157" t="s">
        <v>49</v>
      </c>
      <c r="O23" s="157" t="s">
        <v>50</v>
      </c>
      <c r="P23" s="486"/>
      <c r="Q23" s="405"/>
      <c r="R23" s="405"/>
      <c r="S23" s="405"/>
      <c r="T23" s="405"/>
      <c r="U23" s="405"/>
      <c r="V23" s="405"/>
      <c r="W23" s="405"/>
      <c r="X23" s="405"/>
      <c r="Y23" s="405"/>
      <c r="Z23" s="405"/>
      <c r="AA23" s="405"/>
      <c r="AB23" s="422"/>
    </row>
    <row r="24" spans="1:39" ht="42" customHeight="1" thickBot="1" x14ac:dyDescent="0.3">
      <c r="A24" s="88"/>
      <c r="B24" s="428"/>
      <c r="C24" s="429"/>
      <c r="D24" s="92"/>
      <c r="E24" s="92"/>
      <c r="F24" s="92"/>
      <c r="G24" s="92"/>
      <c r="H24" s="92"/>
      <c r="I24" s="92"/>
      <c r="J24" s="92"/>
      <c r="K24" s="92"/>
      <c r="L24" s="92"/>
      <c r="M24" s="92"/>
      <c r="N24" s="92"/>
      <c r="O24" s="92"/>
      <c r="P24" s="89">
        <f>SUM(D24:O24)</f>
        <v>0</v>
      </c>
      <c r="Q24" s="414" t="s">
        <v>297</v>
      </c>
      <c r="R24" s="414"/>
      <c r="S24" s="414"/>
      <c r="T24" s="414"/>
      <c r="U24" s="414"/>
      <c r="V24" s="414"/>
      <c r="W24" s="414"/>
      <c r="X24" s="414"/>
      <c r="Y24" s="414"/>
      <c r="Z24" s="414"/>
      <c r="AA24" s="414"/>
      <c r="AB24" s="415"/>
    </row>
    <row r="25" spans="1:39" ht="21.95" customHeight="1" x14ac:dyDescent="0.25">
      <c r="A25" s="411" t="s">
        <v>293</v>
      </c>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3"/>
    </row>
    <row r="26" spans="1:39" ht="23.1" customHeight="1" x14ac:dyDescent="0.25">
      <c r="A26" s="404" t="s">
        <v>191</v>
      </c>
      <c r="B26" s="405" t="s">
        <v>62</v>
      </c>
      <c r="C26" s="405" t="s">
        <v>6</v>
      </c>
      <c r="D26" s="405" t="s">
        <v>60</v>
      </c>
      <c r="E26" s="405"/>
      <c r="F26" s="405"/>
      <c r="G26" s="405"/>
      <c r="H26" s="405"/>
      <c r="I26" s="405"/>
      <c r="J26" s="405"/>
      <c r="K26" s="405"/>
      <c r="L26" s="405"/>
      <c r="M26" s="405"/>
      <c r="N26" s="405"/>
      <c r="O26" s="405"/>
      <c r="P26" s="405"/>
      <c r="Q26" s="405" t="s">
        <v>85</v>
      </c>
      <c r="R26" s="405"/>
      <c r="S26" s="405"/>
      <c r="T26" s="405"/>
      <c r="U26" s="405"/>
      <c r="V26" s="405"/>
      <c r="W26" s="405"/>
      <c r="X26" s="405"/>
      <c r="Y26" s="405"/>
      <c r="Z26" s="405"/>
      <c r="AA26" s="405"/>
      <c r="AB26" s="422"/>
      <c r="AE26" s="90"/>
      <c r="AF26" s="90"/>
      <c r="AG26" s="90"/>
      <c r="AH26" s="90"/>
      <c r="AI26" s="90"/>
      <c r="AJ26" s="90"/>
      <c r="AK26" s="90"/>
      <c r="AL26" s="90"/>
      <c r="AM26" s="90"/>
    </row>
    <row r="27" spans="1:39" ht="23.1" customHeight="1" x14ac:dyDescent="0.25">
      <c r="A27" s="404"/>
      <c r="B27" s="405"/>
      <c r="C27" s="406"/>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423" t="s">
        <v>80</v>
      </c>
      <c r="R27" s="424"/>
      <c r="S27" s="424"/>
      <c r="T27" s="425"/>
      <c r="U27" s="423" t="s">
        <v>81</v>
      </c>
      <c r="V27" s="424"/>
      <c r="W27" s="424"/>
      <c r="X27" s="425"/>
      <c r="Y27" s="423" t="s">
        <v>82</v>
      </c>
      <c r="Z27" s="424"/>
      <c r="AA27" s="424"/>
      <c r="AB27" s="478"/>
      <c r="AE27" s="90"/>
      <c r="AF27" s="90"/>
      <c r="AG27" s="90"/>
      <c r="AH27" s="90"/>
      <c r="AI27" s="90"/>
      <c r="AJ27" s="90"/>
      <c r="AK27" s="90"/>
      <c r="AL27" s="90"/>
      <c r="AM27" s="90"/>
    </row>
    <row r="28" spans="1:39" ht="33" customHeight="1" x14ac:dyDescent="0.25">
      <c r="A28" s="409" t="s">
        <v>408</v>
      </c>
      <c r="B28" s="426"/>
      <c r="C28" s="93" t="s">
        <v>9</v>
      </c>
      <c r="D28" s="92"/>
      <c r="E28" s="92"/>
      <c r="F28" s="92"/>
      <c r="G28" s="92"/>
      <c r="H28" s="92"/>
      <c r="I28" s="92"/>
      <c r="J28" s="92"/>
      <c r="K28" s="92"/>
      <c r="L28" s="92"/>
      <c r="M28" s="92"/>
      <c r="N28" s="92"/>
      <c r="O28" s="92"/>
      <c r="P28" s="175">
        <f>SUM(D28:O28)</f>
        <v>0</v>
      </c>
      <c r="Q28" s="416" t="s">
        <v>193</v>
      </c>
      <c r="R28" s="417"/>
      <c r="S28" s="417"/>
      <c r="T28" s="418"/>
      <c r="U28" s="416" t="s">
        <v>194</v>
      </c>
      <c r="V28" s="417"/>
      <c r="W28" s="417"/>
      <c r="X28" s="418"/>
      <c r="Y28" s="416" t="s">
        <v>195</v>
      </c>
      <c r="Z28" s="417"/>
      <c r="AA28" s="417"/>
      <c r="AB28" s="571"/>
      <c r="AE28" s="90"/>
      <c r="AF28" s="90"/>
      <c r="AG28" s="90"/>
      <c r="AH28" s="90"/>
      <c r="AI28" s="90"/>
      <c r="AJ28" s="90"/>
      <c r="AK28" s="90"/>
      <c r="AL28" s="90"/>
      <c r="AM28" s="90"/>
    </row>
    <row r="29" spans="1:39" ht="33.950000000000003" customHeight="1" thickBot="1" x14ac:dyDescent="0.3">
      <c r="A29" s="410"/>
      <c r="B29" s="427"/>
      <c r="C29" s="94" t="s">
        <v>10</v>
      </c>
      <c r="D29" s="95"/>
      <c r="E29" s="95"/>
      <c r="F29" s="95"/>
      <c r="G29" s="96"/>
      <c r="H29" s="96"/>
      <c r="I29" s="96"/>
      <c r="J29" s="96"/>
      <c r="K29" s="96"/>
      <c r="L29" s="96"/>
      <c r="M29" s="96"/>
      <c r="N29" s="96"/>
      <c r="O29" s="96"/>
      <c r="P29" s="176">
        <f>SUM(D29:O29)</f>
        <v>0</v>
      </c>
      <c r="Q29" s="419"/>
      <c r="R29" s="420"/>
      <c r="S29" s="420"/>
      <c r="T29" s="421"/>
      <c r="U29" s="419"/>
      <c r="V29" s="420"/>
      <c r="W29" s="420"/>
      <c r="X29" s="421"/>
      <c r="Y29" s="419"/>
      <c r="Z29" s="420"/>
      <c r="AA29" s="420"/>
      <c r="AB29" s="572"/>
      <c r="AC29" s="50"/>
      <c r="AD29" s="97"/>
      <c r="AE29" s="90"/>
      <c r="AF29" s="90"/>
      <c r="AG29" s="90"/>
      <c r="AH29" s="90"/>
      <c r="AI29" s="90"/>
      <c r="AJ29" s="90"/>
      <c r="AK29" s="90"/>
      <c r="AL29" s="90"/>
      <c r="AM29" s="90"/>
    </row>
    <row r="30" spans="1:39" ht="26.1" customHeight="1" x14ac:dyDescent="0.25">
      <c r="A30" s="403" t="s">
        <v>192</v>
      </c>
      <c r="B30" s="398" t="s">
        <v>61</v>
      </c>
      <c r="C30" s="487" t="s">
        <v>11</v>
      </c>
      <c r="D30" s="487"/>
      <c r="E30" s="487"/>
      <c r="F30" s="487"/>
      <c r="G30" s="487"/>
      <c r="H30" s="487"/>
      <c r="I30" s="487"/>
      <c r="J30" s="487"/>
      <c r="K30" s="487"/>
      <c r="L30" s="487"/>
      <c r="M30" s="487"/>
      <c r="N30" s="487"/>
      <c r="O30" s="487"/>
      <c r="P30" s="487"/>
      <c r="Q30" s="503" t="s">
        <v>78</v>
      </c>
      <c r="R30" s="504"/>
      <c r="S30" s="504"/>
      <c r="T30" s="504"/>
      <c r="U30" s="504"/>
      <c r="V30" s="504"/>
      <c r="W30" s="504"/>
      <c r="X30" s="504"/>
      <c r="Y30" s="504"/>
      <c r="Z30" s="504"/>
      <c r="AA30" s="504"/>
      <c r="AB30" s="505"/>
      <c r="AE30" s="90"/>
      <c r="AF30" s="90"/>
      <c r="AG30" s="90"/>
      <c r="AH30" s="90"/>
      <c r="AI30" s="90"/>
      <c r="AJ30" s="90"/>
      <c r="AK30" s="90"/>
      <c r="AL30" s="90"/>
      <c r="AM30" s="90"/>
    </row>
    <row r="31" spans="1:39" ht="26.1" customHeight="1" x14ac:dyDescent="0.25">
      <c r="A31" s="404"/>
      <c r="B31" s="399"/>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479" t="s">
        <v>83</v>
      </c>
      <c r="R31" s="480"/>
      <c r="S31" s="480"/>
      <c r="T31" s="480"/>
      <c r="U31" s="480"/>
      <c r="V31" s="480"/>
      <c r="W31" s="480"/>
      <c r="X31" s="480"/>
      <c r="Y31" s="480"/>
      <c r="Z31" s="480"/>
      <c r="AA31" s="480"/>
      <c r="AB31" s="481"/>
      <c r="AE31" s="98"/>
      <c r="AF31" s="98"/>
      <c r="AG31" s="98"/>
      <c r="AH31" s="98"/>
      <c r="AI31" s="98"/>
      <c r="AJ31" s="98"/>
      <c r="AK31" s="98"/>
      <c r="AL31" s="98"/>
      <c r="AM31" s="98"/>
    </row>
    <row r="32" spans="1:39" ht="28.5" customHeight="1" x14ac:dyDescent="0.25">
      <c r="A32" s="401"/>
      <c r="B32" s="396"/>
      <c r="C32" s="93" t="s">
        <v>9</v>
      </c>
      <c r="D32" s="99"/>
      <c r="E32" s="99"/>
      <c r="F32" s="99"/>
      <c r="G32" s="99"/>
      <c r="H32" s="99"/>
      <c r="I32" s="99"/>
      <c r="J32" s="99"/>
      <c r="K32" s="99"/>
      <c r="L32" s="99"/>
      <c r="M32" s="99"/>
      <c r="N32" s="99"/>
      <c r="O32" s="99"/>
      <c r="P32" s="100">
        <f t="shared" ref="P32:P39" si="0">SUM(D32:O32)</f>
        <v>0</v>
      </c>
      <c r="Q32" s="497" t="s">
        <v>287</v>
      </c>
      <c r="R32" s="498"/>
      <c r="S32" s="498"/>
      <c r="T32" s="498"/>
      <c r="U32" s="498"/>
      <c r="V32" s="498"/>
      <c r="W32" s="498"/>
      <c r="X32" s="498"/>
      <c r="Y32" s="498"/>
      <c r="Z32" s="498"/>
      <c r="AA32" s="498"/>
      <c r="AB32" s="499"/>
      <c r="AC32" s="101"/>
      <c r="AE32" s="102"/>
      <c r="AF32" s="102"/>
      <c r="AG32" s="102"/>
      <c r="AH32" s="102"/>
      <c r="AI32" s="102"/>
      <c r="AJ32" s="102"/>
      <c r="AK32" s="102"/>
      <c r="AL32" s="102"/>
      <c r="AM32" s="102"/>
    </row>
    <row r="33" spans="1:29" ht="28.5" customHeight="1" x14ac:dyDescent="0.25">
      <c r="A33" s="402"/>
      <c r="B33" s="397"/>
      <c r="C33" s="103" t="s">
        <v>10</v>
      </c>
      <c r="D33" s="104"/>
      <c r="E33" s="104"/>
      <c r="F33" s="104"/>
      <c r="G33" s="104"/>
      <c r="H33" s="104"/>
      <c r="I33" s="104"/>
      <c r="J33" s="104"/>
      <c r="K33" s="104"/>
      <c r="L33" s="104"/>
      <c r="M33" s="104"/>
      <c r="N33" s="104"/>
      <c r="O33" s="104"/>
      <c r="P33" s="105">
        <f t="shared" si="0"/>
        <v>0</v>
      </c>
      <c r="Q33" s="500"/>
      <c r="R33" s="501"/>
      <c r="S33" s="501"/>
      <c r="T33" s="501"/>
      <c r="U33" s="501"/>
      <c r="V33" s="501"/>
      <c r="W33" s="501"/>
      <c r="X33" s="501"/>
      <c r="Y33" s="501"/>
      <c r="Z33" s="501"/>
      <c r="AA33" s="501"/>
      <c r="AB33" s="502"/>
      <c r="AC33" s="101"/>
    </row>
    <row r="34" spans="1:29" ht="28.5" customHeight="1" x14ac:dyDescent="0.25">
      <c r="A34" s="402"/>
      <c r="B34" s="400"/>
      <c r="C34" s="106" t="s">
        <v>9</v>
      </c>
      <c r="D34" s="107"/>
      <c r="E34" s="107"/>
      <c r="F34" s="107"/>
      <c r="G34" s="107"/>
      <c r="H34" s="107"/>
      <c r="I34" s="107"/>
      <c r="J34" s="107"/>
      <c r="K34" s="107"/>
      <c r="L34" s="107"/>
      <c r="M34" s="107"/>
      <c r="N34" s="107"/>
      <c r="O34" s="107"/>
      <c r="P34" s="105">
        <f t="shared" si="0"/>
        <v>0</v>
      </c>
      <c r="Q34" s="453"/>
      <c r="R34" s="454"/>
      <c r="S34" s="454"/>
      <c r="T34" s="454"/>
      <c r="U34" s="454"/>
      <c r="V34" s="454"/>
      <c r="W34" s="454"/>
      <c r="X34" s="454"/>
      <c r="Y34" s="454"/>
      <c r="Z34" s="454"/>
      <c r="AA34" s="454"/>
      <c r="AB34" s="455"/>
      <c r="AC34" s="101"/>
    </row>
    <row r="35" spans="1:29" ht="28.5" customHeight="1" x14ac:dyDescent="0.25">
      <c r="A35" s="402"/>
      <c r="B35" s="397"/>
      <c r="C35" s="103" t="s">
        <v>10</v>
      </c>
      <c r="D35" s="104"/>
      <c r="E35" s="104"/>
      <c r="F35" s="104"/>
      <c r="G35" s="104"/>
      <c r="H35" s="104"/>
      <c r="I35" s="104"/>
      <c r="J35" s="104"/>
      <c r="K35" s="104"/>
      <c r="L35" s="108"/>
      <c r="M35" s="108"/>
      <c r="N35" s="108"/>
      <c r="O35" s="108"/>
      <c r="P35" s="105">
        <f t="shared" si="0"/>
        <v>0</v>
      </c>
      <c r="Q35" s="459"/>
      <c r="R35" s="460"/>
      <c r="S35" s="460"/>
      <c r="T35" s="460"/>
      <c r="U35" s="460"/>
      <c r="V35" s="460"/>
      <c r="W35" s="460"/>
      <c r="X35" s="460"/>
      <c r="Y35" s="460"/>
      <c r="Z35" s="460"/>
      <c r="AA35" s="460"/>
      <c r="AB35" s="461"/>
      <c r="AC35" s="101"/>
    </row>
    <row r="36" spans="1:29" ht="28.5" customHeight="1" x14ac:dyDescent="0.25">
      <c r="A36" s="394"/>
      <c r="B36" s="400"/>
      <c r="C36" s="106" t="s">
        <v>9</v>
      </c>
      <c r="D36" s="107"/>
      <c r="E36" s="107"/>
      <c r="F36" s="107"/>
      <c r="G36" s="107"/>
      <c r="H36" s="107"/>
      <c r="I36" s="107"/>
      <c r="J36" s="107"/>
      <c r="K36" s="107"/>
      <c r="L36" s="107"/>
      <c r="M36" s="107"/>
      <c r="N36" s="107"/>
      <c r="O36" s="107"/>
      <c r="P36" s="105">
        <f t="shared" si="0"/>
        <v>0</v>
      </c>
      <c r="Q36" s="453"/>
      <c r="R36" s="454"/>
      <c r="S36" s="454"/>
      <c r="T36" s="454"/>
      <c r="U36" s="454"/>
      <c r="V36" s="454"/>
      <c r="W36" s="454"/>
      <c r="X36" s="454"/>
      <c r="Y36" s="454"/>
      <c r="Z36" s="454"/>
      <c r="AA36" s="454"/>
      <c r="AB36" s="455"/>
      <c r="AC36" s="101"/>
    </row>
    <row r="37" spans="1:29" ht="28.5" customHeight="1" x14ac:dyDescent="0.25">
      <c r="A37" s="395"/>
      <c r="B37" s="397"/>
      <c r="C37" s="103" t="s">
        <v>10</v>
      </c>
      <c r="D37" s="104"/>
      <c r="E37" s="104"/>
      <c r="F37" s="104"/>
      <c r="G37" s="109"/>
      <c r="H37" s="104"/>
      <c r="I37" s="104"/>
      <c r="J37" s="104"/>
      <c r="K37" s="104"/>
      <c r="L37" s="108"/>
      <c r="M37" s="108"/>
      <c r="N37" s="108"/>
      <c r="O37" s="108"/>
      <c r="P37" s="105">
        <f t="shared" si="0"/>
        <v>0</v>
      </c>
      <c r="Q37" s="459"/>
      <c r="R37" s="460"/>
      <c r="S37" s="460"/>
      <c r="T37" s="460"/>
      <c r="U37" s="460"/>
      <c r="V37" s="460"/>
      <c r="W37" s="460"/>
      <c r="X37" s="460"/>
      <c r="Y37" s="460"/>
      <c r="Z37" s="460"/>
      <c r="AA37" s="460"/>
      <c r="AB37" s="461"/>
      <c r="AC37" s="101"/>
    </row>
    <row r="38" spans="1:29" ht="28.5" customHeight="1" x14ac:dyDescent="0.25">
      <c r="A38" s="467"/>
      <c r="B38" s="400"/>
      <c r="C38" s="106" t="s">
        <v>9</v>
      </c>
      <c r="D38" s="107"/>
      <c r="E38" s="107"/>
      <c r="F38" s="107"/>
      <c r="G38" s="107"/>
      <c r="H38" s="107"/>
      <c r="I38" s="107"/>
      <c r="J38" s="107"/>
      <c r="K38" s="107"/>
      <c r="L38" s="107"/>
      <c r="M38" s="107"/>
      <c r="N38" s="107"/>
      <c r="O38" s="107"/>
      <c r="P38" s="105">
        <f t="shared" si="0"/>
        <v>0</v>
      </c>
      <c r="Q38" s="453"/>
      <c r="R38" s="454"/>
      <c r="S38" s="454"/>
      <c r="T38" s="454"/>
      <c r="U38" s="454"/>
      <c r="V38" s="454"/>
      <c r="W38" s="454"/>
      <c r="X38" s="454"/>
      <c r="Y38" s="454"/>
      <c r="Z38" s="454"/>
      <c r="AA38" s="454"/>
      <c r="AB38" s="455"/>
      <c r="AC38" s="101"/>
    </row>
    <row r="39" spans="1:29" ht="28.5" customHeight="1" thickBot="1" x14ac:dyDescent="0.3">
      <c r="A39" s="468"/>
      <c r="B39" s="440"/>
      <c r="C39" s="94" t="s">
        <v>10</v>
      </c>
      <c r="D39" s="110"/>
      <c r="E39" s="110"/>
      <c r="F39" s="110"/>
      <c r="G39" s="110"/>
      <c r="H39" s="110"/>
      <c r="I39" s="110"/>
      <c r="J39" s="110"/>
      <c r="K39" s="110"/>
      <c r="L39" s="111"/>
      <c r="M39" s="111"/>
      <c r="N39" s="111"/>
      <c r="O39" s="111"/>
      <c r="P39" s="112">
        <f t="shared" si="0"/>
        <v>0</v>
      </c>
      <c r="Q39" s="456"/>
      <c r="R39" s="457"/>
      <c r="S39" s="457"/>
      <c r="T39" s="457"/>
      <c r="U39" s="457"/>
      <c r="V39" s="457"/>
      <c r="W39" s="457"/>
      <c r="X39" s="457"/>
      <c r="Y39" s="457"/>
      <c r="Z39" s="457"/>
      <c r="AA39" s="457"/>
      <c r="AB39" s="458"/>
      <c r="AC39" s="101"/>
    </row>
    <row r="40" spans="1:29" x14ac:dyDescent="0.25">
      <c r="A40" s="52" t="s">
        <v>295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832" t="s">
        <v>20</v>
      </c>
      <c r="D1" s="832"/>
      <c r="E1" s="832"/>
      <c r="F1" s="832"/>
      <c r="G1" s="833" t="s">
        <v>22</v>
      </c>
      <c r="H1" s="834"/>
      <c r="I1" s="834"/>
      <c r="J1" s="835"/>
      <c r="K1" s="831" t="s">
        <v>23</v>
      </c>
      <c r="L1" s="831"/>
      <c r="M1" s="831"/>
      <c r="N1" s="831"/>
    </row>
    <row r="2" spans="1:14" x14ac:dyDescent="0.25">
      <c r="C2" s="5"/>
      <c r="D2" s="5"/>
      <c r="E2" s="5"/>
      <c r="F2" s="5" t="s">
        <v>21</v>
      </c>
      <c r="G2" s="31"/>
      <c r="H2" s="5"/>
      <c r="I2" s="5"/>
      <c r="J2" s="32" t="s">
        <v>21</v>
      </c>
      <c r="K2" s="5"/>
      <c r="L2" s="5"/>
      <c r="M2" s="5"/>
      <c r="N2" s="5" t="s">
        <v>21</v>
      </c>
    </row>
    <row r="3" spans="1:14" x14ac:dyDescent="0.25">
      <c r="A3" s="829"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829"/>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829"/>
      <c r="B5" s="6">
        <v>3</v>
      </c>
      <c r="C5" s="7">
        <v>0.05</v>
      </c>
      <c r="D5" s="7">
        <v>0.05</v>
      </c>
      <c r="E5" s="7">
        <v>0.1</v>
      </c>
      <c r="F5" s="8">
        <f>(C5+D5+E5)</f>
        <v>0.2</v>
      </c>
      <c r="G5" s="33">
        <v>0.1</v>
      </c>
      <c r="H5" s="7">
        <v>0.1</v>
      </c>
      <c r="I5" s="7">
        <v>0.1</v>
      </c>
      <c r="J5" s="34">
        <f>(G5+H5+I5)</f>
        <v>0.30000000000000004</v>
      </c>
      <c r="K5" s="25"/>
      <c r="L5" s="6"/>
      <c r="M5" s="6"/>
      <c r="N5" s="6"/>
    </row>
    <row r="6" spans="1:14" x14ac:dyDescent="0.25">
      <c r="A6" s="829"/>
      <c r="B6" s="6">
        <v>4</v>
      </c>
      <c r="C6" s="7">
        <v>0.1</v>
      </c>
      <c r="D6" s="7">
        <v>0.1</v>
      </c>
      <c r="E6" s="7">
        <v>0.2</v>
      </c>
      <c r="F6" s="8">
        <f>(C6+D6+E6)</f>
        <v>0.4</v>
      </c>
      <c r="G6" s="33">
        <v>0</v>
      </c>
      <c r="H6" s="7">
        <v>0</v>
      </c>
      <c r="I6" s="7">
        <v>0.1</v>
      </c>
      <c r="J6" s="34">
        <f>(G6+H6+I6)</f>
        <v>0.1</v>
      </c>
      <c r="K6" s="25"/>
      <c r="L6" s="6"/>
      <c r="M6" s="6"/>
      <c r="N6" s="6"/>
    </row>
    <row r="7" spans="1:14" x14ac:dyDescent="0.25">
      <c r="A7" s="829"/>
      <c r="B7" s="6">
        <v>5</v>
      </c>
      <c r="C7" s="7">
        <v>0</v>
      </c>
      <c r="D7" s="7">
        <v>0</v>
      </c>
      <c r="E7" s="7">
        <v>0</v>
      </c>
      <c r="F7" s="8">
        <f>(C7+D7+E7)</f>
        <v>0</v>
      </c>
      <c r="G7" s="33">
        <v>0</v>
      </c>
      <c r="H7" s="7">
        <v>0</v>
      </c>
      <c r="I7" s="7">
        <v>0</v>
      </c>
      <c r="J7" s="34">
        <f>(G7+H7+I7)</f>
        <v>0</v>
      </c>
      <c r="K7" s="25"/>
      <c r="L7" s="6"/>
      <c r="M7" s="6"/>
      <c r="N7" s="6"/>
    </row>
    <row r="8" spans="1:14" x14ac:dyDescent="0.25">
      <c r="A8" s="829" t="s">
        <v>25</v>
      </c>
      <c r="B8" s="10">
        <v>6</v>
      </c>
      <c r="C8" s="11">
        <v>0.1</v>
      </c>
      <c r="D8" s="11">
        <v>0.1</v>
      </c>
      <c r="E8" s="11">
        <v>0.1</v>
      </c>
      <c r="F8" s="12">
        <f>C8+D8+E8</f>
        <v>0.30000000000000004</v>
      </c>
      <c r="G8" s="35"/>
      <c r="H8" s="10"/>
      <c r="I8" s="10"/>
      <c r="J8" s="36"/>
      <c r="K8" s="26"/>
      <c r="L8" s="10"/>
      <c r="M8" s="10"/>
      <c r="N8" s="10"/>
    </row>
    <row r="9" spans="1:14" x14ac:dyDescent="0.25">
      <c r="A9" s="829"/>
      <c r="B9" s="10">
        <v>7</v>
      </c>
      <c r="C9" s="10"/>
      <c r="D9" s="10"/>
      <c r="E9" s="10"/>
      <c r="F9" s="20"/>
      <c r="G9" s="37"/>
      <c r="H9" s="10"/>
      <c r="I9" s="10"/>
      <c r="J9" s="36"/>
      <c r="K9" s="26"/>
      <c r="L9" s="10"/>
      <c r="M9" s="10"/>
      <c r="N9" s="10"/>
    </row>
    <row r="10" spans="1:14" x14ac:dyDescent="0.25">
      <c r="A10" s="829"/>
      <c r="B10" s="10">
        <v>8</v>
      </c>
      <c r="C10" s="10"/>
      <c r="D10" s="10"/>
      <c r="E10" s="10"/>
      <c r="F10" s="20"/>
      <c r="G10" s="37"/>
      <c r="H10" s="10"/>
      <c r="I10" s="10"/>
      <c r="J10" s="36"/>
      <c r="K10" s="26"/>
      <c r="L10" s="10"/>
      <c r="M10" s="10"/>
      <c r="N10" s="10"/>
    </row>
    <row r="11" spans="1:14" x14ac:dyDescent="0.25">
      <c r="A11" s="829"/>
      <c r="B11" s="10">
        <v>9</v>
      </c>
      <c r="C11" s="10"/>
      <c r="D11" s="10"/>
      <c r="E11" s="10"/>
      <c r="F11" s="20"/>
      <c r="G11" s="37"/>
      <c r="H11" s="10"/>
      <c r="I11" s="10"/>
      <c r="J11" s="36"/>
      <c r="K11" s="26"/>
      <c r="L11" s="10"/>
      <c r="M11" s="10"/>
      <c r="N11" s="10"/>
    </row>
    <row r="12" spans="1:14" x14ac:dyDescent="0.25">
      <c r="A12" s="829" t="s">
        <v>26</v>
      </c>
      <c r="B12" s="15">
        <v>10</v>
      </c>
      <c r="C12" s="15"/>
      <c r="D12" s="15"/>
      <c r="E12" s="15"/>
      <c r="F12" s="21"/>
      <c r="G12" s="38"/>
      <c r="H12" s="15"/>
      <c r="I12" s="15"/>
      <c r="J12" s="39"/>
      <c r="K12" s="27"/>
      <c r="L12" s="15"/>
      <c r="M12" s="15"/>
      <c r="N12" s="15"/>
    </row>
    <row r="13" spans="1:14" x14ac:dyDescent="0.25">
      <c r="A13" s="829"/>
      <c r="B13" s="15">
        <v>11</v>
      </c>
      <c r="C13" s="15"/>
      <c r="D13" s="15"/>
      <c r="E13" s="15"/>
      <c r="F13" s="21"/>
      <c r="G13" s="38"/>
      <c r="H13" s="15"/>
      <c r="I13" s="15"/>
      <c r="J13" s="39"/>
      <c r="K13" s="27"/>
      <c r="L13" s="15"/>
      <c r="M13" s="15"/>
      <c r="N13" s="15"/>
    </row>
    <row r="14" spans="1:14" x14ac:dyDescent="0.25">
      <c r="A14" s="829"/>
      <c r="B14" s="15">
        <v>12</v>
      </c>
      <c r="C14" s="15"/>
      <c r="D14" s="15"/>
      <c r="E14" s="15"/>
      <c r="F14" s="21"/>
      <c r="G14" s="38"/>
      <c r="H14" s="15"/>
      <c r="I14" s="15"/>
      <c r="J14" s="39"/>
      <c r="K14" s="27"/>
      <c r="L14" s="15"/>
      <c r="M14" s="15"/>
      <c r="N14" s="15"/>
    </row>
    <row r="15" spans="1:14" x14ac:dyDescent="0.25">
      <c r="A15" s="829"/>
      <c r="B15" s="15">
        <v>13</v>
      </c>
      <c r="C15" s="15"/>
      <c r="D15" s="15"/>
      <c r="E15" s="15"/>
      <c r="F15" s="21"/>
      <c r="G15" s="38"/>
      <c r="H15" s="15"/>
      <c r="I15" s="15"/>
      <c r="J15" s="39"/>
      <c r="K15" s="27"/>
      <c r="L15" s="15"/>
      <c r="M15" s="15"/>
      <c r="N15" s="15"/>
    </row>
    <row r="16" spans="1:14" x14ac:dyDescent="0.25">
      <c r="A16" s="829" t="s">
        <v>27</v>
      </c>
      <c r="B16" s="16">
        <v>14</v>
      </c>
      <c r="C16" s="16"/>
      <c r="D16" s="16"/>
      <c r="E16" s="16"/>
      <c r="F16" s="22"/>
      <c r="G16" s="40"/>
      <c r="H16" s="16"/>
      <c r="I16" s="16"/>
      <c r="J16" s="41"/>
      <c r="K16" s="28"/>
      <c r="L16" s="16"/>
      <c r="M16" s="16"/>
      <c r="N16" s="16"/>
    </row>
    <row r="17" spans="1:14" x14ac:dyDescent="0.25">
      <c r="A17" s="829"/>
      <c r="B17" s="16">
        <v>15</v>
      </c>
      <c r="C17" s="16"/>
      <c r="D17" s="16"/>
      <c r="E17" s="16"/>
      <c r="F17" s="22"/>
      <c r="G17" s="40"/>
      <c r="H17" s="16"/>
      <c r="I17" s="16"/>
      <c r="J17" s="41"/>
      <c r="K17" s="28"/>
      <c r="L17" s="16"/>
      <c r="M17" s="16"/>
      <c r="N17" s="16"/>
    </row>
    <row r="18" spans="1:14" x14ac:dyDescent="0.25">
      <c r="A18" s="829"/>
      <c r="B18" s="16">
        <v>16</v>
      </c>
      <c r="C18" s="16"/>
      <c r="D18" s="16"/>
      <c r="E18" s="16"/>
      <c r="F18" s="22"/>
      <c r="G18" s="40"/>
      <c r="H18" s="16"/>
      <c r="I18" s="16"/>
      <c r="J18" s="41"/>
      <c r="K18" s="28"/>
      <c r="L18" s="16"/>
      <c r="M18" s="16"/>
      <c r="N18" s="16"/>
    </row>
    <row r="19" spans="1:14" x14ac:dyDescent="0.25">
      <c r="A19" s="829" t="s">
        <v>28</v>
      </c>
      <c r="B19" s="19">
        <v>17</v>
      </c>
      <c r="C19" s="19"/>
      <c r="D19" s="19"/>
      <c r="E19" s="19"/>
      <c r="F19" s="23"/>
      <c r="G19" s="42"/>
      <c r="H19" s="19"/>
      <c r="I19" s="19"/>
      <c r="J19" s="43"/>
      <c r="K19" s="29"/>
      <c r="L19" s="19"/>
      <c r="M19" s="19"/>
      <c r="N19" s="19"/>
    </row>
    <row r="20" spans="1:14" x14ac:dyDescent="0.25">
      <c r="A20" s="829"/>
      <c r="B20" s="19">
        <v>18</v>
      </c>
      <c r="C20" s="19"/>
      <c r="D20" s="19"/>
      <c r="E20" s="19"/>
      <c r="F20" s="23"/>
      <c r="G20" s="42"/>
      <c r="H20" s="19"/>
      <c r="I20" s="19"/>
      <c r="J20" s="43"/>
      <c r="K20" s="29"/>
      <c r="L20" s="19"/>
      <c r="M20" s="19"/>
      <c r="N20" s="19"/>
    </row>
    <row r="21" spans="1:14" x14ac:dyDescent="0.25">
      <c r="A21" s="829"/>
      <c r="B21" s="19">
        <v>19</v>
      </c>
      <c r="C21" s="19"/>
      <c r="D21" s="19"/>
      <c r="E21" s="19"/>
      <c r="F21" s="23"/>
      <c r="G21" s="42"/>
      <c r="H21" s="19"/>
      <c r="I21" s="19"/>
      <c r="J21" s="43"/>
      <c r="K21" s="29"/>
      <c r="L21" s="19"/>
      <c r="M21" s="19"/>
      <c r="N21" s="19"/>
    </row>
    <row r="22" spans="1:14" x14ac:dyDescent="0.25">
      <c r="A22" s="829"/>
      <c r="B22" s="19">
        <v>20</v>
      </c>
      <c r="C22" s="19"/>
      <c r="D22" s="19"/>
      <c r="E22" s="19"/>
      <c r="F22" s="23"/>
      <c r="G22" s="42"/>
      <c r="H22" s="19"/>
      <c r="I22" s="19"/>
      <c r="J22" s="43"/>
      <c r="K22" s="29"/>
      <c r="L22" s="19"/>
      <c r="M22" s="19"/>
      <c r="N22" s="19"/>
    </row>
    <row r="23" spans="1:14" x14ac:dyDescent="0.25">
      <c r="A23" s="829" t="s">
        <v>29</v>
      </c>
      <c r="B23" s="14">
        <v>21</v>
      </c>
      <c r="C23" s="14"/>
      <c r="D23" s="14"/>
      <c r="E23" s="14"/>
      <c r="F23" s="24"/>
      <c r="G23" s="44"/>
      <c r="H23" s="14"/>
      <c r="I23" s="14"/>
      <c r="J23" s="45"/>
      <c r="K23" s="30"/>
      <c r="L23" s="14"/>
      <c r="M23" s="14"/>
      <c r="N23" s="14"/>
    </row>
    <row r="24" spans="1:14" x14ac:dyDescent="0.25">
      <c r="A24" s="829"/>
      <c r="B24" s="14">
        <v>22</v>
      </c>
      <c r="C24" s="14"/>
      <c r="D24" s="14"/>
      <c r="E24" s="14"/>
      <c r="F24" s="24"/>
      <c r="G24" s="44"/>
      <c r="H24" s="14"/>
      <c r="I24" s="14"/>
      <c r="J24" s="45"/>
      <c r="K24" s="30"/>
      <c r="L24" s="14"/>
      <c r="M24" s="14"/>
      <c r="N24" s="14"/>
    </row>
    <row r="25" spans="1:14" x14ac:dyDescent="0.25">
      <c r="A25" s="829"/>
      <c r="B25" s="14">
        <v>23</v>
      </c>
      <c r="C25" s="14"/>
      <c r="D25" s="14"/>
      <c r="E25" s="14"/>
      <c r="F25" s="24"/>
      <c r="G25" s="44"/>
      <c r="H25" s="14"/>
      <c r="I25" s="14"/>
      <c r="J25" s="45"/>
      <c r="K25" s="30"/>
      <c r="L25" s="14"/>
      <c r="M25" s="14"/>
      <c r="N25" s="14"/>
    </row>
    <row r="26" spans="1:14" x14ac:dyDescent="0.25">
      <c r="A26" s="829"/>
      <c r="B26" s="14">
        <v>24</v>
      </c>
      <c r="C26" s="14"/>
      <c r="D26" s="14"/>
      <c r="E26" s="14"/>
      <c r="F26" s="24"/>
      <c r="G26" s="44"/>
      <c r="H26" s="14"/>
      <c r="I26" s="14"/>
      <c r="J26" s="45"/>
      <c r="K26" s="30"/>
      <c r="L26" s="14"/>
      <c r="M26" s="14"/>
      <c r="N26" s="14"/>
    </row>
    <row r="27" spans="1:14" x14ac:dyDescent="0.25">
      <c r="A27" s="829" t="s">
        <v>30</v>
      </c>
      <c r="B27" s="10">
        <v>25</v>
      </c>
      <c r="C27" s="10"/>
      <c r="D27" s="10"/>
      <c r="E27" s="10"/>
      <c r="F27" s="10"/>
      <c r="G27" s="10"/>
      <c r="H27" s="10"/>
      <c r="I27" s="10"/>
      <c r="J27" s="10"/>
      <c r="K27" s="10"/>
      <c r="L27" s="10"/>
      <c r="M27" s="10"/>
      <c r="N27" s="10"/>
    </row>
    <row r="28" spans="1:14" x14ac:dyDescent="0.25">
      <c r="A28" s="829"/>
      <c r="B28" s="10">
        <v>26</v>
      </c>
      <c r="C28" s="10"/>
      <c r="D28" s="10"/>
      <c r="E28" s="10"/>
      <c r="F28" s="10"/>
      <c r="G28" s="10"/>
      <c r="H28" s="10"/>
      <c r="I28" s="10"/>
      <c r="J28" s="10"/>
      <c r="K28" s="10"/>
      <c r="L28" s="10"/>
      <c r="M28" s="10"/>
      <c r="N28" s="10"/>
    </row>
    <row r="29" spans="1:14" x14ac:dyDescent="0.25">
      <c r="A29" s="829"/>
      <c r="B29" s="10">
        <v>27</v>
      </c>
      <c r="C29" s="10"/>
      <c r="D29" s="10"/>
      <c r="E29" s="10"/>
      <c r="F29" s="10"/>
      <c r="G29" s="10"/>
      <c r="H29" s="10"/>
      <c r="I29" s="10"/>
      <c r="J29" s="10"/>
      <c r="K29" s="10"/>
      <c r="L29" s="10"/>
      <c r="M29" s="10"/>
      <c r="N29" s="10"/>
    </row>
    <row r="30" spans="1:14" x14ac:dyDescent="0.25">
      <c r="A30" s="829"/>
      <c r="B30" s="10">
        <v>28</v>
      </c>
      <c r="C30" s="10"/>
      <c r="D30" s="10"/>
      <c r="E30" s="10"/>
      <c r="F30" s="10"/>
      <c r="G30" s="10"/>
      <c r="H30" s="10"/>
      <c r="I30" s="10"/>
      <c r="J30" s="10"/>
      <c r="K30" s="10"/>
      <c r="L30" s="10"/>
      <c r="M30" s="10"/>
      <c r="N30" s="10"/>
    </row>
    <row r="31" spans="1:14" x14ac:dyDescent="0.25">
      <c r="A31" s="829"/>
      <c r="B31" s="10">
        <v>29</v>
      </c>
      <c r="C31" s="10"/>
      <c r="D31" s="10"/>
      <c r="E31" s="10"/>
      <c r="F31" s="10"/>
      <c r="G31" s="10"/>
      <c r="H31" s="10"/>
      <c r="I31" s="10"/>
      <c r="J31" s="10"/>
      <c r="K31" s="10"/>
      <c r="L31" s="10"/>
      <c r="M31" s="10"/>
      <c r="N31" s="10"/>
    </row>
    <row r="32" spans="1:14" x14ac:dyDescent="0.25">
      <c r="A32" s="829" t="s">
        <v>31</v>
      </c>
      <c r="B32" s="17">
        <v>30</v>
      </c>
      <c r="C32" s="17"/>
      <c r="D32" s="17"/>
      <c r="E32" s="17"/>
      <c r="F32" s="17"/>
      <c r="G32" s="17"/>
      <c r="H32" s="17"/>
      <c r="I32" s="17"/>
      <c r="J32" s="17"/>
      <c r="K32" s="17"/>
      <c r="L32" s="17"/>
      <c r="M32" s="17"/>
      <c r="N32" s="17"/>
    </row>
    <row r="33" spans="1:14" x14ac:dyDescent="0.25">
      <c r="A33" s="829"/>
      <c r="B33" s="17">
        <v>31</v>
      </c>
      <c r="C33" s="17"/>
      <c r="D33" s="17"/>
      <c r="E33" s="17"/>
      <c r="F33" s="17"/>
      <c r="G33" s="17"/>
      <c r="H33" s="17"/>
      <c r="I33" s="17"/>
      <c r="J33" s="17"/>
      <c r="K33" s="17"/>
      <c r="L33" s="17"/>
      <c r="M33" s="17"/>
      <c r="N33" s="17"/>
    </row>
    <row r="34" spans="1:14" x14ac:dyDescent="0.25">
      <c r="A34" s="829"/>
      <c r="B34" s="17">
        <v>32</v>
      </c>
      <c r="C34" s="17"/>
      <c r="D34" s="17"/>
      <c r="E34" s="17"/>
      <c r="F34" s="17"/>
      <c r="G34" s="17"/>
      <c r="H34" s="17"/>
      <c r="I34" s="17"/>
      <c r="J34" s="17"/>
      <c r="K34" s="17"/>
      <c r="L34" s="17"/>
      <c r="M34" s="17"/>
      <c r="N34" s="17"/>
    </row>
    <row r="35" spans="1:14" x14ac:dyDescent="0.25">
      <c r="A35" s="829" t="s">
        <v>32</v>
      </c>
      <c r="B35" s="18">
        <v>33</v>
      </c>
      <c r="C35" s="15"/>
      <c r="D35" s="15"/>
      <c r="E35" s="15"/>
      <c r="F35" s="15"/>
      <c r="G35" s="15"/>
      <c r="H35" s="15"/>
      <c r="I35" s="15"/>
      <c r="J35" s="15"/>
      <c r="K35" s="15"/>
      <c r="L35" s="15"/>
      <c r="M35" s="15"/>
      <c r="N35" s="15"/>
    </row>
    <row r="36" spans="1:14" x14ac:dyDescent="0.25">
      <c r="A36" s="829"/>
      <c r="B36" s="15">
        <v>34</v>
      </c>
      <c r="C36" s="15"/>
      <c r="D36" s="15"/>
      <c r="E36" s="15"/>
      <c r="F36" s="15"/>
      <c r="G36" s="15"/>
      <c r="H36" s="15"/>
      <c r="I36" s="15"/>
      <c r="J36" s="15"/>
      <c r="K36" s="15"/>
      <c r="L36" s="15"/>
      <c r="M36" s="15"/>
      <c r="N36" s="15"/>
    </row>
    <row r="37" spans="1:14" x14ac:dyDescent="0.25">
      <c r="A37" s="829"/>
      <c r="B37" s="46">
        <v>35</v>
      </c>
      <c r="C37" s="15"/>
      <c r="D37" s="15"/>
      <c r="E37" s="15"/>
      <c r="F37" s="15"/>
      <c r="G37" s="15"/>
      <c r="H37" s="15"/>
      <c r="I37" s="15"/>
      <c r="J37" s="15"/>
      <c r="K37" s="15"/>
      <c r="L37" s="15"/>
      <c r="M37" s="15"/>
      <c r="N37" s="15"/>
    </row>
    <row r="38" spans="1:14" x14ac:dyDescent="0.25">
      <c r="A38" s="829" t="s">
        <v>33</v>
      </c>
      <c r="B38" s="9">
        <v>36</v>
      </c>
      <c r="C38" s="9"/>
      <c r="D38" s="9"/>
      <c r="E38" s="9"/>
      <c r="F38" s="9"/>
      <c r="G38" s="9"/>
      <c r="H38" s="9"/>
      <c r="I38" s="9"/>
      <c r="J38" s="9"/>
      <c r="K38" s="9"/>
      <c r="L38" s="9"/>
      <c r="M38" s="9"/>
      <c r="N38" s="9"/>
    </row>
    <row r="39" spans="1:14" x14ac:dyDescent="0.25">
      <c r="A39" s="829"/>
      <c r="B39" s="9">
        <v>37</v>
      </c>
      <c r="C39" s="9"/>
      <c r="D39" s="9"/>
      <c r="E39" s="9"/>
      <c r="F39" s="9"/>
      <c r="G39" s="9"/>
      <c r="H39" s="9"/>
      <c r="I39" s="9"/>
      <c r="J39" s="9"/>
      <c r="K39" s="9"/>
      <c r="L39" s="9"/>
      <c r="M39" s="9"/>
      <c r="N39" s="9"/>
    </row>
    <row r="40" spans="1:14" x14ac:dyDescent="0.25">
      <c r="A40" s="829"/>
      <c r="B40" s="9">
        <v>38</v>
      </c>
      <c r="C40" s="9"/>
      <c r="D40" s="9"/>
      <c r="E40" s="9"/>
      <c r="F40" s="9"/>
      <c r="G40" s="9"/>
      <c r="H40" s="9"/>
      <c r="I40" s="9"/>
      <c r="J40" s="9"/>
      <c r="K40" s="9"/>
      <c r="L40" s="9"/>
      <c r="M40" s="9"/>
      <c r="N40" s="9"/>
    </row>
    <row r="41" spans="1:14" x14ac:dyDescent="0.25">
      <c r="A41" s="830" t="s">
        <v>34</v>
      </c>
      <c r="B41" s="47">
        <v>39</v>
      </c>
      <c r="C41" s="48"/>
      <c r="D41" s="48"/>
      <c r="E41" s="48"/>
      <c r="F41" s="48"/>
      <c r="G41" s="48"/>
      <c r="H41" s="48"/>
      <c r="I41" s="48"/>
      <c r="J41" s="48"/>
      <c r="K41" s="48"/>
      <c r="L41" s="48"/>
      <c r="M41" s="48"/>
      <c r="N41" s="48"/>
    </row>
    <row r="42" spans="1:14" x14ac:dyDescent="0.25">
      <c r="A42" s="830"/>
      <c r="B42" s="48">
        <v>40</v>
      </c>
      <c r="C42" s="48"/>
      <c r="D42" s="48"/>
      <c r="E42" s="48"/>
      <c r="F42" s="48"/>
      <c r="G42" s="48"/>
      <c r="H42" s="48"/>
      <c r="I42" s="48"/>
      <c r="J42" s="48"/>
      <c r="K42" s="48"/>
      <c r="L42" s="48"/>
      <c r="M42" s="48"/>
      <c r="N42" s="48"/>
    </row>
    <row r="43" spans="1:14" x14ac:dyDescent="0.25">
      <c r="A43" s="830"/>
      <c r="B43" s="48">
        <v>41</v>
      </c>
      <c r="C43" s="48"/>
      <c r="D43" s="48"/>
      <c r="E43" s="48"/>
      <c r="F43" s="48"/>
      <c r="G43" s="48"/>
      <c r="H43" s="48"/>
      <c r="I43" s="48"/>
      <c r="J43" s="48"/>
      <c r="K43" s="48"/>
      <c r="L43" s="48"/>
      <c r="M43" s="48"/>
      <c r="N43" s="48"/>
    </row>
    <row r="44" spans="1:14" x14ac:dyDescent="0.25">
      <c r="A44" s="830"/>
      <c r="B44" s="49">
        <v>42</v>
      </c>
      <c r="C44" s="48"/>
      <c r="D44" s="48"/>
      <c r="E44" s="48"/>
      <c r="F44" s="48"/>
      <c r="G44" s="48"/>
      <c r="H44" s="48"/>
      <c r="I44" s="48"/>
      <c r="J44" s="48"/>
      <c r="K44" s="48"/>
      <c r="L44" s="48"/>
      <c r="M44" s="48"/>
      <c r="N44" s="48"/>
    </row>
    <row r="45" spans="1:14" x14ac:dyDescent="0.25">
      <c r="A45" s="828" t="s">
        <v>35</v>
      </c>
      <c r="B45" s="13">
        <v>43</v>
      </c>
      <c r="C45" s="13"/>
      <c r="D45" s="13"/>
      <c r="E45" s="13"/>
      <c r="F45" s="13"/>
      <c r="G45" s="13"/>
      <c r="H45" s="13"/>
      <c r="I45" s="13"/>
      <c r="J45" s="13"/>
      <c r="K45" s="13"/>
      <c r="L45" s="13"/>
      <c r="M45" s="13"/>
      <c r="N45" s="13"/>
    </row>
    <row r="46" spans="1:14" x14ac:dyDescent="0.25">
      <c r="A46" s="828"/>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A49" zoomScale="71" zoomScaleNormal="71" zoomScaleSheetLayoutView="55" workbookViewId="0">
      <selection activeCell="A58" sqref="A58:XFD58"/>
    </sheetView>
  </sheetViews>
  <sheetFormatPr baseColWidth="10" defaultColWidth="10.85546875" defaultRowHeight="15" x14ac:dyDescent="0.25"/>
  <cols>
    <col min="1" max="1" width="32" style="52" customWidth="1"/>
    <col min="2" max="2" width="13.7109375" style="52" customWidth="1"/>
    <col min="3" max="14" width="20.7109375" style="52" customWidth="1"/>
    <col min="15" max="15" width="16.140625" style="52" customWidth="1"/>
    <col min="16" max="16" width="18.140625" style="52" customWidth="1"/>
    <col min="17" max="17" width="19" style="52" customWidth="1"/>
    <col min="18" max="18" width="16.5703125" style="52" customWidth="1"/>
    <col min="19" max="19" width="16.85546875" style="52" customWidth="1"/>
    <col min="20" max="21" width="16.5703125" style="52" customWidth="1"/>
    <col min="22" max="22" width="16.140625" style="52" customWidth="1"/>
    <col min="23" max="28" width="16.5703125" style="52" customWidth="1"/>
    <col min="29" max="29" width="19" style="52" customWidth="1"/>
    <col min="30" max="30" width="19.42578125" style="52" customWidth="1"/>
    <col min="31" max="31" width="27.85546875" style="5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508"/>
      <c r="B1" s="548" t="s">
        <v>16</v>
      </c>
      <c r="C1" s="549"/>
      <c r="D1" s="549"/>
      <c r="E1" s="549"/>
      <c r="F1" s="549"/>
      <c r="G1" s="549"/>
      <c r="H1" s="549"/>
      <c r="I1" s="549"/>
      <c r="J1" s="549"/>
      <c r="K1" s="549"/>
      <c r="L1" s="549"/>
      <c r="M1" s="549"/>
      <c r="N1" s="549"/>
      <c r="O1" s="549"/>
      <c r="P1" s="549"/>
      <c r="Q1" s="549"/>
      <c r="R1" s="549"/>
      <c r="S1" s="549"/>
      <c r="T1" s="549"/>
      <c r="U1" s="549"/>
      <c r="V1" s="549"/>
      <c r="W1" s="549"/>
      <c r="X1" s="549"/>
      <c r="Y1" s="549"/>
      <c r="Z1" s="549"/>
      <c r="AA1" s="550"/>
      <c r="AB1" s="684" t="s">
        <v>18</v>
      </c>
      <c r="AC1" s="685"/>
      <c r="AD1" s="686"/>
    </row>
    <row r="2" spans="1:30" ht="30.75" customHeight="1" x14ac:dyDescent="0.25">
      <c r="A2" s="509"/>
      <c r="B2" s="488" t="s">
        <v>17</v>
      </c>
      <c r="C2" s="489"/>
      <c r="D2" s="489"/>
      <c r="E2" s="489"/>
      <c r="F2" s="489"/>
      <c r="G2" s="489"/>
      <c r="H2" s="489"/>
      <c r="I2" s="489"/>
      <c r="J2" s="489"/>
      <c r="K2" s="489"/>
      <c r="L2" s="489"/>
      <c r="M2" s="489"/>
      <c r="N2" s="489"/>
      <c r="O2" s="489"/>
      <c r="P2" s="489"/>
      <c r="Q2" s="489"/>
      <c r="R2" s="489"/>
      <c r="S2" s="489"/>
      <c r="T2" s="489"/>
      <c r="U2" s="489"/>
      <c r="V2" s="489"/>
      <c r="W2" s="489"/>
      <c r="X2" s="489"/>
      <c r="Y2" s="489"/>
      <c r="Z2" s="489"/>
      <c r="AA2" s="490"/>
      <c r="AB2" s="687" t="s">
        <v>405</v>
      </c>
      <c r="AC2" s="688"/>
      <c r="AD2" s="689"/>
    </row>
    <row r="3" spans="1:30" ht="24" customHeight="1" x14ac:dyDescent="0.25">
      <c r="A3" s="509"/>
      <c r="B3" s="491" t="s">
        <v>296</v>
      </c>
      <c r="C3" s="492"/>
      <c r="D3" s="492"/>
      <c r="E3" s="492"/>
      <c r="F3" s="492"/>
      <c r="G3" s="492"/>
      <c r="H3" s="492"/>
      <c r="I3" s="492"/>
      <c r="J3" s="492"/>
      <c r="K3" s="492"/>
      <c r="L3" s="492"/>
      <c r="M3" s="492"/>
      <c r="N3" s="492"/>
      <c r="O3" s="492"/>
      <c r="P3" s="492"/>
      <c r="Q3" s="492"/>
      <c r="R3" s="492"/>
      <c r="S3" s="492"/>
      <c r="T3" s="492"/>
      <c r="U3" s="492"/>
      <c r="V3" s="492"/>
      <c r="W3" s="492"/>
      <c r="X3" s="492"/>
      <c r="Y3" s="492"/>
      <c r="Z3" s="492"/>
      <c r="AA3" s="493"/>
      <c r="AB3" s="687" t="s">
        <v>404</v>
      </c>
      <c r="AC3" s="688"/>
      <c r="AD3" s="689"/>
    </row>
    <row r="4" spans="1:30" ht="21.95" customHeight="1" thickBot="1" x14ac:dyDescent="0.3">
      <c r="A4" s="510"/>
      <c r="B4" s="494"/>
      <c r="C4" s="495"/>
      <c r="D4" s="495"/>
      <c r="E4" s="495"/>
      <c r="F4" s="495"/>
      <c r="G4" s="495"/>
      <c r="H4" s="495"/>
      <c r="I4" s="495"/>
      <c r="J4" s="495"/>
      <c r="K4" s="495"/>
      <c r="L4" s="495"/>
      <c r="M4" s="495"/>
      <c r="N4" s="495"/>
      <c r="O4" s="495"/>
      <c r="P4" s="495"/>
      <c r="Q4" s="495"/>
      <c r="R4" s="495"/>
      <c r="S4" s="495"/>
      <c r="T4" s="495"/>
      <c r="U4" s="495"/>
      <c r="V4" s="495"/>
      <c r="W4" s="495"/>
      <c r="X4" s="495"/>
      <c r="Y4" s="495"/>
      <c r="Z4" s="495"/>
      <c r="AA4" s="496"/>
      <c r="AB4" s="690" t="s">
        <v>176</v>
      </c>
      <c r="AC4" s="691"/>
      <c r="AD4" s="692"/>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526" t="s">
        <v>294</v>
      </c>
      <c r="B7" s="527"/>
      <c r="C7" s="675" t="s">
        <v>46</v>
      </c>
      <c r="D7" s="530" t="s">
        <v>71</v>
      </c>
      <c r="E7" s="678"/>
      <c r="F7" s="678"/>
      <c r="G7" s="678"/>
      <c r="H7" s="531"/>
      <c r="I7" s="681">
        <v>44809</v>
      </c>
      <c r="J7" s="560"/>
      <c r="K7" s="530" t="s">
        <v>67</v>
      </c>
      <c r="L7" s="531"/>
      <c r="M7" s="557" t="s">
        <v>70</v>
      </c>
      <c r="N7" s="558"/>
      <c r="O7" s="551"/>
      <c r="P7" s="552"/>
      <c r="Q7" s="56"/>
      <c r="R7" s="56"/>
      <c r="S7" s="56"/>
      <c r="T7" s="56"/>
      <c r="U7" s="56"/>
      <c r="V7" s="56"/>
      <c r="W7" s="56"/>
      <c r="X7" s="56"/>
      <c r="Y7" s="56"/>
      <c r="Z7" s="57"/>
      <c r="AA7" s="56"/>
      <c r="AB7" s="56"/>
      <c r="AC7" s="62"/>
      <c r="AD7" s="63"/>
    </row>
    <row r="8" spans="1:30" x14ac:dyDescent="0.25">
      <c r="A8" s="673"/>
      <c r="B8" s="674"/>
      <c r="C8" s="676"/>
      <c r="D8" s="532"/>
      <c r="E8" s="679"/>
      <c r="F8" s="679"/>
      <c r="G8" s="679"/>
      <c r="H8" s="533"/>
      <c r="I8" s="561"/>
      <c r="J8" s="562"/>
      <c r="K8" s="532"/>
      <c r="L8" s="533"/>
      <c r="M8" s="555" t="s">
        <v>68</v>
      </c>
      <c r="N8" s="556"/>
      <c r="O8" s="542"/>
      <c r="P8" s="543"/>
      <c r="Q8" s="56"/>
      <c r="R8" s="56"/>
      <c r="S8" s="56"/>
      <c r="T8" s="56"/>
      <c r="U8" s="56"/>
      <c r="V8" s="56"/>
      <c r="W8" s="56"/>
      <c r="X8" s="56"/>
      <c r="Y8" s="56"/>
      <c r="Z8" s="57"/>
      <c r="AA8" s="56"/>
      <c r="AB8" s="56"/>
      <c r="AC8" s="62"/>
      <c r="AD8" s="63"/>
    </row>
    <row r="9" spans="1:30" ht="15.75" thickBot="1" x14ac:dyDescent="0.3">
      <c r="A9" s="528"/>
      <c r="B9" s="529"/>
      <c r="C9" s="677"/>
      <c r="D9" s="534"/>
      <c r="E9" s="680"/>
      <c r="F9" s="680"/>
      <c r="G9" s="680"/>
      <c r="H9" s="535"/>
      <c r="I9" s="563"/>
      <c r="J9" s="564"/>
      <c r="K9" s="534"/>
      <c r="L9" s="535"/>
      <c r="M9" s="553" t="s">
        <v>69</v>
      </c>
      <c r="N9" s="554"/>
      <c r="O9" s="682"/>
      <c r="P9" s="683"/>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530" t="s">
        <v>0</v>
      </c>
      <c r="B11" s="531"/>
      <c r="C11" s="664" t="s">
        <v>419</v>
      </c>
      <c r="D11" s="665"/>
      <c r="E11" s="665"/>
      <c r="F11" s="665"/>
      <c r="G11" s="665"/>
      <c r="H11" s="665"/>
      <c r="I11" s="665"/>
      <c r="J11" s="665"/>
      <c r="K11" s="665"/>
      <c r="L11" s="665"/>
      <c r="M11" s="665"/>
      <c r="N11" s="665"/>
      <c r="O11" s="665"/>
      <c r="P11" s="665"/>
      <c r="Q11" s="665"/>
      <c r="R11" s="665"/>
      <c r="S11" s="665"/>
      <c r="T11" s="665"/>
      <c r="U11" s="665"/>
      <c r="V11" s="665"/>
      <c r="W11" s="665"/>
      <c r="X11" s="665"/>
      <c r="Y11" s="665"/>
      <c r="Z11" s="665"/>
      <c r="AA11" s="665"/>
      <c r="AB11" s="665"/>
      <c r="AC11" s="665"/>
      <c r="AD11" s="666"/>
    </row>
    <row r="12" spans="1:30" ht="15" customHeight="1" x14ac:dyDescent="0.25">
      <c r="A12" s="532"/>
      <c r="B12" s="533"/>
      <c r="C12" s="667"/>
      <c r="D12" s="668"/>
      <c r="E12" s="668"/>
      <c r="F12" s="668"/>
      <c r="G12" s="668"/>
      <c r="H12" s="668"/>
      <c r="I12" s="668"/>
      <c r="J12" s="668"/>
      <c r="K12" s="668"/>
      <c r="L12" s="668"/>
      <c r="M12" s="668"/>
      <c r="N12" s="668"/>
      <c r="O12" s="668"/>
      <c r="P12" s="668"/>
      <c r="Q12" s="668"/>
      <c r="R12" s="668"/>
      <c r="S12" s="668"/>
      <c r="T12" s="668"/>
      <c r="U12" s="668"/>
      <c r="V12" s="668"/>
      <c r="W12" s="668"/>
      <c r="X12" s="668"/>
      <c r="Y12" s="668"/>
      <c r="Z12" s="668"/>
      <c r="AA12" s="668"/>
      <c r="AB12" s="668"/>
      <c r="AC12" s="668"/>
      <c r="AD12" s="669"/>
    </row>
    <row r="13" spans="1:30" ht="15" customHeight="1" thickBot="1" x14ac:dyDescent="0.3">
      <c r="A13" s="534"/>
      <c r="B13" s="535"/>
      <c r="C13" s="670"/>
      <c r="D13" s="671"/>
      <c r="E13" s="671"/>
      <c r="F13" s="671"/>
      <c r="G13" s="671"/>
      <c r="H13" s="671"/>
      <c r="I13" s="671"/>
      <c r="J13" s="671"/>
      <c r="K13" s="671"/>
      <c r="L13" s="671"/>
      <c r="M13" s="671"/>
      <c r="N13" s="671"/>
      <c r="O13" s="671"/>
      <c r="P13" s="671"/>
      <c r="Q13" s="671"/>
      <c r="R13" s="671"/>
      <c r="S13" s="671"/>
      <c r="T13" s="671"/>
      <c r="U13" s="671"/>
      <c r="V13" s="671"/>
      <c r="W13" s="671"/>
      <c r="X13" s="671"/>
      <c r="Y13" s="671"/>
      <c r="Z13" s="671"/>
      <c r="AA13" s="671"/>
      <c r="AB13" s="671"/>
      <c r="AC13" s="671"/>
      <c r="AD13" s="672"/>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85.5" customHeight="1" thickBot="1" x14ac:dyDescent="0.3">
      <c r="A15" s="465" t="s">
        <v>77</v>
      </c>
      <c r="B15" s="466"/>
      <c r="C15" s="656" t="s">
        <v>422</v>
      </c>
      <c r="D15" s="657"/>
      <c r="E15" s="657"/>
      <c r="F15" s="657"/>
      <c r="G15" s="657"/>
      <c r="H15" s="657"/>
      <c r="I15" s="657"/>
      <c r="J15" s="657"/>
      <c r="K15" s="658"/>
      <c r="L15" s="546" t="s">
        <v>73</v>
      </c>
      <c r="M15" s="576"/>
      <c r="N15" s="576"/>
      <c r="O15" s="576"/>
      <c r="P15" s="576"/>
      <c r="Q15" s="547"/>
      <c r="R15" s="536" t="s">
        <v>420</v>
      </c>
      <c r="S15" s="537"/>
      <c r="T15" s="537"/>
      <c r="U15" s="537"/>
      <c r="V15" s="537"/>
      <c r="W15" s="537"/>
      <c r="X15" s="538"/>
      <c r="Y15" s="546" t="s">
        <v>72</v>
      </c>
      <c r="Z15" s="547"/>
      <c r="AA15" s="656" t="s">
        <v>428</v>
      </c>
      <c r="AB15" s="657"/>
      <c r="AC15" s="657"/>
      <c r="AD15" s="658"/>
    </row>
    <row r="16" spans="1:30" ht="9" customHeight="1" thickBot="1" x14ac:dyDescent="0.3">
      <c r="A16" s="61"/>
      <c r="B16" s="56"/>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75"/>
      <c r="AD16" s="76"/>
    </row>
    <row r="17" spans="1:41" s="78" customFormat="1" ht="37.5" customHeight="1" thickBot="1" x14ac:dyDescent="0.3">
      <c r="A17" s="465" t="s">
        <v>79</v>
      </c>
      <c r="B17" s="466"/>
      <c r="C17" s="659" t="s">
        <v>421</v>
      </c>
      <c r="D17" s="660"/>
      <c r="E17" s="660"/>
      <c r="F17" s="660"/>
      <c r="G17" s="660"/>
      <c r="H17" s="660"/>
      <c r="I17" s="660"/>
      <c r="J17" s="660"/>
      <c r="K17" s="660"/>
      <c r="L17" s="660"/>
      <c r="M17" s="660"/>
      <c r="N17" s="660"/>
      <c r="O17" s="660"/>
      <c r="P17" s="660"/>
      <c r="Q17" s="661"/>
      <c r="R17" s="647" t="s">
        <v>378</v>
      </c>
      <c r="S17" s="648"/>
      <c r="T17" s="648"/>
      <c r="U17" s="648"/>
      <c r="V17" s="649"/>
      <c r="W17" s="662">
        <f>+P34</f>
        <v>1.0000000000000002</v>
      </c>
      <c r="X17" s="663"/>
      <c r="Y17" s="648" t="s">
        <v>15</v>
      </c>
      <c r="Z17" s="648"/>
      <c r="AA17" s="648"/>
      <c r="AB17" s="649"/>
      <c r="AC17" s="474">
        <f>+B34</f>
        <v>0.75</v>
      </c>
      <c r="AD17" s="475"/>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47" t="s">
        <v>1</v>
      </c>
      <c r="B19" s="648"/>
      <c r="C19" s="648"/>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48"/>
      <c r="AD19" s="649"/>
      <c r="AE19" s="86"/>
      <c r="AF19" s="86"/>
    </row>
    <row r="20" spans="1:41" ht="32.1" customHeight="1" thickBot="1" x14ac:dyDescent="0.3">
      <c r="A20" s="85"/>
      <c r="B20" s="62"/>
      <c r="C20" s="650" t="s">
        <v>380</v>
      </c>
      <c r="D20" s="651"/>
      <c r="E20" s="651"/>
      <c r="F20" s="651"/>
      <c r="G20" s="651"/>
      <c r="H20" s="651"/>
      <c r="I20" s="651"/>
      <c r="J20" s="651"/>
      <c r="K20" s="651"/>
      <c r="L20" s="651"/>
      <c r="M20" s="651"/>
      <c r="N20" s="651"/>
      <c r="O20" s="651"/>
      <c r="P20" s="652"/>
      <c r="Q20" s="653" t="s">
        <v>381</v>
      </c>
      <c r="R20" s="654"/>
      <c r="S20" s="654"/>
      <c r="T20" s="654"/>
      <c r="U20" s="654"/>
      <c r="V20" s="654"/>
      <c r="W20" s="654"/>
      <c r="X20" s="654"/>
      <c r="Y20" s="654"/>
      <c r="Z20" s="654"/>
      <c r="AA20" s="654"/>
      <c r="AB20" s="654"/>
      <c r="AC20" s="654"/>
      <c r="AD20" s="655"/>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403" t="s">
        <v>382</v>
      </c>
      <c r="B22" s="503"/>
      <c r="C22" s="238"/>
      <c r="D22" s="239">
        <v>0</v>
      </c>
      <c r="E22" s="239">
        <v>0</v>
      </c>
      <c r="F22" s="239">
        <v>0</v>
      </c>
      <c r="G22" s="239">
        <v>0</v>
      </c>
      <c r="H22" s="239">
        <v>0</v>
      </c>
      <c r="I22" s="239">
        <v>0</v>
      </c>
      <c r="J22" s="239">
        <v>0</v>
      </c>
      <c r="K22" s="239">
        <v>0</v>
      </c>
      <c r="L22" s="239">
        <v>0</v>
      </c>
      <c r="M22" s="239">
        <v>0</v>
      </c>
      <c r="N22" s="239">
        <v>0</v>
      </c>
      <c r="O22" s="239">
        <f>SUM(C22:N22)</f>
        <v>0</v>
      </c>
      <c r="P22" s="240"/>
      <c r="Q22" s="238">
        <v>1798716360</v>
      </c>
      <c r="R22" s="239"/>
      <c r="S22" s="239"/>
      <c r="T22" s="239"/>
      <c r="U22" s="239">
        <v>-9850489</v>
      </c>
      <c r="V22" s="239"/>
      <c r="W22" s="239"/>
      <c r="X22" s="239"/>
      <c r="Y22" s="239"/>
      <c r="Z22" s="239"/>
      <c r="AA22" s="239"/>
      <c r="AB22" s="239"/>
      <c r="AC22" s="239">
        <f>SUM(Q22:AB22)</f>
        <v>1788865871</v>
      </c>
      <c r="AD22" s="242"/>
      <c r="AE22" s="4"/>
      <c r="AF22" s="4"/>
    </row>
    <row r="23" spans="1:41" ht="32.1" customHeight="1" x14ac:dyDescent="0.25">
      <c r="A23" s="404" t="s">
        <v>383</v>
      </c>
      <c r="B23" s="479"/>
      <c r="C23" s="190"/>
      <c r="D23" s="189"/>
      <c r="E23" s="189"/>
      <c r="F23" s="189"/>
      <c r="G23" s="189"/>
      <c r="H23" s="189"/>
      <c r="I23" s="189"/>
      <c r="J23" s="189"/>
      <c r="K23" s="189"/>
      <c r="L23" s="189"/>
      <c r="M23" s="189"/>
      <c r="N23" s="189"/>
      <c r="O23" s="189">
        <f>SUM(C23:N23)</f>
        <v>0</v>
      </c>
      <c r="P23" s="195" t="str">
        <f>IFERROR(O23/(SUMIF(C23:N23,"&gt;0",C22:N22))," ")</f>
        <v xml:space="preserve"> </v>
      </c>
      <c r="Q23" s="190">
        <v>1798716360</v>
      </c>
      <c r="R23" s="189"/>
      <c r="S23" s="189">
        <v>-91022889</v>
      </c>
      <c r="T23" s="189"/>
      <c r="U23" s="189"/>
      <c r="V23" s="189"/>
      <c r="W23" s="189"/>
      <c r="X23" s="189">
        <v>31973841</v>
      </c>
      <c r="Y23" s="189"/>
      <c r="Z23" s="189"/>
      <c r="AA23" s="189"/>
      <c r="AB23" s="189"/>
      <c r="AC23" s="189">
        <f>SUM(Q23:AB23)</f>
        <v>1739667312</v>
      </c>
      <c r="AD23" s="195">
        <f>IFERROR(AC23/(SUMIF(Q23:AB23,"&gt;0",Q22:AB22))," ")</f>
        <v>0.96717156228011403</v>
      </c>
      <c r="AE23" s="4"/>
      <c r="AF23" s="4"/>
    </row>
    <row r="24" spans="1:41" ht="32.1" customHeight="1" x14ac:dyDescent="0.25">
      <c r="A24" s="404" t="s">
        <v>384</v>
      </c>
      <c r="B24" s="479"/>
      <c r="C24" s="190">
        <v>0</v>
      </c>
      <c r="D24" s="189">
        <v>9178192</v>
      </c>
      <c r="E24" s="189">
        <v>0</v>
      </c>
      <c r="F24" s="189">
        <v>0</v>
      </c>
      <c r="G24" s="189">
        <v>0</v>
      </c>
      <c r="H24" s="189">
        <v>0</v>
      </c>
      <c r="I24" s="189">
        <v>0</v>
      </c>
      <c r="J24" s="189">
        <v>0</v>
      </c>
      <c r="K24" s="189">
        <v>0</v>
      </c>
      <c r="L24" s="189">
        <v>0</v>
      </c>
      <c r="M24" s="189">
        <v>0</v>
      </c>
      <c r="N24" s="189">
        <v>0</v>
      </c>
      <c r="O24" s="189">
        <f>SUM(C24:N24)</f>
        <v>9178192</v>
      </c>
      <c r="P24" s="195"/>
      <c r="Q24" s="190"/>
      <c r="R24" s="189">
        <v>149893030</v>
      </c>
      <c r="S24" s="189">
        <v>149893030</v>
      </c>
      <c r="T24" s="189">
        <v>149893030</v>
      </c>
      <c r="U24" s="189">
        <v>149893030</v>
      </c>
      <c r="V24" s="189">
        <v>149893030</v>
      </c>
      <c r="W24" s="189">
        <v>149893030</v>
      </c>
      <c r="X24" s="189">
        <v>149893030</v>
      </c>
      <c r="Y24" s="189">
        <v>149893030</v>
      </c>
      <c r="Z24" s="189">
        <v>149893030</v>
      </c>
      <c r="AA24" s="189">
        <v>149893030</v>
      </c>
      <c r="AB24" s="189">
        <f>299786060-9850489</f>
        <v>289935571</v>
      </c>
      <c r="AC24" s="189">
        <f>SUM(Q24:AB24)</f>
        <v>1788865871</v>
      </c>
      <c r="AD24" s="195"/>
      <c r="AE24" s="4"/>
      <c r="AF24" s="4"/>
    </row>
    <row r="25" spans="1:41" ht="32.1" customHeight="1" thickBot="1" x14ac:dyDescent="0.3">
      <c r="A25" s="645" t="s">
        <v>385</v>
      </c>
      <c r="B25" s="646"/>
      <c r="C25" s="191">
        <v>9178192</v>
      </c>
      <c r="D25" s="192"/>
      <c r="E25" s="192"/>
      <c r="F25" s="192"/>
      <c r="G25" s="192"/>
      <c r="H25" s="192"/>
      <c r="I25" s="192"/>
      <c r="J25" s="192"/>
      <c r="K25" s="192"/>
      <c r="L25" s="192"/>
      <c r="M25" s="192"/>
      <c r="N25" s="192"/>
      <c r="O25" s="192">
        <f>SUM(C25:N25)</f>
        <v>9178192</v>
      </c>
      <c r="P25" s="196">
        <f>+O24/O25</f>
        <v>1</v>
      </c>
      <c r="Q25" s="191"/>
      <c r="R25" s="192">
        <v>58870141</v>
      </c>
      <c r="S25" s="192">
        <f>208763171-R25</f>
        <v>149893030</v>
      </c>
      <c r="T25" s="192">
        <v>149893030</v>
      </c>
      <c r="U25" s="192">
        <v>149893030</v>
      </c>
      <c r="V25" s="192">
        <v>149893030</v>
      </c>
      <c r="W25" s="192">
        <v>149893030</v>
      </c>
      <c r="X25" s="192">
        <v>144593030</v>
      </c>
      <c r="Y25" s="192"/>
      <c r="Z25" s="192"/>
      <c r="AA25" s="192"/>
      <c r="AB25" s="192"/>
      <c r="AC25" s="192">
        <f>SUM(Q25:AB25)</f>
        <v>952928321</v>
      </c>
      <c r="AD25" s="196">
        <f>IFERROR(AC25/(SUMIF(Q25:AB25,"&gt;0",Q24:AB24))," ")</f>
        <v>0.90819844849166298</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8"/>
    </row>
    <row r="27" spans="1:41" ht="33.950000000000003" customHeight="1" x14ac:dyDescent="0.25">
      <c r="A27" s="482" t="s">
        <v>76</v>
      </c>
      <c r="B27" s="483"/>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5"/>
    </row>
    <row r="28" spans="1:41" ht="15" customHeight="1" x14ac:dyDescent="0.25">
      <c r="A28" s="407" t="s">
        <v>190</v>
      </c>
      <c r="B28" s="438" t="s">
        <v>6</v>
      </c>
      <c r="C28" s="439"/>
      <c r="D28" s="479" t="s">
        <v>402</v>
      </c>
      <c r="E28" s="480"/>
      <c r="F28" s="480"/>
      <c r="G28" s="480"/>
      <c r="H28" s="480"/>
      <c r="I28" s="480"/>
      <c r="J28" s="480"/>
      <c r="K28" s="480"/>
      <c r="L28" s="480"/>
      <c r="M28" s="480"/>
      <c r="N28" s="480"/>
      <c r="O28" s="486"/>
      <c r="P28" s="405" t="s">
        <v>8</v>
      </c>
      <c r="Q28" s="405" t="s">
        <v>84</v>
      </c>
      <c r="R28" s="405"/>
      <c r="S28" s="405"/>
      <c r="T28" s="405"/>
      <c r="U28" s="405"/>
      <c r="V28" s="405"/>
      <c r="W28" s="405"/>
      <c r="X28" s="405"/>
      <c r="Y28" s="405"/>
      <c r="Z28" s="405"/>
      <c r="AA28" s="405"/>
      <c r="AB28" s="405"/>
      <c r="AC28" s="405"/>
      <c r="AD28" s="422"/>
    </row>
    <row r="29" spans="1:41" ht="27" customHeight="1" x14ac:dyDescent="0.25">
      <c r="A29" s="408"/>
      <c r="B29" s="423"/>
      <c r="C29" s="425"/>
      <c r="D29" s="203" t="s">
        <v>39</v>
      </c>
      <c r="E29" s="203" t="s">
        <v>40</v>
      </c>
      <c r="F29" s="203" t="s">
        <v>41</v>
      </c>
      <c r="G29" s="203" t="s">
        <v>42</v>
      </c>
      <c r="H29" s="203" t="s">
        <v>43</v>
      </c>
      <c r="I29" s="203" t="s">
        <v>44</v>
      </c>
      <c r="J29" s="203" t="s">
        <v>45</v>
      </c>
      <c r="K29" s="203" t="s">
        <v>46</v>
      </c>
      <c r="L29" s="203" t="s">
        <v>47</v>
      </c>
      <c r="M29" s="203" t="s">
        <v>48</v>
      </c>
      <c r="N29" s="203" t="s">
        <v>49</v>
      </c>
      <c r="O29" s="203" t="s">
        <v>50</v>
      </c>
      <c r="P29" s="486"/>
      <c r="Q29" s="405"/>
      <c r="R29" s="405"/>
      <c r="S29" s="405"/>
      <c r="T29" s="405"/>
      <c r="U29" s="405"/>
      <c r="V29" s="405"/>
      <c r="W29" s="405"/>
      <c r="X29" s="405"/>
      <c r="Y29" s="405"/>
      <c r="Z29" s="405"/>
      <c r="AA29" s="405"/>
      <c r="AB29" s="405"/>
      <c r="AC29" s="405"/>
      <c r="AD29" s="422"/>
    </row>
    <row r="30" spans="1:41" ht="42" customHeight="1" thickBot="1" x14ac:dyDescent="0.3">
      <c r="A30" s="88" t="s">
        <v>501</v>
      </c>
      <c r="B30" s="428"/>
      <c r="C30" s="429"/>
      <c r="D30" s="92"/>
      <c r="E30" s="92"/>
      <c r="F30" s="92"/>
      <c r="G30" s="92"/>
      <c r="H30" s="92"/>
      <c r="I30" s="92"/>
      <c r="J30" s="92"/>
      <c r="K30" s="92"/>
      <c r="L30" s="92"/>
      <c r="M30" s="92"/>
      <c r="N30" s="92"/>
      <c r="O30" s="92"/>
      <c r="P30" s="89">
        <f>SUM(D30:O30)</f>
        <v>0</v>
      </c>
      <c r="Q30" s="414"/>
      <c r="R30" s="414"/>
      <c r="S30" s="414"/>
      <c r="T30" s="414"/>
      <c r="U30" s="414"/>
      <c r="V30" s="414"/>
      <c r="W30" s="414"/>
      <c r="X30" s="414"/>
      <c r="Y30" s="414"/>
      <c r="Z30" s="414"/>
      <c r="AA30" s="414"/>
      <c r="AB30" s="414"/>
      <c r="AC30" s="414"/>
      <c r="AD30" s="415"/>
    </row>
    <row r="31" spans="1:41" ht="45" customHeight="1" thickBot="1" x14ac:dyDescent="0.3">
      <c r="A31" s="641" t="s">
        <v>293</v>
      </c>
      <c r="B31" s="642"/>
      <c r="C31" s="642"/>
      <c r="D31" s="642"/>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c r="AC31" s="642"/>
      <c r="AD31" s="643"/>
    </row>
    <row r="32" spans="1:41" ht="23.1" customHeight="1" x14ac:dyDescent="0.25">
      <c r="A32" s="403" t="s">
        <v>191</v>
      </c>
      <c r="B32" s="487" t="s">
        <v>62</v>
      </c>
      <c r="C32" s="487" t="s">
        <v>6</v>
      </c>
      <c r="D32" s="487" t="s">
        <v>60</v>
      </c>
      <c r="E32" s="487"/>
      <c r="F32" s="487"/>
      <c r="G32" s="487"/>
      <c r="H32" s="487"/>
      <c r="I32" s="487"/>
      <c r="J32" s="487"/>
      <c r="K32" s="487"/>
      <c r="L32" s="487"/>
      <c r="M32" s="487"/>
      <c r="N32" s="487"/>
      <c r="O32" s="487"/>
      <c r="P32" s="487"/>
      <c r="Q32" s="487" t="s">
        <v>85</v>
      </c>
      <c r="R32" s="487"/>
      <c r="S32" s="487"/>
      <c r="T32" s="487"/>
      <c r="U32" s="487"/>
      <c r="V32" s="487"/>
      <c r="W32" s="487"/>
      <c r="X32" s="487"/>
      <c r="Y32" s="487"/>
      <c r="Z32" s="487"/>
      <c r="AA32" s="487"/>
      <c r="AB32" s="487"/>
      <c r="AC32" s="487"/>
      <c r="AD32" s="644"/>
      <c r="AG32" s="90"/>
      <c r="AH32" s="90"/>
      <c r="AI32" s="90"/>
      <c r="AJ32" s="90"/>
      <c r="AK32" s="90"/>
      <c r="AL32" s="90"/>
      <c r="AM32" s="90"/>
      <c r="AN32" s="90"/>
      <c r="AO32" s="90"/>
    </row>
    <row r="33" spans="1:41" ht="23.1" customHeight="1" x14ac:dyDescent="0.25">
      <c r="A33" s="404"/>
      <c r="B33" s="405"/>
      <c r="C33" s="406"/>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405" t="s">
        <v>80</v>
      </c>
      <c r="R33" s="405"/>
      <c r="S33" s="405"/>
      <c r="T33" s="405"/>
      <c r="U33" s="405"/>
      <c r="V33" s="405"/>
      <c r="W33" s="405" t="s">
        <v>81</v>
      </c>
      <c r="X33" s="405"/>
      <c r="Y33" s="405"/>
      <c r="Z33" s="405"/>
      <c r="AA33" s="405" t="s">
        <v>82</v>
      </c>
      <c r="AB33" s="405"/>
      <c r="AC33" s="405"/>
      <c r="AD33" s="422"/>
      <c r="AG33" s="90"/>
      <c r="AH33" s="90"/>
      <c r="AI33" s="90"/>
      <c r="AJ33" s="90"/>
      <c r="AK33" s="90"/>
      <c r="AL33" s="90"/>
      <c r="AM33" s="90"/>
      <c r="AN33" s="90"/>
      <c r="AO33" s="90"/>
    </row>
    <row r="34" spans="1:41" ht="33" customHeight="1" x14ac:dyDescent="0.25">
      <c r="A34" s="402" t="s">
        <v>421</v>
      </c>
      <c r="B34" s="626">
        <v>0.75</v>
      </c>
      <c r="C34" s="106" t="s">
        <v>9</v>
      </c>
      <c r="D34" s="290">
        <v>0.2</v>
      </c>
      <c r="E34" s="290">
        <v>0.05</v>
      </c>
      <c r="F34" s="290">
        <v>0.11</v>
      </c>
      <c r="G34" s="290">
        <v>0.05</v>
      </c>
      <c r="H34" s="290">
        <v>0.11</v>
      </c>
      <c r="I34" s="290">
        <v>0.05</v>
      </c>
      <c r="J34" s="290">
        <v>0.05</v>
      </c>
      <c r="K34" s="290">
        <v>0.05</v>
      </c>
      <c r="L34" s="290">
        <v>0.05</v>
      </c>
      <c r="M34" s="290">
        <v>0.05</v>
      </c>
      <c r="N34" s="290">
        <v>0.11</v>
      </c>
      <c r="O34" s="290">
        <v>0.12</v>
      </c>
      <c r="P34" s="290">
        <f>SUM(D34:O34)</f>
        <v>1.0000000000000002</v>
      </c>
      <c r="Q34" s="628" t="s">
        <v>537</v>
      </c>
      <c r="R34" s="629"/>
      <c r="S34" s="629"/>
      <c r="T34" s="629"/>
      <c r="U34" s="629"/>
      <c r="V34" s="630"/>
      <c r="W34" s="416"/>
      <c r="X34" s="417"/>
      <c r="Y34" s="417"/>
      <c r="Z34" s="418"/>
      <c r="AA34" s="416"/>
      <c r="AB34" s="417"/>
      <c r="AC34" s="417"/>
      <c r="AD34" s="571"/>
      <c r="AG34" s="90"/>
      <c r="AH34" s="90"/>
      <c r="AI34" s="90"/>
      <c r="AJ34" s="90"/>
      <c r="AK34" s="90"/>
      <c r="AL34" s="90"/>
      <c r="AM34" s="90"/>
      <c r="AN34" s="90"/>
      <c r="AO34" s="90"/>
    </row>
    <row r="35" spans="1:41" ht="42" customHeight="1" x14ac:dyDescent="0.25">
      <c r="A35" s="402"/>
      <c r="B35" s="627"/>
      <c r="C35" s="103" t="s">
        <v>10</v>
      </c>
      <c r="D35" s="352">
        <f>D37</f>
        <v>0.15885508365508366</v>
      </c>
      <c r="E35" s="352">
        <f>+E37</f>
        <v>5.1284942084942095E-2</v>
      </c>
      <c r="F35" s="351">
        <f>+F37</f>
        <v>6.3638095238095244E-2</v>
      </c>
      <c r="G35" s="351">
        <f t="shared" ref="G35:O35" si="0">+G37</f>
        <v>3.792947232947233E-2</v>
      </c>
      <c r="H35" s="351">
        <f t="shared" si="0"/>
        <v>8.2334620334620343E-2</v>
      </c>
      <c r="I35" s="351">
        <f t="shared" si="0"/>
        <v>6.5125353925353929E-2</v>
      </c>
      <c r="J35" s="351">
        <f t="shared" si="0"/>
        <v>9.9415701415701413E-2</v>
      </c>
      <c r="K35" s="351">
        <f t="shared" si="0"/>
        <v>6.1759073359073366E-2</v>
      </c>
      <c r="L35" s="351">
        <f t="shared" si="0"/>
        <v>0</v>
      </c>
      <c r="M35" s="351">
        <f t="shared" si="0"/>
        <v>0</v>
      </c>
      <c r="N35" s="351">
        <f t="shared" si="0"/>
        <v>0</v>
      </c>
      <c r="O35" s="351">
        <f t="shared" si="0"/>
        <v>0</v>
      </c>
      <c r="P35" s="291">
        <f>SUM(D35:O35)</f>
        <v>0.62034234234234242</v>
      </c>
      <c r="Q35" s="631"/>
      <c r="R35" s="632"/>
      <c r="S35" s="632"/>
      <c r="T35" s="632"/>
      <c r="U35" s="632"/>
      <c r="V35" s="633"/>
      <c r="W35" s="637"/>
      <c r="X35" s="638"/>
      <c r="Y35" s="638"/>
      <c r="Z35" s="639"/>
      <c r="AA35" s="637"/>
      <c r="AB35" s="638"/>
      <c r="AC35" s="638"/>
      <c r="AD35" s="640"/>
      <c r="AE35" s="50"/>
      <c r="AF35" s="97"/>
      <c r="AG35" s="90"/>
      <c r="AH35" s="90"/>
      <c r="AI35" s="90"/>
      <c r="AJ35" s="90"/>
      <c r="AK35" s="90"/>
      <c r="AL35" s="90"/>
      <c r="AM35" s="90"/>
      <c r="AN35" s="90"/>
      <c r="AO35" s="90"/>
    </row>
    <row r="36" spans="1:41" ht="74.25" hidden="1" customHeight="1" thickBot="1" x14ac:dyDescent="0.3">
      <c r="A36" s="296" t="s">
        <v>243</v>
      </c>
      <c r="B36" s="297">
        <v>1</v>
      </c>
      <c r="C36" s="275"/>
      <c r="D36" s="304">
        <f>+B36*D35</f>
        <v>0.15885508365508366</v>
      </c>
      <c r="E36" s="304">
        <f>+B36*E35</f>
        <v>5.1284942084942095E-2</v>
      </c>
      <c r="F36" s="304">
        <f>+B36*F35</f>
        <v>6.3638095238095244E-2</v>
      </c>
      <c r="G36" s="304">
        <f>+B36*G35</f>
        <v>3.792947232947233E-2</v>
      </c>
      <c r="H36" s="304">
        <f>+$B$36*H35</f>
        <v>8.2334620334620343E-2</v>
      </c>
      <c r="I36" s="304">
        <f t="shared" ref="I36:O36" si="1">+$B$36*I35</f>
        <v>6.5125353925353929E-2</v>
      </c>
      <c r="J36" s="304">
        <f t="shared" si="1"/>
        <v>9.9415701415701413E-2</v>
      </c>
      <c r="K36" s="304">
        <f t="shared" si="1"/>
        <v>6.1759073359073366E-2</v>
      </c>
      <c r="L36" s="304">
        <f t="shared" si="1"/>
        <v>0</v>
      </c>
      <c r="M36" s="304">
        <f t="shared" si="1"/>
        <v>0</v>
      </c>
      <c r="N36" s="304">
        <f t="shared" si="1"/>
        <v>0</v>
      </c>
      <c r="O36" s="304">
        <f t="shared" si="1"/>
        <v>0</v>
      </c>
      <c r="P36" s="350">
        <f>P37</f>
        <v>0.62034234234234231</v>
      </c>
      <c r="Q36" s="634"/>
      <c r="R36" s="635"/>
      <c r="S36" s="635"/>
      <c r="T36" s="635"/>
      <c r="U36" s="635"/>
      <c r="V36" s="636"/>
      <c r="W36" s="419"/>
      <c r="X36" s="420"/>
      <c r="Y36" s="420"/>
      <c r="Z36" s="421"/>
      <c r="AA36" s="419"/>
      <c r="AB36" s="420"/>
      <c r="AC36" s="420"/>
      <c r="AD36" s="572"/>
      <c r="AE36" s="101"/>
    </row>
    <row r="37" spans="1:41" ht="28.5" hidden="1" customHeight="1" x14ac:dyDescent="0.25">
      <c r="A37" s="317"/>
      <c r="B37" s="318"/>
      <c r="C37" s="319"/>
      <c r="D37" s="320">
        <f>+D43+D47+D51+D55</f>
        <v>0.15885508365508366</v>
      </c>
      <c r="E37" s="320">
        <f t="shared" ref="E37:P37" si="2">+E43+E47+E51+E55</f>
        <v>5.1284942084942095E-2</v>
      </c>
      <c r="F37" s="320">
        <f t="shared" si="2"/>
        <v>6.3638095238095244E-2</v>
      </c>
      <c r="G37" s="320">
        <f t="shared" si="2"/>
        <v>3.792947232947233E-2</v>
      </c>
      <c r="H37" s="320">
        <f t="shared" si="2"/>
        <v>8.2334620334620343E-2</v>
      </c>
      <c r="I37" s="320">
        <f t="shared" si="2"/>
        <v>6.5125353925353929E-2</v>
      </c>
      <c r="J37" s="320">
        <f t="shared" si="2"/>
        <v>9.9415701415701413E-2</v>
      </c>
      <c r="K37" s="320">
        <f t="shared" si="2"/>
        <v>6.1759073359073366E-2</v>
      </c>
      <c r="L37" s="320">
        <f t="shared" si="2"/>
        <v>0</v>
      </c>
      <c r="M37" s="320">
        <f t="shared" si="2"/>
        <v>0</v>
      </c>
      <c r="N37" s="320">
        <f t="shared" si="2"/>
        <v>0</v>
      </c>
      <c r="O37" s="320">
        <f t="shared" si="2"/>
        <v>0</v>
      </c>
      <c r="P37" s="320">
        <f t="shared" si="2"/>
        <v>0.62034234234234231</v>
      </c>
      <c r="Q37" s="310"/>
      <c r="R37" s="311"/>
      <c r="S37" s="311"/>
      <c r="T37" s="311"/>
      <c r="U37" s="311"/>
      <c r="V37" s="312"/>
      <c r="W37" s="313"/>
      <c r="X37" s="314"/>
      <c r="Y37" s="314"/>
      <c r="Z37" s="315"/>
      <c r="AA37" s="313"/>
      <c r="AB37" s="314"/>
      <c r="AC37" s="314"/>
      <c r="AD37" s="316"/>
      <c r="AE37" s="101"/>
    </row>
    <row r="38" spans="1:41" ht="26.1" customHeight="1" x14ac:dyDescent="0.25">
      <c r="A38" s="624" t="s">
        <v>192</v>
      </c>
      <c r="B38" s="399" t="s">
        <v>61</v>
      </c>
      <c r="C38" s="399" t="s">
        <v>11</v>
      </c>
      <c r="D38" s="399"/>
      <c r="E38" s="399"/>
      <c r="F38" s="399"/>
      <c r="G38" s="399"/>
      <c r="H38" s="399"/>
      <c r="I38" s="399"/>
      <c r="J38" s="399"/>
      <c r="K38" s="399"/>
      <c r="L38" s="399"/>
      <c r="M38" s="399"/>
      <c r="N38" s="399"/>
      <c r="O38" s="399"/>
      <c r="P38" s="399"/>
      <c r="Q38" s="399" t="s">
        <v>78</v>
      </c>
      <c r="R38" s="399"/>
      <c r="S38" s="399"/>
      <c r="T38" s="399"/>
      <c r="U38" s="399"/>
      <c r="V38" s="399"/>
      <c r="W38" s="399"/>
      <c r="X38" s="399"/>
      <c r="Y38" s="399"/>
      <c r="Z38" s="399"/>
      <c r="AA38" s="399"/>
      <c r="AB38" s="399"/>
      <c r="AC38" s="399"/>
      <c r="AD38" s="625"/>
      <c r="AG38" s="90"/>
      <c r="AH38" s="90"/>
      <c r="AI38" s="90"/>
      <c r="AJ38" s="90"/>
      <c r="AK38" s="90"/>
      <c r="AL38" s="90"/>
      <c r="AM38" s="90"/>
      <c r="AN38" s="90"/>
      <c r="AO38" s="90"/>
    </row>
    <row r="39" spans="1:41" ht="26.1" customHeight="1" x14ac:dyDescent="0.25">
      <c r="A39" s="404"/>
      <c r="B39" s="405"/>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405" t="s">
        <v>83</v>
      </c>
      <c r="R39" s="405"/>
      <c r="S39" s="405"/>
      <c r="T39" s="405"/>
      <c r="U39" s="405"/>
      <c r="V39" s="405"/>
      <c r="W39" s="405"/>
      <c r="X39" s="405"/>
      <c r="Y39" s="405"/>
      <c r="Z39" s="405"/>
      <c r="AA39" s="405"/>
      <c r="AB39" s="405"/>
      <c r="AC39" s="405"/>
      <c r="AD39" s="422"/>
      <c r="AG39" s="98"/>
      <c r="AH39" s="98"/>
      <c r="AI39" s="98"/>
      <c r="AJ39" s="98"/>
      <c r="AK39" s="98"/>
      <c r="AL39" s="98"/>
      <c r="AM39" s="98"/>
      <c r="AN39" s="98"/>
      <c r="AO39" s="98"/>
    </row>
    <row r="40" spans="1:41" ht="44.25" customHeight="1" x14ac:dyDescent="0.25">
      <c r="A40" s="402" t="s">
        <v>504</v>
      </c>
      <c r="B40" s="596">
        <v>0.15</v>
      </c>
      <c r="C40" s="106" t="s">
        <v>9</v>
      </c>
      <c r="D40" s="107">
        <v>1</v>
      </c>
      <c r="E40" s="107"/>
      <c r="F40" s="107"/>
      <c r="G40" s="107"/>
      <c r="H40" s="107"/>
      <c r="I40" s="107"/>
      <c r="J40" s="107"/>
      <c r="K40" s="107"/>
      <c r="L40" s="107"/>
      <c r="M40" s="107"/>
      <c r="N40" s="107"/>
      <c r="O40" s="107"/>
      <c r="P40" s="289">
        <f t="shared" ref="P40:P54" si="3">SUM(D40:O40)</f>
        <v>1</v>
      </c>
      <c r="Q40" s="597" t="s">
        <v>503</v>
      </c>
      <c r="R40" s="598"/>
      <c r="S40" s="598"/>
      <c r="T40" s="598"/>
      <c r="U40" s="598"/>
      <c r="V40" s="598"/>
      <c r="W40" s="598"/>
      <c r="X40" s="598"/>
      <c r="Y40" s="598"/>
      <c r="Z40" s="598"/>
      <c r="AA40" s="598"/>
      <c r="AB40" s="598"/>
      <c r="AC40" s="598"/>
      <c r="AD40" s="599"/>
      <c r="AE40" s="101"/>
      <c r="AG40" s="102"/>
      <c r="AH40" s="102"/>
      <c r="AI40" s="102"/>
      <c r="AJ40" s="102"/>
      <c r="AK40" s="102"/>
      <c r="AL40" s="102"/>
      <c r="AM40" s="102"/>
      <c r="AN40" s="102"/>
      <c r="AO40" s="102"/>
    </row>
    <row r="41" spans="1:41" ht="82.5" customHeight="1" x14ac:dyDescent="0.25">
      <c r="A41" s="402"/>
      <c r="B41" s="596"/>
      <c r="C41" s="103" t="s">
        <v>10</v>
      </c>
      <c r="D41" s="104">
        <f>+D42/B42</f>
        <v>1</v>
      </c>
      <c r="E41" s="104"/>
      <c r="F41" s="104"/>
      <c r="G41" s="104"/>
      <c r="H41" s="104"/>
      <c r="I41" s="104"/>
      <c r="J41" s="104"/>
      <c r="K41" s="104"/>
      <c r="L41" s="104"/>
      <c r="M41" s="104"/>
      <c r="N41" s="104"/>
      <c r="O41" s="104"/>
      <c r="P41" s="289">
        <f t="shared" si="3"/>
        <v>1</v>
      </c>
      <c r="Q41" s="600"/>
      <c r="R41" s="601"/>
      <c r="S41" s="601"/>
      <c r="T41" s="601"/>
      <c r="U41" s="601"/>
      <c r="V41" s="601"/>
      <c r="W41" s="601"/>
      <c r="X41" s="601"/>
      <c r="Y41" s="601"/>
      <c r="Z41" s="601"/>
      <c r="AA41" s="601"/>
      <c r="AB41" s="601"/>
      <c r="AC41" s="601"/>
      <c r="AD41" s="602"/>
      <c r="AE41" s="101"/>
    </row>
    <row r="42" spans="1:41" ht="48.75" hidden="1" customHeight="1" x14ac:dyDescent="0.25">
      <c r="A42" s="362" t="s">
        <v>434</v>
      </c>
      <c r="B42" s="292">
        <v>15</v>
      </c>
      <c r="C42" s="266" t="s">
        <v>502</v>
      </c>
      <c r="D42" s="273">
        <v>15</v>
      </c>
      <c r="E42" s="274"/>
      <c r="F42" s="274"/>
      <c r="G42" s="274"/>
      <c r="H42" s="274"/>
      <c r="I42" s="274"/>
      <c r="J42" s="274"/>
      <c r="K42" s="274"/>
      <c r="L42" s="274"/>
      <c r="M42" s="274"/>
      <c r="N42" s="274"/>
      <c r="O42" s="274"/>
      <c r="P42" s="273">
        <f t="shared" si="3"/>
        <v>15</v>
      </c>
      <c r="Q42" s="603"/>
      <c r="R42" s="604"/>
      <c r="S42" s="604"/>
      <c r="T42" s="604"/>
      <c r="U42" s="604"/>
      <c r="V42" s="604"/>
      <c r="W42" s="604"/>
      <c r="X42" s="604"/>
      <c r="Y42" s="604"/>
      <c r="Z42" s="604"/>
      <c r="AA42" s="604"/>
      <c r="AB42" s="604"/>
      <c r="AC42" s="604"/>
      <c r="AD42" s="605"/>
      <c r="AE42" s="101"/>
    </row>
    <row r="43" spans="1:41" ht="28.5" hidden="1" customHeight="1" x14ac:dyDescent="0.25">
      <c r="A43" s="384"/>
      <c r="B43" s="318"/>
      <c r="C43" s="319"/>
      <c r="D43" s="320">
        <f>$B$40*D41</f>
        <v>0.15</v>
      </c>
      <c r="E43" s="320">
        <f t="shared" ref="E43:O43" si="4">$B$40*E41</f>
        <v>0</v>
      </c>
      <c r="F43" s="320">
        <f t="shared" si="4"/>
        <v>0</v>
      </c>
      <c r="G43" s="320">
        <f t="shared" si="4"/>
        <v>0</v>
      </c>
      <c r="H43" s="320">
        <f t="shared" si="4"/>
        <v>0</v>
      </c>
      <c r="I43" s="320">
        <f t="shared" si="4"/>
        <v>0</v>
      </c>
      <c r="J43" s="320">
        <f t="shared" si="4"/>
        <v>0</v>
      </c>
      <c r="K43" s="320">
        <f t="shared" si="4"/>
        <v>0</v>
      </c>
      <c r="L43" s="320">
        <f t="shared" si="4"/>
        <v>0</v>
      </c>
      <c r="M43" s="320">
        <f t="shared" si="4"/>
        <v>0</v>
      </c>
      <c r="N43" s="320">
        <f t="shared" si="4"/>
        <v>0</v>
      </c>
      <c r="O43" s="320">
        <f t="shared" si="4"/>
        <v>0</v>
      </c>
      <c r="P43" s="320">
        <f>$B$40*P40</f>
        <v>0.15</v>
      </c>
      <c r="Q43" s="363"/>
      <c r="R43" s="364"/>
      <c r="S43" s="364"/>
      <c r="T43" s="364"/>
      <c r="U43" s="364"/>
      <c r="V43" s="365"/>
      <c r="W43" s="366"/>
      <c r="X43" s="367"/>
      <c r="Y43" s="367"/>
      <c r="Z43" s="368"/>
      <c r="AA43" s="366"/>
      <c r="AB43" s="367"/>
      <c r="AC43" s="367"/>
      <c r="AD43" s="369"/>
      <c r="AE43" s="101"/>
    </row>
    <row r="44" spans="1:41" ht="48" customHeight="1" x14ac:dyDescent="0.25">
      <c r="A44" s="594" t="s">
        <v>505</v>
      </c>
      <c r="B44" s="596">
        <v>0.2</v>
      </c>
      <c r="C44" s="106" t="s">
        <v>9</v>
      </c>
      <c r="D44" s="107">
        <v>0.05</v>
      </c>
      <c r="E44" s="107">
        <v>0.05</v>
      </c>
      <c r="F44" s="107">
        <v>0.15</v>
      </c>
      <c r="G44" s="107">
        <v>0.05</v>
      </c>
      <c r="H44" s="107">
        <v>0.15</v>
      </c>
      <c r="I44" s="107">
        <v>0.05</v>
      </c>
      <c r="J44" s="107">
        <v>0.05</v>
      </c>
      <c r="K44" s="107">
        <v>0.05</v>
      </c>
      <c r="L44" s="107">
        <v>0.05</v>
      </c>
      <c r="M44" s="107">
        <v>0.05</v>
      </c>
      <c r="N44" s="107">
        <v>0.15</v>
      </c>
      <c r="O44" s="107">
        <v>0.15</v>
      </c>
      <c r="P44" s="289">
        <f t="shared" si="3"/>
        <v>1</v>
      </c>
      <c r="Q44" s="615" t="s">
        <v>538</v>
      </c>
      <c r="R44" s="616"/>
      <c r="S44" s="616"/>
      <c r="T44" s="616"/>
      <c r="U44" s="616"/>
      <c r="V44" s="616"/>
      <c r="W44" s="616"/>
      <c r="X44" s="616"/>
      <c r="Y44" s="616"/>
      <c r="Z44" s="616"/>
      <c r="AA44" s="616"/>
      <c r="AB44" s="616"/>
      <c r="AC44" s="616"/>
      <c r="AD44" s="617"/>
      <c r="AE44" s="101"/>
    </row>
    <row r="45" spans="1:41" ht="48" customHeight="1" x14ac:dyDescent="0.25">
      <c r="A45" s="594"/>
      <c r="B45" s="596"/>
      <c r="C45" s="103" t="s">
        <v>10</v>
      </c>
      <c r="D45" s="104">
        <f>+D46/$B$46</f>
        <v>0</v>
      </c>
      <c r="E45" s="104">
        <f t="shared" ref="E45:O45" si="5">+E46/$B$46</f>
        <v>0.1</v>
      </c>
      <c r="F45" s="104">
        <f t="shared" si="5"/>
        <v>0.1</v>
      </c>
      <c r="G45" s="104">
        <f t="shared" si="5"/>
        <v>0.05</v>
      </c>
      <c r="H45" s="104">
        <f t="shared" si="5"/>
        <v>0.2</v>
      </c>
      <c r="I45" s="104">
        <f t="shared" si="5"/>
        <v>0.1</v>
      </c>
      <c r="J45" s="104">
        <f t="shared" si="5"/>
        <v>0.35</v>
      </c>
      <c r="K45" s="104">
        <f t="shared" si="5"/>
        <v>0.15</v>
      </c>
      <c r="L45" s="104">
        <f t="shared" si="5"/>
        <v>0</v>
      </c>
      <c r="M45" s="104">
        <f t="shared" si="5"/>
        <v>0</v>
      </c>
      <c r="N45" s="104">
        <f t="shared" si="5"/>
        <v>0</v>
      </c>
      <c r="O45" s="104">
        <f t="shared" si="5"/>
        <v>0</v>
      </c>
      <c r="P45" s="289">
        <f t="shared" si="3"/>
        <v>1.05</v>
      </c>
      <c r="Q45" s="618"/>
      <c r="R45" s="619"/>
      <c r="S45" s="619"/>
      <c r="T45" s="619"/>
      <c r="U45" s="619"/>
      <c r="V45" s="619"/>
      <c r="W45" s="619"/>
      <c r="X45" s="619"/>
      <c r="Y45" s="619"/>
      <c r="Z45" s="619"/>
      <c r="AA45" s="619"/>
      <c r="AB45" s="619"/>
      <c r="AC45" s="619"/>
      <c r="AD45" s="620"/>
      <c r="AE45" s="101"/>
    </row>
    <row r="46" spans="1:41" ht="29.25" hidden="1" customHeight="1" x14ac:dyDescent="0.25">
      <c r="A46" s="265" t="s">
        <v>459</v>
      </c>
      <c r="B46" s="292">
        <v>20</v>
      </c>
      <c r="C46" s="266" t="s">
        <v>502</v>
      </c>
      <c r="D46" s="272">
        <v>0</v>
      </c>
      <c r="E46" s="273">
        <v>2</v>
      </c>
      <c r="F46" s="273">
        <v>2</v>
      </c>
      <c r="G46" s="273">
        <v>1</v>
      </c>
      <c r="H46" s="273">
        <v>4</v>
      </c>
      <c r="I46" s="273">
        <v>2</v>
      </c>
      <c r="J46" s="273">
        <v>7</v>
      </c>
      <c r="K46" s="273">
        <v>3</v>
      </c>
      <c r="L46" s="273"/>
      <c r="M46" s="273"/>
      <c r="N46" s="273"/>
      <c r="O46" s="273"/>
      <c r="P46" s="273">
        <f t="shared" si="3"/>
        <v>21</v>
      </c>
      <c r="Q46" s="621"/>
      <c r="R46" s="622"/>
      <c r="S46" s="622"/>
      <c r="T46" s="622"/>
      <c r="U46" s="622"/>
      <c r="V46" s="622"/>
      <c r="W46" s="622"/>
      <c r="X46" s="622"/>
      <c r="Y46" s="622"/>
      <c r="Z46" s="622"/>
      <c r="AA46" s="622"/>
      <c r="AB46" s="622"/>
      <c r="AC46" s="622"/>
      <c r="AD46" s="623"/>
      <c r="AE46" s="101"/>
    </row>
    <row r="47" spans="1:41" ht="28.5" hidden="1" customHeight="1" x14ac:dyDescent="0.25">
      <c r="A47" s="317"/>
      <c r="B47" s="318"/>
      <c r="C47" s="319"/>
      <c r="D47" s="320">
        <f>$B$44*D45</f>
        <v>0</v>
      </c>
      <c r="E47" s="320">
        <f t="shared" ref="E47:P47" si="6">$B$44*E45</f>
        <v>2.0000000000000004E-2</v>
      </c>
      <c r="F47" s="320">
        <f t="shared" si="6"/>
        <v>2.0000000000000004E-2</v>
      </c>
      <c r="G47" s="320">
        <f t="shared" si="6"/>
        <v>1.0000000000000002E-2</v>
      </c>
      <c r="H47" s="320">
        <f t="shared" si="6"/>
        <v>4.0000000000000008E-2</v>
      </c>
      <c r="I47" s="320">
        <f t="shared" si="6"/>
        <v>2.0000000000000004E-2</v>
      </c>
      <c r="J47" s="320">
        <f t="shared" si="6"/>
        <v>6.9999999999999993E-2</v>
      </c>
      <c r="K47" s="320">
        <f t="shared" si="6"/>
        <v>0.03</v>
      </c>
      <c r="L47" s="320">
        <f t="shared" si="6"/>
        <v>0</v>
      </c>
      <c r="M47" s="320">
        <f t="shared" si="6"/>
        <v>0</v>
      </c>
      <c r="N47" s="320">
        <f t="shared" si="6"/>
        <v>0</v>
      </c>
      <c r="O47" s="320">
        <f t="shared" si="6"/>
        <v>0</v>
      </c>
      <c r="P47" s="320">
        <f t="shared" si="6"/>
        <v>0.21000000000000002</v>
      </c>
      <c r="Q47" s="335"/>
      <c r="R47" s="336"/>
      <c r="S47" s="336"/>
      <c r="T47" s="336"/>
      <c r="U47" s="336"/>
      <c r="V47" s="337"/>
      <c r="W47" s="338"/>
      <c r="X47" s="339"/>
      <c r="Y47" s="339"/>
      <c r="Z47" s="340"/>
      <c r="AA47" s="338"/>
      <c r="AB47" s="339"/>
      <c r="AC47" s="339"/>
      <c r="AD47" s="341"/>
      <c r="AE47" s="101"/>
    </row>
    <row r="48" spans="1:41" ht="45.75" customHeight="1" x14ac:dyDescent="0.25">
      <c r="A48" s="594" t="s">
        <v>506</v>
      </c>
      <c r="B48" s="596">
        <v>0.2</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3"/>
        <v>1</v>
      </c>
      <c r="Q48" s="606" t="s">
        <v>532</v>
      </c>
      <c r="R48" s="607"/>
      <c r="S48" s="607"/>
      <c r="T48" s="607"/>
      <c r="U48" s="607"/>
      <c r="V48" s="607"/>
      <c r="W48" s="607"/>
      <c r="X48" s="607"/>
      <c r="Y48" s="607"/>
      <c r="Z48" s="607"/>
      <c r="AA48" s="607"/>
      <c r="AB48" s="607"/>
      <c r="AC48" s="607"/>
      <c r="AD48" s="608"/>
      <c r="AE48" s="101"/>
    </row>
    <row r="49" spans="1:31" ht="45.75" customHeight="1" x14ac:dyDescent="0.25">
      <c r="A49" s="594"/>
      <c r="B49" s="596"/>
      <c r="C49" s="103" t="s">
        <v>10</v>
      </c>
      <c r="D49" s="104">
        <f>+D50/$B$50</f>
        <v>4.3513513513513513E-2</v>
      </c>
      <c r="E49" s="104">
        <f t="shared" ref="E49:O49" si="7">+E50/$B$50</f>
        <v>8.7567567567567561E-2</v>
      </c>
      <c r="F49" s="104">
        <f t="shared" si="7"/>
        <v>0.14000000000000001</v>
      </c>
      <c r="G49" s="104">
        <f t="shared" si="7"/>
        <v>7.7837837837837834E-2</v>
      </c>
      <c r="H49" s="104">
        <f t="shared" si="7"/>
        <v>0.13405405405405404</v>
      </c>
      <c r="I49" s="104">
        <f t="shared" si="7"/>
        <v>0.14486486486486486</v>
      </c>
      <c r="J49" s="104">
        <f t="shared" si="7"/>
        <v>8.9459459459459462E-2</v>
      </c>
      <c r="K49" s="104">
        <f t="shared" si="7"/>
        <v>0.10108108108108108</v>
      </c>
      <c r="L49" s="104">
        <f t="shared" si="7"/>
        <v>0</v>
      </c>
      <c r="M49" s="104">
        <f t="shared" si="7"/>
        <v>0</v>
      </c>
      <c r="N49" s="104">
        <f t="shared" si="7"/>
        <v>0</v>
      </c>
      <c r="O49" s="104">
        <f t="shared" si="7"/>
        <v>0</v>
      </c>
      <c r="P49" s="289">
        <f t="shared" si="3"/>
        <v>0.81837837837837824</v>
      </c>
      <c r="Q49" s="609"/>
      <c r="R49" s="610"/>
      <c r="S49" s="610"/>
      <c r="T49" s="610"/>
      <c r="U49" s="610"/>
      <c r="V49" s="610"/>
      <c r="W49" s="610"/>
      <c r="X49" s="610"/>
      <c r="Y49" s="610"/>
      <c r="Z49" s="610"/>
      <c r="AA49" s="610"/>
      <c r="AB49" s="610"/>
      <c r="AC49" s="610"/>
      <c r="AD49" s="611"/>
      <c r="AE49" s="101"/>
    </row>
    <row r="50" spans="1:31" ht="33" hidden="1" customHeight="1" x14ac:dyDescent="0.25">
      <c r="A50" s="265" t="s">
        <v>460</v>
      </c>
      <c r="B50" s="292">
        <v>3700</v>
      </c>
      <c r="C50" s="266" t="s">
        <v>502</v>
      </c>
      <c r="D50" s="273">
        <f>158+3</f>
        <v>161</v>
      </c>
      <c r="E50" s="273">
        <f>304+20</f>
        <v>324</v>
      </c>
      <c r="F50" s="273">
        <f>456+62</f>
        <v>518</v>
      </c>
      <c r="G50" s="273">
        <f>251+37</f>
        <v>288</v>
      </c>
      <c r="H50" s="272">
        <v>496</v>
      </c>
      <c r="I50" s="272">
        <f>502+34</f>
        <v>536</v>
      </c>
      <c r="J50" s="272">
        <f>305+26</f>
        <v>331</v>
      </c>
      <c r="K50" s="272">
        <f>337+37</f>
        <v>374</v>
      </c>
      <c r="L50" s="272"/>
      <c r="M50" s="272"/>
      <c r="N50" s="272"/>
      <c r="O50" s="272"/>
      <c r="P50" s="272">
        <f t="shared" si="3"/>
        <v>3028</v>
      </c>
      <c r="Q50" s="612"/>
      <c r="R50" s="613"/>
      <c r="S50" s="613"/>
      <c r="T50" s="613"/>
      <c r="U50" s="613"/>
      <c r="V50" s="613"/>
      <c r="W50" s="613"/>
      <c r="X50" s="613"/>
      <c r="Y50" s="613"/>
      <c r="Z50" s="613"/>
      <c r="AA50" s="613"/>
      <c r="AB50" s="613"/>
      <c r="AC50" s="613"/>
      <c r="AD50" s="614"/>
      <c r="AE50" s="101"/>
    </row>
    <row r="51" spans="1:31" ht="28.5" hidden="1" customHeight="1" x14ac:dyDescent="0.25">
      <c r="A51" s="317"/>
      <c r="B51" s="318"/>
      <c r="C51" s="319"/>
      <c r="D51" s="320">
        <f>$B$48*D49</f>
        <v>8.702702702702703E-3</v>
      </c>
      <c r="E51" s="320">
        <f t="shared" ref="E51:P51" si="8">$B$48*E49</f>
        <v>1.7513513513513514E-2</v>
      </c>
      <c r="F51" s="320">
        <f t="shared" si="8"/>
        <v>2.8000000000000004E-2</v>
      </c>
      <c r="G51" s="320">
        <f t="shared" si="8"/>
        <v>1.5567567567567567E-2</v>
      </c>
      <c r="H51" s="320">
        <f t="shared" si="8"/>
        <v>2.6810810810810812E-2</v>
      </c>
      <c r="I51" s="320">
        <f t="shared" si="8"/>
        <v>2.8972972972972973E-2</v>
      </c>
      <c r="J51" s="320">
        <f t="shared" si="8"/>
        <v>1.7891891891891894E-2</v>
      </c>
      <c r="K51" s="320">
        <f t="shared" si="8"/>
        <v>2.0216216216216217E-2</v>
      </c>
      <c r="L51" s="320">
        <f t="shared" si="8"/>
        <v>0</v>
      </c>
      <c r="M51" s="320">
        <f t="shared" si="8"/>
        <v>0</v>
      </c>
      <c r="N51" s="320">
        <f t="shared" si="8"/>
        <v>0</v>
      </c>
      <c r="O51" s="320">
        <f t="shared" si="8"/>
        <v>0</v>
      </c>
      <c r="P51" s="320">
        <f t="shared" si="8"/>
        <v>0.16367567567567565</v>
      </c>
      <c r="Q51" s="357"/>
      <c r="R51" s="336"/>
      <c r="S51" s="336"/>
      <c r="T51" s="336"/>
      <c r="U51" s="336"/>
      <c r="V51" s="337"/>
      <c r="W51" s="338"/>
      <c r="X51" s="339"/>
      <c r="Y51" s="339"/>
      <c r="Z51" s="340"/>
      <c r="AA51" s="338"/>
      <c r="AB51" s="339"/>
      <c r="AC51" s="339"/>
      <c r="AD51" s="341"/>
      <c r="AE51" s="101"/>
    </row>
    <row r="52" spans="1:31" ht="72" customHeight="1" x14ac:dyDescent="0.25">
      <c r="A52" s="594" t="s">
        <v>507</v>
      </c>
      <c r="B52" s="596">
        <v>0.2</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3"/>
        <v>1</v>
      </c>
      <c r="Q52" s="585" t="s">
        <v>545</v>
      </c>
      <c r="R52" s="586"/>
      <c r="S52" s="586"/>
      <c r="T52" s="586"/>
      <c r="U52" s="586"/>
      <c r="V52" s="586"/>
      <c r="W52" s="586"/>
      <c r="X52" s="586"/>
      <c r="Y52" s="586"/>
      <c r="Z52" s="586"/>
      <c r="AA52" s="586"/>
      <c r="AB52" s="586"/>
      <c r="AC52" s="586"/>
      <c r="AD52" s="587"/>
      <c r="AE52" s="101"/>
    </row>
    <row r="53" spans="1:31" ht="72" customHeight="1" x14ac:dyDescent="0.25">
      <c r="A53" s="595"/>
      <c r="B53" s="596"/>
      <c r="C53" s="103" t="s">
        <v>10</v>
      </c>
      <c r="D53" s="104">
        <f>+D54/$B$54</f>
        <v>7.6190476190476193E-4</v>
      </c>
      <c r="E53" s="104">
        <f t="shared" ref="E53:O53" si="9">+E54/$B$54</f>
        <v>6.8857142857142853E-2</v>
      </c>
      <c r="F53" s="104">
        <f t="shared" si="9"/>
        <v>7.8190476190476185E-2</v>
      </c>
      <c r="G53" s="104">
        <f t="shared" si="9"/>
        <v>6.1809523809523807E-2</v>
      </c>
      <c r="H53" s="104">
        <f t="shared" si="9"/>
        <v>7.7619047619047615E-2</v>
      </c>
      <c r="I53" s="104">
        <f t="shared" si="9"/>
        <v>8.0761904761904757E-2</v>
      </c>
      <c r="J53" s="104">
        <f t="shared" si="9"/>
        <v>5.7619047619047618E-2</v>
      </c>
      <c r="K53" s="104">
        <f t="shared" si="9"/>
        <v>5.7714285714285711E-2</v>
      </c>
      <c r="L53" s="104">
        <f t="shared" si="9"/>
        <v>0</v>
      </c>
      <c r="M53" s="104">
        <f t="shared" si="9"/>
        <v>0</v>
      </c>
      <c r="N53" s="104">
        <f t="shared" si="9"/>
        <v>0</v>
      </c>
      <c r="O53" s="104">
        <f t="shared" si="9"/>
        <v>0</v>
      </c>
      <c r="P53" s="289">
        <f t="shared" si="3"/>
        <v>0.48333333333333328</v>
      </c>
      <c r="Q53" s="588"/>
      <c r="R53" s="589"/>
      <c r="S53" s="589"/>
      <c r="T53" s="589"/>
      <c r="U53" s="589"/>
      <c r="V53" s="589"/>
      <c r="W53" s="589"/>
      <c r="X53" s="589"/>
      <c r="Y53" s="589"/>
      <c r="Z53" s="589"/>
      <c r="AA53" s="589"/>
      <c r="AB53" s="589"/>
      <c r="AC53" s="589"/>
      <c r="AD53" s="590"/>
      <c r="AE53" s="101"/>
    </row>
    <row r="54" spans="1:31" ht="45" hidden="1" customHeight="1" x14ac:dyDescent="0.25">
      <c r="A54" s="265" t="s">
        <v>478</v>
      </c>
      <c r="B54" s="292">
        <v>10500</v>
      </c>
      <c r="C54" s="266" t="s">
        <v>502</v>
      </c>
      <c r="D54" s="273">
        <v>8</v>
      </c>
      <c r="E54" s="273">
        <v>723</v>
      </c>
      <c r="F54" s="273">
        <v>821</v>
      </c>
      <c r="G54" s="273">
        <v>649</v>
      </c>
      <c r="H54" s="273">
        <v>815</v>
      </c>
      <c r="I54" s="272">
        <f>40+590+210+8</f>
        <v>848</v>
      </c>
      <c r="J54" s="272">
        <v>605</v>
      </c>
      <c r="K54" s="272">
        <f>16+34+394+162</f>
        <v>606</v>
      </c>
      <c r="L54" s="272"/>
      <c r="M54" s="272"/>
      <c r="N54" s="272"/>
      <c r="O54" s="272"/>
      <c r="P54" s="272">
        <f t="shared" si="3"/>
        <v>5075</v>
      </c>
      <c r="Q54" s="591"/>
      <c r="R54" s="592"/>
      <c r="S54" s="592"/>
      <c r="T54" s="592"/>
      <c r="U54" s="592"/>
      <c r="V54" s="592"/>
      <c r="W54" s="592"/>
      <c r="X54" s="592"/>
      <c r="Y54" s="592"/>
      <c r="Z54" s="592"/>
      <c r="AA54" s="592"/>
      <c r="AB54" s="592"/>
      <c r="AC54" s="592"/>
      <c r="AD54" s="593"/>
      <c r="AE54" s="101"/>
    </row>
    <row r="55" spans="1:31" s="381" customFormat="1" ht="28.5" hidden="1" customHeight="1" x14ac:dyDescent="0.25">
      <c r="A55" s="370"/>
      <c r="B55" s="371"/>
      <c r="C55" s="372"/>
      <c r="D55" s="320">
        <f>$B$52*D53</f>
        <v>1.523809523809524E-4</v>
      </c>
      <c r="E55" s="320">
        <f t="shared" ref="E55:P55" si="10">$B$52*E53</f>
        <v>1.3771428571428572E-2</v>
      </c>
      <c r="F55" s="320">
        <f t="shared" si="10"/>
        <v>1.5638095238095239E-2</v>
      </c>
      <c r="G55" s="320">
        <f t="shared" si="10"/>
        <v>1.2361904761904761E-2</v>
      </c>
      <c r="H55" s="320">
        <f t="shared" si="10"/>
        <v>1.5523809523809523E-2</v>
      </c>
      <c r="I55" s="320">
        <f t="shared" si="10"/>
        <v>1.6152380952380953E-2</v>
      </c>
      <c r="J55" s="320">
        <f t="shared" si="10"/>
        <v>1.1523809523809525E-2</v>
      </c>
      <c r="K55" s="320">
        <f t="shared" si="10"/>
        <v>1.1542857142857143E-2</v>
      </c>
      <c r="L55" s="320">
        <f t="shared" si="10"/>
        <v>0</v>
      </c>
      <c r="M55" s="320">
        <f t="shared" si="10"/>
        <v>0</v>
      </c>
      <c r="N55" s="320">
        <f t="shared" si="10"/>
        <v>0</v>
      </c>
      <c r="O55" s="320">
        <f t="shared" si="10"/>
        <v>0</v>
      </c>
      <c r="P55" s="320">
        <f t="shared" si="10"/>
        <v>9.6666666666666665E-2</v>
      </c>
      <c r="Q55" s="373"/>
      <c r="R55" s="374"/>
      <c r="S55" s="374"/>
      <c r="T55" s="374"/>
      <c r="U55" s="374"/>
      <c r="V55" s="375"/>
      <c r="W55" s="376"/>
      <c r="X55" s="377"/>
      <c r="Y55" s="377"/>
      <c r="Z55" s="378"/>
      <c r="AA55" s="376"/>
      <c r="AB55" s="377"/>
      <c r="AC55" s="377"/>
      <c r="AD55" s="379"/>
      <c r="AE55" s="380"/>
    </row>
    <row r="56" spans="1:31" ht="15.75" thickBot="1" x14ac:dyDescent="0.3">
      <c r="A56" s="293" t="s">
        <v>295</v>
      </c>
      <c r="B56" s="294"/>
      <c r="C56" s="294"/>
      <c r="D56" s="294"/>
      <c r="E56" s="294"/>
      <c r="F56" s="294"/>
      <c r="G56" s="294"/>
      <c r="H56" s="294"/>
      <c r="I56" s="294"/>
      <c r="J56" s="294"/>
      <c r="K56" s="294"/>
      <c r="L56" s="294"/>
      <c r="M56" s="294"/>
      <c r="N56" s="294"/>
      <c r="O56" s="294"/>
      <c r="P56" s="294"/>
      <c r="Q56" s="382"/>
      <c r="R56" s="382"/>
      <c r="S56" s="382"/>
      <c r="T56" s="382"/>
      <c r="U56" s="382"/>
      <c r="V56" s="382"/>
      <c r="W56" s="382"/>
      <c r="X56" s="382"/>
      <c r="Y56" s="382"/>
      <c r="Z56" s="382"/>
      <c r="AA56" s="382"/>
      <c r="AB56" s="382"/>
      <c r="AC56" s="382"/>
      <c r="AD56" s="383"/>
    </row>
    <row r="57" spans="1:31" x14ac:dyDescent="0.25">
      <c r="C57" s="253"/>
      <c r="D57" s="253"/>
      <c r="E57" s="253"/>
      <c r="F57" s="253"/>
      <c r="G57" s="253"/>
      <c r="H57" s="253"/>
      <c r="I57" s="253"/>
      <c r="J57" s="253"/>
      <c r="K57" s="253"/>
      <c r="L57" s="253"/>
      <c r="M57" s="253"/>
      <c r="N57" s="253"/>
      <c r="O57" s="253"/>
      <c r="P57" s="253"/>
      <c r="Q57" s="97"/>
      <c r="R57" s="97"/>
      <c r="S57" s="97"/>
      <c r="T57" s="97"/>
      <c r="U57" s="97"/>
      <c r="V57" s="97"/>
      <c r="W57" s="97"/>
      <c r="X57" s="97"/>
      <c r="Y57" s="97"/>
      <c r="Z57" s="97"/>
      <c r="AA57" s="97"/>
      <c r="AB57" s="97"/>
      <c r="AC57" s="97"/>
      <c r="AD57" s="97"/>
    </row>
    <row r="58" spans="1:31" hidden="1" x14ac:dyDescent="0.25">
      <c r="D58" s="256">
        <f>+D50+D54</f>
        <v>169</v>
      </c>
      <c r="E58" s="256">
        <f t="shared" ref="E58:P58" si="11">+E50+E54</f>
        <v>1047</v>
      </c>
      <c r="F58" s="256">
        <f t="shared" si="11"/>
        <v>1339</v>
      </c>
      <c r="G58" s="256">
        <f t="shared" si="11"/>
        <v>937</v>
      </c>
      <c r="H58" s="256">
        <f t="shared" si="11"/>
        <v>1311</v>
      </c>
      <c r="I58" s="256">
        <f t="shared" si="11"/>
        <v>1384</v>
      </c>
      <c r="J58" s="256">
        <f t="shared" si="11"/>
        <v>936</v>
      </c>
      <c r="K58" s="256">
        <f t="shared" si="11"/>
        <v>980</v>
      </c>
      <c r="L58" s="256">
        <f t="shared" si="11"/>
        <v>0</v>
      </c>
      <c r="M58" s="256">
        <f t="shared" si="11"/>
        <v>0</v>
      </c>
      <c r="N58" s="256">
        <f t="shared" si="11"/>
        <v>0</v>
      </c>
      <c r="O58" s="256">
        <f t="shared" si="11"/>
        <v>0</v>
      </c>
      <c r="P58" s="256">
        <f t="shared" si="11"/>
        <v>8103</v>
      </c>
    </row>
    <row r="59" spans="1:31" x14ac:dyDescent="0.25">
      <c r="D59" s="256"/>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6"/>
    <mergeCell ref="W34:Z36"/>
    <mergeCell ref="AA34:AD36"/>
    <mergeCell ref="A38:A39"/>
    <mergeCell ref="B38:B39"/>
    <mergeCell ref="C38:P38"/>
    <mergeCell ref="Q38:AD38"/>
    <mergeCell ref="Q39:AD39"/>
    <mergeCell ref="A40:A41"/>
    <mergeCell ref="B40:B41"/>
    <mergeCell ref="Q40:AD42"/>
    <mergeCell ref="Q48:AD50"/>
    <mergeCell ref="Q44:AD46"/>
    <mergeCell ref="Q52:AD54"/>
    <mergeCell ref="A52:A53"/>
    <mergeCell ref="B52:B53"/>
    <mergeCell ref="A44:A45"/>
    <mergeCell ref="B44:B45"/>
    <mergeCell ref="A48:A49"/>
    <mergeCell ref="B48:B49"/>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topLeftCell="H53" zoomScale="57" zoomScaleNormal="57" workbookViewId="0">
      <selection activeCell="K57" sqref="K57"/>
    </sheetView>
  </sheetViews>
  <sheetFormatPr baseColWidth="10" defaultColWidth="10.85546875" defaultRowHeight="15" x14ac:dyDescent="0.25"/>
  <cols>
    <col min="1" max="1" width="51.28515625" style="52" customWidth="1"/>
    <col min="2" max="2" width="19.140625" style="52" customWidth="1"/>
    <col min="3" max="3" width="35" style="52" customWidth="1"/>
    <col min="4" max="5" width="16" style="52" customWidth="1"/>
    <col min="6" max="6" width="15.7109375" style="52" customWidth="1"/>
    <col min="7" max="7" width="14.28515625" style="52" customWidth="1"/>
    <col min="8" max="8" width="14.140625" style="52" customWidth="1"/>
    <col min="9" max="9" width="15.28515625" style="52" customWidth="1"/>
    <col min="10" max="10" width="14" style="52" customWidth="1"/>
    <col min="11" max="11" width="20.7109375" style="52" customWidth="1"/>
    <col min="12" max="12" width="8.7109375" style="52" customWidth="1"/>
    <col min="13" max="13" width="9.7109375" style="52" customWidth="1"/>
    <col min="14" max="14" width="9.28515625" style="52" customWidth="1"/>
    <col min="15" max="15" width="15.7109375" style="52" customWidth="1"/>
    <col min="16" max="16" width="18.5703125" style="52" customWidth="1"/>
    <col min="17" max="27" width="18.140625" style="52" customWidth="1"/>
    <col min="28" max="28" width="22.7109375" style="52" customWidth="1"/>
    <col min="29" max="29" width="19" style="52" customWidth="1"/>
    <col min="30" max="30" width="19.42578125" style="52" customWidth="1"/>
    <col min="31" max="31" width="19.140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508"/>
      <c r="B1" s="548" t="s">
        <v>16</v>
      </c>
      <c r="C1" s="549"/>
      <c r="D1" s="549"/>
      <c r="E1" s="549"/>
      <c r="F1" s="549"/>
      <c r="G1" s="549"/>
      <c r="H1" s="549"/>
      <c r="I1" s="549"/>
      <c r="J1" s="549"/>
      <c r="K1" s="549"/>
      <c r="L1" s="549"/>
      <c r="M1" s="549"/>
      <c r="N1" s="549"/>
      <c r="O1" s="549"/>
      <c r="P1" s="549"/>
      <c r="Q1" s="549"/>
      <c r="R1" s="549"/>
      <c r="S1" s="549"/>
      <c r="T1" s="549"/>
      <c r="U1" s="549"/>
      <c r="V1" s="549"/>
      <c r="W1" s="549"/>
      <c r="X1" s="549"/>
      <c r="Y1" s="549"/>
      <c r="Z1" s="549"/>
      <c r="AA1" s="550"/>
      <c r="AB1" s="684" t="s">
        <v>18</v>
      </c>
      <c r="AC1" s="685"/>
      <c r="AD1" s="686"/>
    </row>
    <row r="2" spans="1:30" ht="30.75" customHeight="1" x14ac:dyDescent="0.25">
      <c r="A2" s="509"/>
      <c r="B2" s="488" t="s">
        <v>17</v>
      </c>
      <c r="C2" s="489"/>
      <c r="D2" s="489"/>
      <c r="E2" s="489"/>
      <c r="F2" s="489"/>
      <c r="G2" s="489"/>
      <c r="H2" s="489"/>
      <c r="I2" s="489"/>
      <c r="J2" s="489"/>
      <c r="K2" s="489"/>
      <c r="L2" s="489"/>
      <c r="M2" s="489"/>
      <c r="N2" s="489"/>
      <c r="O2" s="489"/>
      <c r="P2" s="489"/>
      <c r="Q2" s="489"/>
      <c r="R2" s="489"/>
      <c r="S2" s="489"/>
      <c r="T2" s="489"/>
      <c r="U2" s="489"/>
      <c r="V2" s="489"/>
      <c r="W2" s="489"/>
      <c r="X2" s="489"/>
      <c r="Y2" s="489"/>
      <c r="Z2" s="489"/>
      <c r="AA2" s="490"/>
      <c r="AB2" s="687" t="s">
        <v>405</v>
      </c>
      <c r="AC2" s="688"/>
      <c r="AD2" s="689"/>
    </row>
    <row r="3" spans="1:30" ht="24" customHeight="1" x14ac:dyDescent="0.25">
      <c r="A3" s="509"/>
      <c r="B3" s="491" t="s">
        <v>296</v>
      </c>
      <c r="C3" s="492"/>
      <c r="D3" s="492"/>
      <c r="E3" s="492"/>
      <c r="F3" s="492"/>
      <c r="G3" s="492"/>
      <c r="H3" s="492"/>
      <c r="I3" s="492"/>
      <c r="J3" s="492"/>
      <c r="K3" s="492"/>
      <c r="L3" s="492"/>
      <c r="M3" s="492"/>
      <c r="N3" s="492"/>
      <c r="O3" s="492"/>
      <c r="P3" s="492"/>
      <c r="Q3" s="492"/>
      <c r="R3" s="492"/>
      <c r="S3" s="492"/>
      <c r="T3" s="492"/>
      <c r="U3" s="492"/>
      <c r="V3" s="492"/>
      <c r="W3" s="492"/>
      <c r="X3" s="492"/>
      <c r="Y3" s="492"/>
      <c r="Z3" s="492"/>
      <c r="AA3" s="493"/>
      <c r="AB3" s="687" t="s">
        <v>404</v>
      </c>
      <c r="AC3" s="688"/>
      <c r="AD3" s="689"/>
    </row>
    <row r="4" spans="1:30" ht="21.95" customHeight="1" thickBot="1" x14ac:dyDescent="0.3">
      <c r="A4" s="510"/>
      <c r="B4" s="494"/>
      <c r="C4" s="495"/>
      <c r="D4" s="495"/>
      <c r="E4" s="495"/>
      <c r="F4" s="495"/>
      <c r="G4" s="495"/>
      <c r="H4" s="495"/>
      <c r="I4" s="495"/>
      <c r="J4" s="495"/>
      <c r="K4" s="495"/>
      <c r="L4" s="495"/>
      <c r="M4" s="495"/>
      <c r="N4" s="495"/>
      <c r="O4" s="495"/>
      <c r="P4" s="495"/>
      <c r="Q4" s="495"/>
      <c r="R4" s="495"/>
      <c r="S4" s="495"/>
      <c r="T4" s="495"/>
      <c r="U4" s="495"/>
      <c r="V4" s="495"/>
      <c r="W4" s="495"/>
      <c r="X4" s="495"/>
      <c r="Y4" s="495"/>
      <c r="Z4" s="495"/>
      <c r="AA4" s="496"/>
      <c r="AB4" s="690" t="s">
        <v>176</v>
      </c>
      <c r="AC4" s="691"/>
      <c r="AD4" s="692"/>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526" t="s">
        <v>294</v>
      </c>
      <c r="B7" s="527"/>
      <c r="C7" s="675" t="s">
        <v>46</v>
      </c>
      <c r="D7" s="530" t="s">
        <v>71</v>
      </c>
      <c r="E7" s="678"/>
      <c r="F7" s="678"/>
      <c r="G7" s="678"/>
      <c r="H7" s="531"/>
      <c r="I7" s="681">
        <v>44809</v>
      </c>
      <c r="J7" s="560"/>
      <c r="K7" s="530" t="s">
        <v>67</v>
      </c>
      <c r="L7" s="531"/>
      <c r="M7" s="557" t="s">
        <v>70</v>
      </c>
      <c r="N7" s="558"/>
      <c r="O7" s="551"/>
      <c r="P7" s="552"/>
      <c r="Q7" s="56"/>
      <c r="R7" s="56"/>
      <c r="S7" s="56"/>
      <c r="T7" s="56"/>
      <c r="U7" s="56"/>
      <c r="V7" s="56"/>
      <c r="W7" s="56"/>
      <c r="X7" s="56"/>
      <c r="Y7" s="56"/>
      <c r="Z7" s="57"/>
      <c r="AA7" s="56"/>
      <c r="AB7" s="56"/>
      <c r="AC7" s="62"/>
      <c r="AD7" s="63"/>
    </row>
    <row r="8" spans="1:30" x14ac:dyDescent="0.25">
      <c r="A8" s="673"/>
      <c r="B8" s="674"/>
      <c r="C8" s="676"/>
      <c r="D8" s="532"/>
      <c r="E8" s="679"/>
      <c r="F8" s="679"/>
      <c r="G8" s="679"/>
      <c r="H8" s="533"/>
      <c r="I8" s="561"/>
      <c r="J8" s="562"/>
      <c r="K8" s="532"/>
      <c r="L8" s="533"/>
      <c r="M8" s="555" t="s">
        <v>68</v>
      </c>
      <c r="N8" s="556"/>
      <c r="O8" s="542"/>
      <c r="P8" s="543"/>
      <c r="Q8" s="56"/>
      <c r="R8" s="56"/>
      <c r="S8" s="56"/>
      <c r="T8" s="56"/>
      <c r="U8" s="56"/>
      <c r="V8" s="56"/>
      <c r="W8" s="56"/>
      <c r="X8" s="56"/>
      <c r="Y8" s="56"/>
      <c r="Z8" s="57"/>
      <c r="AA8" s="56"/>
      <c r="AB8" s="56"/>
      <c r="AC8" s="62"/>
      <c r="AD8" s="63"/>
    </row>
    <row r="9" spans="1:30" ht="15.75" thickBot="1" x14ac:dyDescent="0.3">
      <c r="A9" s="528"/>
      <c r="B9" s="529"/>
      <c r="C9" s="677"/>
      <c r="D9" s="534"/>
      <c r="E9" s="680"/>
      <c r="F9" s="680"/>
      <c r="G9" s="680"/>
      <c r="H9" s="535"/>
      <c r="I9" s="563"/>
      <c r="J9" s="564"/>
      <c r="K9" s="534"/>
      <c r="L9" s="535"/>
      <c r="M9" s="553" t="s">
        <v>69</v>
      </c>
      <c r="N9" s="554"/>
      <c r="O9" s="682"/>
      <c r="P9" s="683"/>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530" t="s">
        <v>0</v>
      </c>
      <c r="B11" s="531"/>
      <c r="C11" s="740" t="s">
        <v>419</v>
      </c>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741"/>
      <c r="AC11" s="741"/>
      <c r="AD11" s="742"/>
    </row>
    <row r="12" spans="1:30" ht="15" customHeight="1" x14ac:dyDescent="0.25">
      <c r="A12" s="532"/>
      <c r="B12" s="533"/>
      <c r="C12" s="743"/>
      <c r="D12" s="744"/>
      <c r="E12" s="744"/>
      <c r="F12" s="744"/>
      <c r="G12" s="744"/>
      <c r="H12" s="744"/>
      <c r="I12" s="744"/>
      <c r="J12" s="744"/>
      <c r="K12" s="744"/>
      <c r="L12" s="744"/>
      <c r="M12" s="744"/>
      <c r="N12" s="744"/>
      <c r="O12" s="744"/>
      <c r="P12" s="744"/>
      <c r="Q12" s="744"/>
      <c r="R12" s="744"/>
      <c r="S12" s="744"/>
      <c r="T12" s="744"/>
      <c r="U12" s="744"/>
      <c r="V12" s="744"/>
      <c r="W12" s="744"/>
      <c r="X12" s="744"/>
      <c r="Y12" s="744"/>
      <c r="Z12" s="744"/>
      <c r="AA12" s="744"/>
      <c r="AB12" s="744"/>
      <c r="AC12" s="744"/>
      <c r="AD12" s="745"/>
    </row>
    <row r="13" spans="1:30" ht="15" customHeight="1" thickBot="1" x14ac:dyDescent="0.3">
      <c r="A13" s="534"/>
      <c r="B13" s="535"/>
      <c r="C13" s="746"/>
      <c r="D13" s="747"/>
      <c r="E13" s="747"/>
      <c r="F13" s="747"/>
      <c r="G13" s="747"/>
      <c r="H13" s="747"/>
      <c r="I13" s="747"/>
      <c r="J13" s="747"/>
      <c r="K13" s="747"/>
      <c r="L13" s="747"/>
      <c r="M13" s="747"/>
      <c r="N13" s="747"/>
      <c r="O13" s="747"/>
      <c r="P13" s="747"/>
      <c r="Q13" s="747"/>
      <c r="R13" s="747"/>
      <c r="S13" s="747"/>
      <c r="T13" s="747"/>
      <c r="U13" s="747"/>
      <c r="V13" s="747"/>
      <c r="W13" s="747"/>
      <c r="X13" s="747"/>
      <c r="Y13" s="747"/>
      <c r="Z13" s="747"/>
      <c r="AA13" s="747"/>
      <c r="AB13" s="747"/>
      <c r="AC13" s="747"/>
      <c r="AD13" s="748"/>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39" customHeight="1" thickBot="1" x14ac:dyDescent="0.3">
      <c r="A15" s="465" t="s">
        <v>77</v>
      </c>
      <c r="B15" s="466"/>
      <c r="C15" s="734" t="s">
        <v>423</v>
      </c>
      <c r="D15" s="735"/>
      <c r="E15" s="735"/>
      <c r="F15" s="735"/>
      <c r="G15" s="735"/>
      <c r="H15" s="735"/>
      <c r="I15" s="735"/>
      <c r="J15" s="735"/>
      <c r="K15" s="736"/>
      <c r="L15" s="546" t="s">
        <v>73</v>
      </c>
      <c r="M15" s="576"/>
      <c r="N15" s="576"/>
      <c r="O15" s="576"/>
      <c r="P15" s="576"/>
      <c r="Q15" s="547"/>
      <c r="R15" s="536" t="s">
        <v>441</v>
      </c>
      <c r="S15" s="537"/>
      <c r="T15" s="537"/>
      <c r="U15" s="537"/>
      <c r="V15" s="537"/>
      <c r="W15" s="537"/>
      <c r="X15" s="538"/>
      <c r="Y15" s="546" t="s">
        <v>72</v>
      </c>
      <c r="Z15" s="547"/>
      <c r="AA15" s="568" t="s">
        <v>440</v>
      </c>
      <c r="AB15" s="569"/>
      <c r="AC15" s="569"/>
      <c r="AD15" s="570"/>
    </row>
    <row r="16" spans="1:30" ht="9" customHeight="1" thickBot="1" x14ac:dyDescent="0.3">
      <c r="A16" s="61"/>
      <c r="B16" s="56"/>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75"/>
      <c r="AD16" s="76"/>
    </row>
    <row r="17" spans="1:41" s="78" customFormat="1" ht="37.5" customHeight="1" thickBot="1" x14ac:dyDescent="0.3">
      <c r="A17" s="465" t="s">
        <v>79</v>
      </c>
      <c r="B17" s="466"/>
      <c r="C17" s="737" t="s">
        <v>423</v>
      </c>
      <c r="D17" s="738"/>
      <c r="E17" s="738"/>
      <c r="F17" s="738"/>
      <c r="G17" s="738"/>
      <c r="H17" s="738"/>
      <c r="I17" s="738"/>
      <c r="J17" s="738"/>
      <c r="K17" s="738"/>
      <c r="L17" s="738"/>
      <c r="M17" s="738"/>
      <c r="N17" s="738"/>
      <c r="O17" s="738"/>
      <c r="P17" s="738"/>
      <c r="Q17" s="739"/>
      <c r="R17" s="647" t="s">
        <v>378</v>
      </c>
      <c r="S17" s="648"/>
      <c r="T17" s="648"/>
      <c r="U17" s="648"/>
      <c r="V17" s="649"/>
      <c r="W17" s="732">
        <v>30000000</v>
      </c>
      <c r="X17" s="733"/>
      <c r="Y17" s="648" t="s">
        <v>15</v>
      </c>
      <c r="Z17" s="648"/>
      <c r="AA17" s="648"/>
      <c r="AB17" s="649"/>
      <c r="AC17" s="474">
        <f>+B34</f>
        <v>0.25</v>
      </c>
      <c r="AD17" s="475"/>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47" t="s">
        <v>1</v>
      </c>
      <c r="B19" s="648"/>
      <c r="C19" s="648"/>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48"/>
      <c r="AD19" s="649"/>
      <c r="AE19" s="86"/>
      <c r="AF19" s="86"/>
    </row>
    <row r="20" spans="1:41" ht="32.1" customHeight="1" thickBot="1" x14ac:dyDescent="0.3">
      <c r="A20" s="85"/>
      <c r="B20" s="62"/>
      <c r="C20" s="650" t="s">
        <v>380</v>
      </c>
      <c r="D20" s="651"/>
      <c r="E20" s="651"/>
      <c r="F20" s="651"/>
      <c r="G20" s="651"/>
      <c r="H20" s="651"/>
      <c r="I20" s="651"/>
      <c r="J20" s="651"/>
      <c r="K20" s="651"/>
      <c r="L20" s="651"/>
      <c r="M20" s="651"/>
      <c r="N20" s="651"/>
      <c r="O20" s="651"/>
      <c r="P20" s="652"/>
      <c r="Q20" s="653" t="s">
        <v>381</v>
      </c>
      <c r="R20" s="654"/>
      <c r="S20" s="654"/>
      <c r="T20" s="654"/>
      <c r="U20" s="654"/>
      <c r="V20" s="654"/>
      <c r="W20" s="654"/>
      <c r="X20" s="654"/>
      <c r="Y20" s="654"/>
      <c r="Z20" s="654"/>
      <c r="AA20" s="654"/>
      <c r="AB20" s="654"/>
      <c r="AC20" s="654"/>
      <c r="AD20" s="655"/>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403" t="s">
        <v>382</v>
      </c>
      <c r="B22" s="503"/>
      <c r="C22" s="238">
        <v>213320029</v>
      </c>
      <c r="D22" s="239">
        <v>150000000</v>
      </c>
      <c r="E22" s="239">
        <f>-C22-D22+508599312+16417009</f>
        <v>161696292</v>
      </c>
      <c r="F22" s="239">
        <v>0</v>
      </c>
      <c r="G22" s="239">
        <v>0</v>
      </c>
      <c r="H22" s="239">
        <v>0</v>
      </c>
      <c r="I22" s="239">
        <v>0</v>
      </c>
      <c r="J22" s="239">
        <v>0</v>
      </c>
      <c r="K22" s="239">
        <v>0</v>
      </c>
      <c r="L22" s="239">
        <v>0</v>
      </c>
      <c r="M22" s="239">
        <v>0</v>
      </c>
      <c r="N22" s="239">
        <v>0</v>
      </c>
      <c r="O22" s="239">
        <f>SUM(C22:N22)</f>
        <v>525016321</v>
      </c>
      <c r="P22" s="240"/>
      <c r="Q22" s="194">
        <v>0</v>
      </c>
      <c r="R22" s="193"/>
      <c r="S22" s="193"/>
      <c r="T22" s="193"/>
      <c r="U22" s="193">
        <v>19850489</v>
      </c>
      <c r="V22" s="193"/>
      <c r="W22" s="193"/>
      <c r="X22" s="193">
        <v>3366902640</v>
      </c>
      <c r="Y22" s="193"/>
      <c r="Z22" s="193"/>
      <c r="AA22" s="193"/>
      <c r="AB22" s="193"/>
      <c r="AC22" s="193">
        <f>SUM(Q22:AB22)</f>
        <v>3386753129</v>
      </c>
      <c r="AD22" s="358"/>
      <c r="AE22" s="4"/>
      <c r="AF22" s="4"/>
    </row>
    <row r="23" spans="1:41" ht="32.1" customHeight="1" x14ac:dyDescent="0.25">
      <c r="A23" s="404" t="s">
        <v>383</v>
      </c>
      <c r="B23" s="479"/>
      <c r="C23" s="190"/>
      <c r="D23" s="189"/>
      <c r="E23" s="189"/>
      <c r="F23" s="189"/>
      <c r="G23" s="189"/>
      <c r="H23" s="189"/>
      <c r="I23" s="189"/>
      <c r="J23" s="189"/>
      <c r="K23" s="189"/>
      <c r="L23" s="189"/>
      <c r="M23" s="189"/>
      <c r="N23" s="189"/>
      <c r="O23" s="189">
        <f>SUM(C23:N23)</f>
        <v>0</v>
      </c>
      <c r="P23" s="195" t="str">
        <f>IFERROR(O23/(SUMIF(C23:N23,"&gt;0",C22:N22))," ")</f>
        <v xml:space="preserve"> </v>
      </c>
      <c r="Q23" s="190">
        <v>0</v>
      </c>
      <c r="R23" s="189"/>
      <c r="S23" s="189"/>
      <c r="T23" s="189"/>
      <c r="U23" s="189">
        <v>19850489</v>
      </c>
      <c r="V23" s="189">
        <v>244791790</v>
      </c>
      <c r="W23" s="189"/>
      <c r="X23" s="189">
        <v>2000000000</v>
      </c>
      <c r="Y23" s="189"/>
      <c r="Z23" s="189"/>
      <c r="AA23" s="189"/>
      <c r="AB23" s="189"/>
      <c r="AC23" s="189">
        <f>SUM(Q23:AB23)</f>
        <v>2264642279</v>
      </c>
      <c r="AD23" s="359">
        <f>IFERROR(AC23/(SUMIF(Q23:AB23,"&gt;0",Q22:AB22))," ")</f>
        <v>0.66867651486268098</v>
      </c>
      <c r="AE23" s="4"/>
      <c r="AF23" s="4"/>
    </row>
    <row r="24" spans="1:41" ht="32.1" customHeight="1" x14ac:dyDescent="0.25">
      <c r="A24" s="404" t="s">
        <v>384</v>
      </c>
      <c r="B24" s="479"/>
      <c r="C24" s="190">
        <v>0</v>
      </c>
      <c r="D24" s="189">
        <f>+C22</f>
        <v>213320029</v>
      </c>
      <c r="E24" s="189">
        <f>+D22</f>
        <v>150000000</v>
      </c>
      <c r="F24" s="189">
        <f>+E22</f>
        <v>161696292</v>
      </c>
      <c r="G24" s="189">
        <v>0</v>
      </c>
      <c r="H24" s="189">
        <v>0</v>
      </c>
      <c r="I24" s="189">
        <v>0</v>
      </c>
      <c r="J24" s="189">
        <v>0</v>
      </c>
      <c r="K24" s="189">
        <v>0</v>
      </c>
      <c r="L24" s="189">
        <v>0</v>
      </c>
      <c r="M24" s="189">
        <v>0</v>
      </c>
      <c r="N24" s="189">
        <v>0</v>
      </c>
      <c r="O24" s="189">
        <f>SUM(C24:N24)</f>
        <v>525016321</v>
      </c>
      <c r="P24" s="241"/>
      <c r="Q24" s="254">
        <v>0</v>
      </c>
      <c r="R24" s="255"/>
      <c r="S24" s="255"/>
      <c r="T24" s="255"/>
      <c r="U24" s="255"/>
      <c r="V24" s="255"/>
      <c r="W24" s="255">
        <v>9850489</v>
      </c>
      <c r="X24" s="255"/>
      <c r="Y24" s="255">
        <v>844225660</v>
      </c>
      <c r="Z24" s="255">
        <v>844225660</v>
      </c>
      <c r="AA24" s="255">
        <v>844225660</v>
      </c>
      <c r="AB24" s="255">
        <v>844225660</v>
      </c>
      <c r="AC24" s="189">
        <f>SUM(Q24:AB24)</f>
        <v>3386753129</v>
      </c>
      <c r="AD24" s="360" t="str">
        <f t="shared" ref="AD24:AD25" si="0">IFERROR(AC24/(SUMIF(Q24:AB24,"&gt;0",Q23:AB23))," ")</f>
        <v xml:space="preserve"> </v>
      </c>
      <c r="AE24" s="86"/>
      <c r="AF24" s="4"/>
    </row>
    <row r="25" spans="1:41" ht="32.1" customHeight="1" thickBot="1" x14ac:dyDescent="0.3">
      <c r="A25" s="645" t="s">
        <v>385</v>
      </c>
      <c r="B25" s="646"/>
      <c r="C25" s="191"/>
      <c r="D25" s="192">
        <v>508599312</v>
      </c>
      <c r="E25" s="192">
        <v>16417009</v>
      </c>
      <c r="F25" s="192"/>
      <c r="G25" s="192"/>
      <c r="H25" s="192"/>
      <c r="I25" s="192"/>
      <c r="J25" s="192"/>
      <c r="K25" s="192"/>
      <c r="L25" s="192"/>
      <c r="M25" s="192"/>
      <c r="N25" s="192"/>
      <c r="O25" s="192">
        <f>SUM(C25:N25)</f>
        <v>525016321</v>
      </c>
      <c r="P25" s="196">
        <f>IFERROR(O25/(SUMIF(C25:N25,"&gt;0",C24:N24))," ")</f>
        <v>1.4450519627146676</v>
      </c>
      <c r="Q25" s="191"/>
      <c r="R25" s="192"/>
      <c r="S25" s="192"/>
      <c r="T25" s="192"/>
      <c r="U25" s="192"/>
      <c r="V25" s="192">
        <v>19850489</v>
      </c>
      <c r="W25" s="192">
        <v>6989840</v>
      </c>
      <c r="X25" s="192">
        <v>5829415</v>
      </c>
      <c r="Y25" s="192"/>
      <c r="Z25" s="192"/>
      <c r="AA25" s="192"/>
      <c r="AB25" s="192"/>
      <c r="AC25" s="192">
        <f>SUM(Q25:AB25)</f>
        <v>32669744</v>
      </c>
      <c r="AD25" s="361">
        <f t="shared" si="0"/>
        <v>3.3165606296296559</v>
      </c>
      <c r="AE25" s="393"/>
      <c r="AF25" s="393"/>
      <c r="AG25" s="386"/>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248"/>
      <c r="Y26" s="248"/>
      <c r="Z26" s="248"/>
      <c r="AA26" s="248"/>
      <c r="AB26" s="248"/>
      <c r="AC26" s="62"/>
      <c r="AD26" s="188"/>
      <c r="AE26" s="388"/>
      <c r="AF26" s="387"/>
    </row>
    <row r="27" spans="1:41" ht="33.950000000000003" customHeight="1" x14ac:dyDescent="0.25">
      <c r="A27" s="482" t="s">
        <v>76</v>
      </c>
      <c r="B27" s="483"/>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5"/>
      <c r="AE27" s="390"/>
      <c r="AF27" s="389"/>
    </row>
    <row r="28" spans="1:41" ht="15" customHeight="1" x14ac:dyDescent="0.25">
      <c r="A28" s="407" t="s">
        <v>190</v>
      </c>
      <c r="B28" s="438" t="s">
        <v>6</v>
      </c>
      <c r="C28" s="439"/>
      <c r="D28" s="479" t="s">
        <v>402</v>
      </c>
      <c r="E28" s="480"/>
      <c r="F28" s="480"/>
      <c r="G28" s="480"/>
      <c r="H28" s="480"/>
      <c r="I28" s="480"/>
      <c r="J28" s="480"/>
      <c r="K28" s="480"/>
      <c r="L28" s="480"/>
      <c r="M28" s="480"/>
      <c r="N28" s="480"/>
      <c r="O28" s="486"/>
      <c r="P28" s="405" t="s">
        <v>8</v>
      </c>
      <c r="Q28" s="405" t="s">
        <v>84</v>
      </c>
      <c r="R28" s="405"/>
      <c r="S28" s="405"/>
      <c r="T28" s="405"/>
      <c r="U28" s="405"/>
      <c r="V28" s="405"/>
      <c r="W28" s="405"/>
      <c r="X28" s="405"/>
      <c r="Y28" s="405"/>
      <c r="Z28" s="405"/>
      <c r="AA28" s="405"/>
      <c r="AB28" s="405"/>
      <c r="AC28" s="405"/>
      <c r="AD28" s="422"/>
    </row>
    <row r="29" spans="1:41" ht="27" customHeight="1" x14ac:dyDescent="0.25">
      <c r="A29" s="408"/>
      <c r="B29" s="423"/>
      <c r="C29" s="425"/>
      <c r="D29" s="203" t="s">
        <v>39</v>
      </c>
      <c r="E29" s="203" t="s">
        <v>40</v>
      </c>
      <c r="F29" s="203" t="s">
        <v>41</v>
      </c>
      <c r="G29" s="203" t="s">
        <v>42</v>
      </c>
      <c r="H29" s="203" t="s">
        <v>43</v>
      </c>
      <c r="I29" s="203" t="s">
        <v>44</v>
      </c>
      <c r="J29" s="203" t="s">
        <v>45</v>
      </c>
      <c r="K29" s="203" t="s">
        <v>46</v>
      </c>
      <c r="L29" s="203" t="s">
        <v>47</v>
      </c>
      <c r="M29" s="203" t="s">
        <v>48</v>
      </c>
      <c r="N29" s="203" t="s">
        <v>49</v>
      </c>
      <c r="O29" s="203" t="s">
        <v>50</v>
      </c>
      <c r="P29" s="486"/>
      <c r="Q29" s="405"/>
      <c r="R29" s="405"/>
      <c r="S29" s="405"/>
      <c r="T29" s="405"/>
      <c r="U29" s="405"/>
      <c r="V29" s="405"/>
      <c r="W29" s="405"/>
      <c r="X29" s="405"/>
      <c r="Y29" s="405"/>
      <c r="Z29" s="405"/>
      <c r="AA29" s="405"/>
      <c r="AB29" s="405"/>
      <c r="AC29" s="405"/>
      <c r="AD29" s="422"/>
    </row>
    <row r="30" spans="1:41" ht="42" customHeight="1" thickBot="1" x14ac:dyDescent="0.3">
      <c r="A30" s="88" t="s">
        <v>501</v>
      </c>
      <c r="B30" s="428"/>
      <c r="C30" s="429"/>
      <c r="D30" s="92"/>
      <c r="E30" s="92"/>
      <c r="F30" s="92"/>
      <c r="G30" s="92"/>
      <c r="H30" s="92"/>
      <c r="I30" s="92"/>
      <c r="J30" s="92"/>
      <c r="K30" s="92"/>
      <c r="L30" s="92"/>
      <c r="M30" s="92"/>
      <c r="N30" s="92"/>
      <c r="O30" s="92"/>
      <c r="P30" s="89">
        <f>SUM(D30:O30)</f>
        <v>0</v>
      </c>
      <c r="Q30" s="414"/>
      <c r="R30" s="414"/>
      <c r="S30" s="414"/>
      <c r="T30" s="414"/>
      <c r="U30" s="414"/>
      <c r="V30" s="414"/>
      <c r="W30" s="414"/>
      <c r="X30" s="414"/>
      <c r="Y30" s="414"/>
      <c r="Z30" s="414"/>
      <c r="AA30" s="414"/>
      <c r="AB30" s="414"/>
      <c r="AC30" s="414"/>
      <c r="AD30" s="415"/>
    </row>
    <row r="31" spans="1:41" ht="45" customHeight="1" thickBot="1" x14ac:dyDescent="0.3">
      <c r="A31" s="641" t="s">
        <v>293</v>
      </c>
      <c r="B31" s="642"/>
      <c r="C31" s="642"/>
      <c r="D31" s="642"/>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c r="AC31" s="642"/>
      <c r="AD31" s="643"/>
    </row>
    <row r="32" spans="1:41" ht="23.1" customHeight="1" x14ac:dyDescent="0.25">
      <c r="A32" s="403" t="s">
        <v>191</v>
      </c>
      <c r="B32" s="487" t="s">
        <v>62</v>
      </c>
      <c r="C32" s="487" t="s">
        <v>6</v>
      </c>
      <c r="D32" s="487" t="s">
        <v>60</v>
      </c>
      <c r="E32" s="487"/>
      <c r="F32" s="487"/>
      <c r="G32" s="487"/>
      <c r="H32" s="487"/>
      <c r="I32" s="487"/>
      <c r="J32" s="487"/>
      <c r="K32" s="487"/>
      <c r="L32" s="487"/>
      <c r="M32" s="487"/>
      <c r="N32" s="487"/>
      <c r="O32" s="487"/>
      <c r="P32" s="487"/>
      <c r="Q32" s="487" t="s">
        <v>85</v>
      </c>
      <c r="R32" s="487"/>
      <c r="S32" s="487"/>
      <c r="T32" s="487"/>
      <c r="U32" s="487"/>
      <c r="V32" s="487"/>
      <c r="W32" s="487"/>
      <c r="X32" s="487"/>
      <c r="Y32" s="487"/>
      <c r="Z32" s="487"/>
      <c r="AA32" s="487"/>
      <c r="AB32" s="487"/>
      <c r="AC32" s="487"/>
      <c r="AD32" s="644"/>
      <c r="AG32" s="90"/>
      <c r="AH32" s="90"/>
      <c r="AI32" s="90"/>
      <c r="AJ32" s="90"/>
      <c r="AK32" s="90"/>
      <c r="AL32" s="90"/>
      <c r="AM32" s="90"/>
      <c r="AN32" s="90"/>
      <c r="AO32" s="90"/>
    </row>
    <row r="33" spans="1:41" ht="23.1" customHeight="1" x14ac:dyDescent="0.25">
      <c r="A33" s="404"/>
      <c r="B33" s="405"/>
      <c r="C33" s="406"/>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405" t="s">
        <v>80</v>
      </c>
      <c r="R33" s="405"/>
      <c r="S33" s="405"/>
      <c r="T33" s="405"/>
      <c r="U33" s="405"/>
      <c r="V33" s="405"/>
      <c r="W33" s="405" t="s">
        <v>81</v>
      </c>
      <c r="X33" s="405"/>
      <c r="Y33" s="405"/>
      <c r="Z33" s="405"/>
      <c r="AA33" s="405" t="s">
        <v>82</v>
      </c>
      <c r="AB33" s="405"/>
      <c r="AC33" s="405"/>
      <c r="AD33" s="422"/>
      <c r="AG33" s="90"/>
      <c r="AH33" s="90"/>
      <c r="AI33" s="90"/>
      <c r="AJ33" s="90"/>
      <c r="AK33" s="90"/>
      <c r="AL33" s="90"/>
      <c r="AM33" s="90"/>
      <c r="AN33" s="90"/>
      <c r="AO33" s="90"/>
    </row>
    <row r="34" spans="1:41" ht="64.5" customHeight="1" x14ac:dyDescent="0.25">
      <c r="A34" s="402" t="s">
        <v>439</v>
      </c>
      <c r="B34" s="712">
        <v>0.25</v>
      </c>
      <c r="C34" s="106" t="s">
        <v>9</v>
      </c>
      <c r="D34" s="290">
        <v>0.19999999999999996</v>
      </c>
      <c r="E34" s="290">
        <v>0.03</v>
      </c>
      <c r="F34" s="290">
        <v>9.9999999999999978E-2</v>
      </c>
      <c r="G34" s="290">
        <v>0.03</v>
      </c>
      <c r="H34" s="290">
        <v>9.9999999999999978E-2</v>
      </c>
      <c r="I34" s="290">
        <v>0.1</v>
      </c>
      <c r="J34" s="290">
        <v>0.15</v>
      </c>
      <c r="K34" s="290">
        <v>0.03</v>
      </c>
      <c r="L34" s="290">
        <v>0.03</v>
      </c>
      <c r="M34" s="290">
        <v>0.03</v>
      </c>
      <c r="N34" s="290">
        <v>9.9999999999999978E-2</v>
      </c>
      <c r="O34" s="290">
        <v>9.9999999999999978E-2</v>
      </c>
      <c r="P34" s="290">
        <f>SUM(D34:O34)</f>
        <v>1</v>
      </c>
      <c r="Q34" s="723" t="s">
        <v>550</v>
      </c>
      <c r="R34" s="724"/>
      <c r="S34" s="724"/>
      <c r="T34" s="724"/>
      <c r="U34" s="724"/>
      <c r="V34" s="725"/>
      <c r="W34" s="714" t="s">
        <v>539</v>
      </c>
      <c r="X34" s="715"/>
      <c r="Y34" s="715"/>
      <c r="Z34" s="716"/>
      <c r="AA34" s="416"/>
      <c r="AB34" s="417"/>
      <c r="AC34" s="417"/>
      <c r="AD34" s="571"/>
      <c r="AG34" s="90"/>
      <c r="AH34" s="90"/>
      <c r="AI34" s="90"/>
      <c r="AJ34" s="90"/>
      <c r="AK34" s="90"/>
      <c r="AL34" s="90"/>
      <c r="AM34" s="90"/>
      <c r="AN34" s="90"/>
      <c r="AO34" s="90"/>
    </row>
    <row r="35" spans="1:41" ht="50.25" customHeight="1" x14ac:dyDescent="0.25">
      <c r="A35" s="402"/>
      <c r="B35" s="713"/>
      <c r="C35" s="103" t="s">
        <v>10</v>
      </c>
      <c r="D35" s="352">
        <v>0.02</v>
      </c>
      <c r="E35" s="352">
        <f>+E37</f>
        <v>4.871750175438597E-3</v>
      </c>
      <c r="F35" s="351">
        <f t="shared" ref="F35:O35" si="1">+F37</f>
        <v>5.1645684210526316E-3</v>
      </c>
      <c r="G35" s="351">
        <f t="shared" si="1"/>
        <v>6.8527621052631577E-3</v>
      </c>
      <c r="H35" s="351">
        <f t="shared" si="1"/>
        <v>5.2311950877192981E-3</v>
      </c>
      <c r="I35" s="334">
        <f t="shared" si="1"/>
        <v>5.5514540350877191E-3</v>
      </c>
      <c r="J35" s="334">
        <f t="shared" si="1"/>
        <v>3.2799600000000002E-3</v>
      </c>
      <c r="K35" s="334">
        <f t="shared" si="1"/>
        <v>4.0941686315789469E-2</v>
      </c>
      <c r="L35" s="334">
        <f t="shared" si="1"/>
        <v>0</v>
      </c>
      <c r="M35" s="334">
        <f t="shared" si="1"/>
        <v>0</v>
      </c>
      <c r="N35" s="334">
        <f t="shared" si="1"/>
        <v>0</v>
      </c>
      <c r="O35" s="334">
        <f t="shared" si="1"/>
        <v>0</v>
      </c>
      <c r="P35" s="291">
        <f>SUM(D35:O35)</f>
        <v>9.1893376140350869E-2</v>
      </c>
      <c r="Q35" s="726"/>
      <c r="R35" s="727"/>
      <c r="S35" s="727"/>
      <c r="T35" s="727"/>
      <c r="U35" s="727"/>
      <c r="V35" s="728"/>
      <c r="W35" s="717"/>
      <c r="X35" s="718"/>
      <c r="Y35" s="718"/>
      <c r="Z35" s="719"/>
      <c r="AA35" s="637"/>
      <c r="AB35" s="638"/>
      <c r="AC35" s="638"/>
      <c r="AD35" s="640"/>
      <c r="AE35" s="50"/>
      <c r="AF35" s="97"/>
      <c r="AG35" s="90"/>
      <c r="AH35" s="90"/>
      <c r="AI35" s="90"/>
      <c r="AJ35" s="90"/>
      <c r="AK35" s="90"/>
      <c r="AL35" s="90"/>
      <c r="AM35" s="90"/>
      <c r="AN35" s="90"/>
      <c r="AO35" s="90"/>
    </row>
    <row r="36" spans="1:41" ht="72.75" customHeight="1" thickBot="1" x14ac:dyDescent="0.3">
      <c r="A36" s="296" t="s">
        <v>142</v>
      </c>
      <c r="B36" s="297">
        <v>30000000</v>
      </c>
      <c r="C36" s="353"/>
      <c r="D36" s="309">
        <f>+D50+D54+D62</f>
        <v>417727</v>
      </c>
      <c r="E36" s="309">
        <f>+E50+E54+E62</f>
        <v>923460</v>
      </c>
      <c r="F36" s="309">
        <f t="shared" ref="F36:O36" si="2">+F50+F54+F62</f>
        <v>924741</v>
      </c>
      <c r="G36" s="309">
        <f t="shared" si="2"/>
        <v>763030</v>
      </c>
      <c r="H36" s="309">
        <f t="shared" si="2"/>
        <v>830575</v>
      </c>
      <c r="I36" s="309">
        <f t="shared" si="2"/>
        <v>778821</v>
      </c>
      <c r="J36" s="309">
        <f t="shared" si="2"/>
        <v>839769</v>
      </c>
      <c r="K36" s="309">
        <f t="shared" si="2"/>
        <v>1038593</v>
      </c>
      <c r="L36" s="309">
        <f t="shared" si="2"/>
        <v>0</v>
      </c>
      <c r="M36" s="309">
        <f t="shared" si="2"/>
        <v>0</v>
      </c>
      <c r="N36" s="309">
        <f t="shared" si="2"/>
        <v>0</v>
      </c>
      <c r="O36" s="309">
        <f t="shared" si="2"/>
        <v>0</v>
      </c>
      <c r="P36" s="303">
        <f>SUM(D36:O36)</f>
        <v>6516716</v>
      </c>
      <c r="Q36" s="729"/>
      <c r="R36" s="730"/>
      <c r="S36" s="730"/>
      <c r="T36" s="730"/>
      <c r="U36" s="730"/>
      <c r="V36" s="731"/>
      <c r="W36" s="720"/>
      <c r="X36" s="721"/>
      <c r="Y36" s="721"/>
      <c r="Z36" s="722"/>
      <c r="AA36" s="419"/>
      <c r="AB36" s="420"/>
      <c r="AC36" s="420"/>
      <c r="AD36" s="572"/>
      <c r="AE36" s="101"/>
    </row>
    <row r="37" spans="1:41" s="332" customFormat="1" ht="31.5" hidden="1" customHeight="1" x14ac:dyDescent="0.25">
      <c r="A37" s="317"/>
      <c r="B37" s="318"/>
      <c r="C37" s="319"/>
      <c r="D37" s="321">
        <f>+D43+D47+D51+D55+D59+D63+D67</f>
        <v>2.1332873684210527E-2</v>
      </c>
      <c r="E37" s="321">
        <f>+E43+E47+E51+E55+E59+E63+E67</f>
        <v>4.871750175438597E-3</v>
      </c>
      <c r="F37" s="321">
        <f t="shared" ref="F37:O37" si="3">+F43+F47+F51+F55+F59+F63+F67</f>
        <v>5.1645684210526316E-3</v>
      </c>
      <c r="G37" s="321">
        <f t="shared" si="3"/>
        <v>6.8527621052631577E-3</v>
      </c>
      <c r="H37" s="321">
        <f t="shared" si="3"/>
        <v>5.2311950877192981E-3</v>
      </c>
      <c r="I37" s="321">
        <f t="shared" si="3"/>
        <v>5.5514540350877191E-3</v>
      </c>
      <c r="J37" s="321">
        <f t="shared" si="3"/>
        <v>3.2799600000000002E-3</v>
      </c>
      <c r="K37" s="321">
        <f t="shared" si="3"/>
        <v>4.0941686315789469E-2</v>
      </c>
      <c r="L37" s="321">
        <f t="shared" si="3"/>
        <v>0</v>
      </c>
      <c r="M37" s="321">
        <f t="shared" si="3"/>
        <v>0</v>
      </c>
      <c r="N37" s="321">
        <f t="shared" si="3"/>
        <v>0</v>
      </c>
      <c r="O37" s="321">
        <f t="shared" si="3"/>
        <v>0</v>
      </c>
      <c r="P37" s="322"/>
      <c r="Q37" s="324"/>
      <c r="R37" s="325"/>
      <c r="S37" s="325"/>
      <c r="T37" s="325"/>
      <c r="U37" s="325"/>
      <c r="V37" s="326"/>
      <c r="W37" s="327"/>
      <c r="X37" s="328"/>
      <c r="Y37" s="328"/>
      <c r="Z37" s="329"/>
      <c r="AA37" s="327"/>
      <c r="AB37" s="328"/>
      <c r="AC37" s="328"/>
      <c r="AD37" s="330"/>
      <c r="AE37" s="331"/>
    </row>
    <row r="38" spans="1:41" ht="26.1" customHeight="1" x14ac:dyDescent="0.25">
      <c r="A38" s="624" t="s">
        <v>192</v>
      </c>
      <c r="B38" s="399" t="s">
        <v>61</v>
      </c>
      <c r="C38" s="399" t="s">
        <v>11</v>
      </c>
      <c r="D38" s="399"/>
      <c r="E38" s="399"/>
      <c r="F38" s="399"/>
      <c r="G38" s="399"/>
      <c r="H38" s="399"/>
      <c r="I38" s="399"/>
      <c r="J38" s="399"/>
      <c r="K38" s="399"/>
      <c r="L38" s="399"/>
      <c r="M38" s="399"/>
      <c r="N38" s="399"/>
      <c r="O38" s="399"/>
      <c r="P38" s="399"/>
      <c r="Q38" s="399" t="s">
        <v>78</v>
      </c>
      <c r="R38" s="399"/>
      <c r="S38" s="399"/>
      <c r="T38" s="399"/>
      <c r="U38" s="399"/>
      <c r="V38" s="399"/>
      <c r="W38" s="399"/>
      <c r="X38" s="399"/>
      <c r="Y38" s="399"/>
      <c r="Z38" s="399"/>
      <c r="AA38" s="399"/>
      <c r="AB38" s="399"/>
      <c r="AC38" s="399"/>
      <c r="AD38" s="625"/>
      <c r="AG38" s="90"/>
      <c r="AH38" s="90"/>
      <c r="AI38" s="90"/>
      <c r="AJ38" s="90"/>
      <c r="AK38" s="90"/>
      <c r="AL38" s="90"/>
      <c r="AM38" s="90"/>
      <c r="AN38" s="90"/>
      <c r="AO38" s="90"/>
    </row>
    <row r="39" spans="1:41" ht="26.1" customHeight="1" x14ac:dyDescent="0.25">
      <c r="A39" s="404"/>
      <c r="B39" s="405"/>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405" t="s">
        <v>83</v>
      </c>
      <c r="R39" s="405"/>
      <c r="S39" s="405"/>
      <c r="T39" s="405"/>
      <c r="U39" s="405"/>
      <c r="V39" s="405"/>
      <c r="W39" s="405"/>
      <c r="X39" s="405"/>
      <c r="Y39" s="405"/>
      <c r="Z39" s="405"/>
      <c r="AA39" s="405"/>
      <c r="AB39" s="405"/>
      <c r="AC39" s="405"/>
      <c r="AD39" s="422"/>
      <c r="AG39" s="98"/>
      <c r="AH39" s="98"/>
      <c r="AI39" s="98"/>
      <c r="AJ39" s="98"/>
      <c r="AK39" s="98"/>
      <c r="AL39" s="98"/>
      <c r="AM39" s="98"/>
      <c r="AN39" s="98"/>
      <c r="AO39" s="98"/>
    </row>
    <row r="40" spans="1:41" ht="66.75" customHeight="1" x14ac:dyDescent="0.25">
      <c r="A40" s="402" t="s">
        <v>508</v>
      </c>
      <c r="B40" s="702">
        <v>0.02</v>
      </c>
      <c r="C40" s="106" t="s">
        <v>9</v>
      </c>
      <c r="D40" s="107">
        <v>1</v>
      </c>
      <c r="E40" s="107"/>
      <c r="F40" s="107"/>
      <c r="G40" s="107"/>
      <c r="H40" s="107"/>
      <c r="I40" s="107"/>
      <c r="J40" s="107"/>
      <c r="K40" s="107"/>
      <c r="L40" s="107"/>
      <c r="M40" s="107"/>
      <c r="N40" s="107"/>
      <c r="O40" s="107"/>
      <c r="P40" s="289">
        <f>SUM(D40:O40)</f>
        <v>1</v>
      </c>
      <c r="Q40" s="597" t="s">
        <v>546</v>
      </c>
      <c r="R40" s="598"/>
      <c r="S40" s="598"/>
      <c r="T40" s="598"/>
      <c r="U40" s="598"/>
      <c r="V40" s="598"/>
      <c r="W40" s="598"/>
      <c r="X40" s="598"/>
      <c r="Y40" s="598"/>
      <c r="Z40" s="598"/>
      <c r="AA40" s="598"/>
      <c r="AB40" s="598"/>
      <c r="AC40" s="598"/>
      <c r="AD40" s="599"/>
      <c r="AE40" s="101"/>
      <c r="AG40" s="102"/>
      <c r="AH40" s="102"/>
      <c r="AI40" s="102"/>
      <c r="AJ40" s="102"/>
      <c r="AK40" s="102"/>
      <c r="AL40" s="102"/>
      <c r="AM40" s="102"/>
      <c r="AN40" s="102"/>
      <c r="AO40" s="102"/>
    </row>
    <row r="41" spans="1:41" ht="32.25" customHeight="1" x14ac:dyDescent="0.25">
      <c r="A41" s="402"/>
      <c r="B41" s="702"/>
      <c r="C41" s="103" t="s">
        <v>10</v>
      </c>
      <c r="D41" s="104">
        <f>+D42/B42</f>
        <v>1</v>
      </c>
      <c r="E41" s="104"/>
      <c r="F41" s="104"/>
      <c r="G41" s="104"/>
      <c r="H41" s="104"/>
      <c r="I41" s="104"/>
      <c r="J41" s="104"/>
      <c r="K41" s="104"/>
      <c r="L41" s="104"/>
      <c r="M41" s="104"/>
      <c r="N41" s="104"/>
      <c r="O41" s="104"/>
      <c r="P41" s="289">
        <f>SUM(D41:O41)</f>
        <v>1</v>
      </c>
      <c r="Q41" s="600"/>
      <c r="R41" s="601"/>
      <c r="S41" s="601"/>
      <c r="T41" s="601"/>
      <c r="U41" s="601"/>
      <c r="V41" s="601"/>
      <c r="W41" s="601"/>
      <c r="X41" s="601"/>
      <c r="Y41" s="601"/>
      <c r="Z41" s="601"/>
      <c r="AA41" s="601"/>
      <c r="AB41" s="601"/>
      <c r="AC41" s="601"/>
      <c r="AD41" s="602"/>
      <c r="AE41" s="101"/>
    </row>
    <row r="42" spans="1:41" ht="28.5" hidden="1" customHeight="1" x14ac:dyDescent="0.25">
      <c r="A42" s="265" t="s">
        <v>434</v>
      </c>
      <c r="B42" s="292">
        <v>9</v>
      </c>
      <c r="C42" s="266" t="s">
        <v>502</v>
      </c>
      <c r="D42" s="273">
        <v>9</v>
      </c>
      <c r="E42" s="272"/>
      <c r="F42" s="272"/>
      <c r="G42" s="272"/>
      <c r="H42" s="272"/>
      <c r="I42" s="272"/>
      <c r="J42" s="272"/>
      <c r="K42" s="272"/>
      <c r="L42" s="272"/>
      <c r="M42" s="272"/>
      <c r="N42" s="272"/>
      <c r="O42" s="272"/>
      <c r="P42" s="298">
        <f>SUM(D42:O42)</f>
        <v>9</v>
      </c>
      <c r="Q42" s="603"/>
      <c r="R42" s="604"/>
      <c r="S42" s="604"/>
      <c r="T42" s="604"/>
      <c r="U42" s="604"/>
      <c r="V42" s="604"/>
      <c r="W42" s="604"/>
      <c r="X42" s="604"/>
      <c r="Y42" s="604"/>
      <c r="Z42" s="604"/>
      <c r="AA42" s="604"/>
      <c r="AB42" s="604"/>
      <c r="AC42" s="604"/>
      <c r="AD42" s="605"/>
      <c r="AE42" s="101"/>
    </row>
    <row r="43" spans="1:41" s="332" customFormat="1" ht="28.5" hidden="1" customHeight="1" x14ac:dyDescent="0.25">
      <c r="A43" s="317"/>
      <c r="B43" s="318"/>
      <c r="C43" s="319"/>
      <c r="D43" s="333">
        <f>$B$40*D41</f>
        <v>0.02</v>
      </c>
      <c r="E43" s="333">
        <f t="shared" ref="E43:O43" si="4">$B$40*E41</f>
        <v>0</v>
      </c>
      <c r="F43" s="333">
        <f t="shared" si="4"/>
        <v>0</v>
      </c>
      <c r="G43" s="333">
        <f t="shared" si="4"/>
        <v>0</v>
      </c>
      <c r="H43" s="333">
        <f t="shared" si="4"/>
        <v>0</v>
      </c>
      <c r="I43" s="333">
        <f t="shared" si="4"/>
        <v>0</v>
      </c>
      <c r="J43" s="333">
        <f t="shared" si="4"/>
        <v>0</v>
      </c>
      <c r="K43" s="333">
        <f t="shared" si="4"/>
        <v>0</v>
      </c>
      <c r="L43" s="333">
        <f t="shared" si="4"/>
        <v>0</v>
      </c>
      <c r="M43" s="333">
        <f t="shared" si="4"/>
        <v>0</v>
      </c>
      <c r="N43" s="333">
        <f t="shared" si="4"/>
        <v>0</v>
      </c>
      <c r="O43" s="333">
        <f t="shared" si="4"/>
        <v>0</v>
      </c>
      <c r="P43" s="322"/>
      <c r="Q43" s="324"/>
      <c r="R43" s="325"/>
      <c r="S43" s="325"/>
      <c r="T43" s="325"/>
      <c r="U43" s="325"/>
      <c r="V43" s="326"/>
      <c r="W43" s="327"/>
      <c r="X43" s="328"/>
      <c r="Y43" s="328"/>
      <c r="Z43" s="329"/>
      <c r="AA43" s="327"/>
      <c r="AB43" s="328"/>
      <c r="AC43" s="328"/>
      <c r="AD43" s="330"/>
      <c r="AE43" s="331"/>
    </row>
    <row r="44" spans="1:41" ht="74.25" customHeight="1" x14ac:dyDescent="0.25">
      <c r="A44" s="402" t="s">
        <v>509</v>
      </c>
      <c r="B44" s="702">
        <v>0.03</v>
      </c>
      <c r="C44" s="106" t="s">
        <v>9</v>
      </c>
      <c r="D44" s="107"/>
      <c r="E44" s="107"/>
      <c r="F44" s="107"/>
      <c r="G44" s="107"/>
      <c r="H44" s="107"/>
      <c r="I44" s="107">
        <v>0.35</v>
      </c>
      <c r="J44" s="107">
        <v>0.65</v>
      </c>
      <c r="K44" s="107"/>
      <c r="L44" s="107"/>
      <c r="M44" s="107"/>
      <c r="N44" s="107"/>
      <c r="O44" s="107"/>
      <c r="P44" s="289">
        <f>SUM(D44:O44)</f>
        <v>1</v>
      </c>
      <c r="Q44" s="597" t="s">
        <v>547</v>
      </c>
      <c r="R44" s="598"/>
      <c r="S44" s="598"/>
      <c r="T44" s="598"/>
      <c r="U44" s="598"/>
      <c r="V44" s="598"/>
      <c r="W44" s="598"/>
      <c r="X44" s="598"/>
      <c r="Y44" s="598"/>
      <c r="Z44" s="598"/>
      <c r="AA44" s="598"/>
      <c r="AB44" s="598"/>
      <c r="AC44" s="598"/>
      <c r="AD44" s="599"/>
      <c r="AE44" s="101"/>
      <c r="AG44" s="102"/>
      <c r="AH44" s="102"/>
      <c r="AI44" s="102"/>
      <c r="AJ44" s="102"/>
      <c r="AK44" s="102"/>
      <c r="AL44" s="102"/>
      <c r="AM44" s="102"/>
      <c r="AN44" s="102"/>
      <c r="AO44" s="102"/>
    </row>
    <row r="45" spans="1:41" ht="74.25" customHeight="1" x14ac:dyDescent="0.25">
      <c r="A45" s="402"/>
      <c r="B45" s="702"/>
      <c r="C45" s="103" t="s">
        <v>10</v>
      </c>
      <c r="D45" s="104">
        <f>+D46/$B$46</f>
        <v>0</v>
      </c>
      <c r="E45" s="104">
        <f t="shared" ref="E45:O45" si="5">+E46/$B$46</f>
        <v>0</v>
      </c>
      <c r="F45" s="104">
        <f t="shared" si="5"/>
        <v>0</v>
      </c>
      <c r="G45" s="104">
        <f t="shared" si="5"/>
        <v>0</v>
      </c>
      <c r="H45" s="104">
        <f t="shared" si="5"/>
        <v>0</v>
      </c>
      <c r="I45" s="104">
        <f t="shared" si="5"/>
        <v>0</v>
      </c>
      <c r="J45" s="104">
        <f t="shared" si="5"/>
        <v>0</v>
      </c>
      <c r="K45" s="104">
        <f t="shared" si="5"/>
        <v>0.33333333333333331</v>
      </c>
      <c r="L45" s="104">
        <f t="shared" si="5"/>
        <v>0</v>
      </c>
      <c r="M45" s="104">
        <f t="shared" si="5"/>
        <v>0</v>
      </c>
      <c r="N45" s="104">
        <f t="shared" si="5"/>
        <v>0</v>
      </c>
      <c r="O45" s="104">
        <f t="shared" si="5"/>
        <v>0</v>
      </c>
      <c r="P45" s="289">
        <f>SUM(D45:O45)</f>
        <v>0.33333333333333331</v>
      </c>
      <c r="Q45" s="600"/>
      <c r="R45" s="601"/>
      <c r="S45" s="601"/>
      <c r="T45" s="601"/>
      <c r="U45" s="601"/>
      <c r="V45" s="601"/>
      <c r="W45" s="601"/>
      <c r="X45" s="601"/>
      <c r="Y45" s="601"/>
      <c r="Z45" s="601"/>
      <c r="AA45" s="601"/>
      <c r="AB45" s="601"/>
      <c r="AC45" s="601"/>
      <c r="AD45" s="602"/>
      <c r="AE45" s="101"/>
    </row>
    <row r="46" spans="1:41" ht="28.5" hidden="1" customHeight="1" x14ac:dyDescent="0.25">
      <c r="A46" s="265" t="s">
        <v>461</v>
      </c>
      <c r="B46" s="292">
        <v>3</v>
      </c>
      <c r="C46" s="266" t="s">
        <v>502</v>
      </c>
      <c r="D46" s="272">
        <v>0</v>
      </c>
      <c r="E46" s="272"/>
      <c r="F46" s="272"/>
      <c r="G46" s="272"/>
      <c r="H46" s="272"/>
      <c r="I46" s="272"/>
      <c r="J46" s="272"/>
      <c r="K46" s="272">
        <v>1</v>
      </c>
      <c r="L46" s="272"/>
      <c r="M46" s="272"/>
      <c r="N46" s="272"/>
      <c r="O46" s="272"/>
      <c r="P46" s="298">
        <f t="shared" ref="P46:P54" si="6">SUM(D46:O46)</f>
        <v>1</v>
      </c>
      <c r="Q46" s="603"/>
      <c r="R46" s="604"/>
      <c r="S46" s="604"/>
      <c r="T46" s="604"/>
      <c r="U46" s="604"/>
      <c r="V46" s="604"/>
      <c r="W46" s="604"/>
      <c r="X46" s="604"/>
      <c r="Y46" s="604"/>
      <c r="Z46" s="604"/>
      <c r="AA46" s="604"/>
      <c r="AB46" s="604"/>
      <c r="AC46" s="604"/>
      <c r="AD46" s="605"/>
      <c r="AE46" s="101"/>
    </row>
    <row r="47" spans="1:41" s="332" customFormat="1" ht="28.5" hidden="1" customHeight="1" x14ac:dyDescent="0.25">
      <c r="A47" s="317"/>
      <c r="B47" s="318"/>
      <c r="C47" s="319"/>
      <c r="D47" s="323">
        <f>$B$44*D45</f>
        <v>0</v>
      </c>
      <c r="E47" s="323">
        <f t="shared" ref="E47:O47" si="7">$B$44*E45</f>
        <v>0</v>
      </c>
      <c r="F47" s="323">
        <f t="shared" si="7"/>
        <v>0</v>
      </c>
      <c r="G47" s="323">
        <f t="shared" si="7"/>
        <v>0</v>
      </c>
      <c r="H47" s="323">
        <f t="shared" si="7"/>
        <v>0</v>
      </c>
      <c r="I47" s="323">
        <f t="shared" si="7"/>
        <v>0</v>
      </c>
      <c r="J47" s="323">
        <f t="shared" si="7"/>
        <v>0</v>
      </c>
      <c r="K47" s="323">
        <f t="shared" si="7"/>
        <v>9.9999999999999985E-3</v>
      </c>
      <c r="L47" s="323">
        <f t="shared" si="7"/>
        <v>0</v>
      </c>
      <c r="M47" s="323">
        <f t="shared" si="7"/>
        <v>0</v>
      </c>
      <c r="N47" s="323">
        <f t="shared" si="7"/>
        <v>0</v>
      </c>
      <c r="O47" s="323">
        <f t="shared" si="7"/>
        <v>0</v>
      </c>
      <c r="P47" s="322"/>
      <c r="Q47" s="324"/>
      <c r="R47" s="325"/>
      <c r="S47" s="325"/>
      <c r="T47" s="325"/>
      <c r="U47" s="325"/>
      <c r="V47" s="326"/>
      <c r="W47" s="327"/>
      <c r="X47" s="328"/>
      <c r="Y47" s="328"/>
      <c r="Z47" s="329"/>
      <c r="AA47" s="327"/>
      <c r="AB47" s="328"/>
      <c r="AC47" s="328"/>
      <c r="AD47" s="330"/>
      <c r="AE47" s="331"/>
    </row>
    <row r="48" spans="1:41" ht="106.5" customHeight="1" x14ac:dyDescent="0.25">
      <c r="A48" s="594" t="s">
        <v>510</v>
      </c>
      <c r="B48" s="702">
        <v>0.04</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6"/>
        <v>1</v>
      </c>
      <c r="Q48" s="606" t="s">
        <v>540</v>
      </c>
      <c r="R48" s="607"/>
      <c r="S48" s="607"/>
      <c r="T48" s="607"/>
      <c r="U48" s="607"/>
      <c r="V48" s="607"/>
      <c r="W48" s="607"/>
      <c r="X48" s="607"/>
      <c r="Y48" s="607"/>
      <c r="Z48" s="607"/>
      <c r="AA48" s="607"/>
      <c r="AB48" s="607"/>
      <c r="AC48" s="607"/>
      <c r="AD48" s="608"/>
      <c r="AE48" s="101"/>
      <c r="AG48" s="102"/>
      <c r="AH48" s="102"/>
      <c r="AI48" s="102"/>
      <c r="AJ48" s="102"/>
      <c r="AK48" s="102"/>
      <c r="AL48" s="102"/>
      <c r="AM48" s="102"/>
      <c r="AN48" s="102"/>
      <c r="AO48" s="102"/>
    </row>
    <row r="49" spans="1:31" ht="33.75" customHeight="1" x14ac:dyDescent="0.25">
      <c r="A49" s="594"/>
      <c r="B49" s="702"/>
      <c r="C49" s="103" t="s">
        <v>10</v>
      </c>
      <c r="D49" s="104">
        <f>+D50/$B$50</f>
        <v>0</v>
      </c>
      <c r="E49" s="104">
        <f>+E50/$B$50</f>
        <v>1.3333333333333333E-3</v>
      </c>
      <c r="F49" s="104">
        <f t="shared" ref="F49:O49" si="8">+F50/$B$50</f>
        <v>7.7499999999999999E-3</v>
      </c>
      <c r="G49" s="104">
        <f t="shared" si="8"/>
        <v>0</v>
      </c>
      <c r="H49" s="104">
        <f t="shared" si="8"/>
        <v>1.7866666666666666E-2</v>
      </c>
      <c r="I49" s="104">
        <f t="shared" si="8"/>
        <v>1.1656666666666666E-2</v>
      </c>
      <c r="J49" s="104">
        <f t="shared" si="8"/>
        <v>2.0240000000000001E-2</v>
      </c>
      <c r="K49" s="104">
        <f t="shared" si="8"/>
        <v>0</v>
      </c>
      <c r="L49" s="104">
        <f t="shared" si="8"/>
        <v>0</v>
      </c>
      <c r="M49" s="104">
        <f t="shared" si="8"/>
        <v>0</v>
      </c>
      <c r="N49" s="104">
        <f t="shared" si="8"/>
        <v>0</v>
      </c>
      <c r="O49" s="104">
        <f t="shared" si="8"/>
        <v>0</v>
      </c>
      <c r="P49" s="289">
        <f t="shared" si="6"/>
        <v>5.8846666666666665E-2</v>
      </c>
      <c r="Q49" s="609"/>
      <c r="R49" s="610"/>
      <c r="S49" s="610"/>
      <c r="T49" s="610"/>
      <c r="U49" s="610"/>
      <c r="V49" s="610"/>
      <c r="W49" s="610"/>
      <c r="X49" s="610"/>
      <c r="Y49" s="610"/>
      <c r="Z49" s="610"/>
      <c r="AA49" s="610"/>
      <c r="AB49" s="610"/>
      <c r="AC49" s="610"/>
      <c r="AD49" s="611"/>
      <c r="AE49" s="101"/>
    </row>
    <row r="50" spans="1:31" s="300" customFormat="1" ht="66" hidden="1" customHeight="1" x14ac:dyDescent="0.25">
      <c r="A50" s="265" t="s">
        <v>462</v>
      </c>
      <c r="B50" s="292">
        <v>300000</v>
      </c>
      <c r="C50" s="266" t="s">
        <v>502</v>
      </c>
      <c r="D50" s="272">
        <v>0</v>
      </c>
      <c r="E50" s="273">
        <v>400</v>
      </c>
      <c r="F50" s="273">
        <v>2325</v>
      </c>
      <c r="G50" s="273">
        <v>0</v>
      </c>
      <c r="H50" s="272">
        <v>5360</v>
      </c>
      <c r="I50" s="272">
        <v>3497</v>
      </c>
      <c r="J50" s="272">
        <f>3036*2</f>
        <v>6072</v>
      </c>
      <c r="K50" s="272">
        <v>0</v>
      </c>
      <c r="L50" s="272"/>
      <c r="M50" s="272"/>
      <c r="N50" s="272"/>
      <c r="O50" s="272"/>
      <c r="P50" s="298">
        <f t="shared" si="6"/>
        <v>17654</v>
      </c>
      <c r="Q50" s="612"/>
      <c r="R50" s="613"/>
      <c r="S50" s="613"/>
      <c r="T50" s="613"/>
      <c r="U50" s="613"/>
      <c r="V50" s="613"/>
      <c r="W50" s="613"/>
      <c r="X50" s="613"/>
      <c r="Y50" s="613"/>
      <c r="Z50" s="613"/>
      <c r="AA50" s="613"/>
      <c r="AB50" s="613"/>
      <c r="AC50" s="613"/>
      <c r="AD50" s="614"/>
      <c r="AE50" s="299"/>
    </row>
    <row r="51" spans="1:31" s="332" customFormat="1" ht="28.5" hidden="1" customHeight="1" x14ac:dyDescent="0.25">
      <c r="A51" s="317"/>
      <c r="B51" s="318"/>
      <c r="C51" s="319"/>
      <c r="D51" s="323">
        <f>+$B$48*D49</f>
        <v>0</v>
      </c>
      <c r="E51" s="323">
        <f t="shared" ref="E51:P51" si="9">+$B$48*E49</f>
        <v>5.3333333333333333E-5</v>
      </c>
      <c r="F51" s="323">
        <f t="shared" si="9"/>
        <v>3.1E-4</v>
      </c>
      <c r="G51" s="323">
        <f t="shared" si="9"/>
        <v>0</v>
      </c>
      <c r="H51" s="323">
        <f t="shared" si="9"/>
        <v>7.1466666666666662E-4</v>
      </c>
      <c r="I51" s="323">
        <f t="shared" si="9"/>
        <v>4.6626666666666665E-4</v>
      </c>
      <c r="J51" s="321">
        <f t="shared" si="9"/>
        <v>8.0960000000000005E-4</v>
      </c>
      <c r="K51" s="323">
        <f t="shared" si="9"/>
        <v>0</v>
      </c>
      <c r="L51" s="323">
        <f t="shared" si="9"/>
        <v>0</v>
      </c>
      <c r="M51" s="323">
        <f t="shared" si="9"/>
        <v>0</v>
      </c>
      <c r="N51" s="323">
        <f t="shared" si="9"/>
        <v>0</v>
      </c>
      <c r="O51" s="323">
        <f t="shared" si="9"/>
        <v>0</v>
      </c>
      <c r="P51" s="391">
        <f t="shared" si="9"/>
        <v>2.3538666666666668E-3</v>
      </c>
      <c r="Q51" s="324"/>
      <c r="R51" s="325"/>
      <c r="S51" s="325"/>
      <c r="T51" s="325"/>
      <c r="U51" s="325"/>
      <c r="V51" s="326"/>
      <c r="W51" s="327"/>
      <c r="X51" s="328"/>
      <c r="Y51" s="328"/>
      <c r="Z51" s="329"/>
      <c r="AA51" s="327"/>
      <c r="AB51" s="328"/>
      <c r="AC51" s="328"/>
      <c r="AD51" s="330"/>
      <c r="AE51" s="331"/>
    </row>
    <row r="52" spans="1:31" ht="39.75" customHeight="1" x14ac:dyDescent="0.25">
      <c r="A52" s="594" t="s">
        <v>511</v>
      </c>
      <c r="B52" s="702">
        <v>0.04</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6"/>
        <v>1</v>
      </c>
      <c r="Q52" s="606" t="s">
        <v>535</v>
      </c>
      <c r="R52" s="607"/>
      <c r="S52" s="607"/>
      <c r="T52" s="607"/>
      <c r="U52" s="607"/>
      <c r="V52" s="607"/>
      <c r="W52" s="607"/>
      <c r="X52" s="607"/>
      <c r="Y52" s="607"/>
      <c r="Z52" s="607"/>
      <c r="AA52" s="607"/>
      <c r="AB52" s="607"/>
      <c r="AC52" s="607"/>
      <c r="AD52" s="608"/>
      <c r="AE52" s="101"/>
    </row>
    <row r="53" spans="1:31" ht="39.75" customHeight="1" x14ac:dyDescent="0.25">
      <c r="A53" s="594"/>
      <c r="B53" s="702"/>
      <c r="C53" s="103" t="s">
        <v>10</v>
      </c>
      <c r="D53" s="104">
        <f>+D54/$B$54</f>
        <v>1.9151578947368422E-2</v>
      </c>
      <c r="E53" s="104">
        <f t="shared" ref="E53:O53" si="10">+E54/$B$54</f>
        <v>4.3112526315789476E-2</v>
      </c>
      <c r="F53" s="104">
        <f t="shared" si="10"/>
        <v>4.284421052631579E-2</v>
      </c>
      <c r="G53" s="104">
        <f t="shared" si="10"/>
        <v>3.2369578947368423E-2</v>
      </c>
      <c r="H53" s="104">
        <f t="shared" si="10"/>
        <v>3.856215789473684E-2</v>
      </c>
      <c r="I53" s="104">
        <f t="shared" si="10"/>
        <v>3.1725736842105265E-2</v>
      </c>
      <c r="J53" s="104">
        <f t="shared" si="10"/>
        <v>3.940873684210526E-2</v>
      </c>
      <c r="K53" s="104">
        <f t="shared" si="10"/>
        <v>4.9942947368421052E-2</v>
      </c>
      <c r="L53" s="104">
        <f t="shared" si="10"/>
        <v>0</v>
      </c>
      <c r="M53" s="104">
        <f t="shared" si="10"/>
        <v>0</v>
      </c>
      <c r="N53" s="104">
        <f t="shared" si="10"/>
        <v>0</v>
      </c>
      <c r="O53" s="104">
        <f t="shared" si="10"/>
        <v>0</v>
      </c>
      <c r="P53" s="289">
        <f t="shared" si="6"/>
        <v>0.29711747368421054</v>
      </c>
      <c r="Q53" s="609"/>
      <c r="R53" s="610"/>
      <c r="S53" s="610"/>
      <c r="T53" s="610"/>
      <c r="U53" s="610"/>
      <c r="V53" s="610"/>
      <c r="W53" s="610"/>
      <c r="X53" s="610"/>
      <c r="Y53" s="610"/>
      <c r="Z53" s="610"/>
      <c r="AA53" s="610"/>
      <c r="AB53" s="610"/>
      <c r="AC53" s="610"/>
      <c r="AD53" s="611"/>
      <c r="AE53" s="101"/>
    </row>
    <row r="54" spans="1:31" s="300" customFormat="1" ht="75" hidden="1" x14ac:dyDescent="0.25">
      <c r="A54" s="265" t="s">
        <v>516</v>
      </c>
      <c r="B54" s="292">
        <v>19000000</v>
      </c>
      <c r="C54" s="266" t="s">
        <v>502</v>
      </c>
      <c r="D54" s="273">
        <v>363880</v>
      </c>
      <c r="E54" s="273">
        <v>819138</v>
      </c>
      <c r="F54" s="273">
        <v>814040</v>
      </c>
      <c r="G54" s="273">
        <v>615022</v>
      </c>
      <c r="H54" s="273">
        <v>732681</v>
      </c>
      <c r="I54" s="272">
        <v>602789</v>
      </c>
      <c r="J54" s="272">
        <f>131432+501961+115373</f>
        <v>748766</v>
      </c>
      <c r="K54" s="272">
        <f>207026+571823+170067</f>
        <v>948916</v>
      </c>
      <c r="L54" s="267"/>
      <c r="M54" s="267"/>
      <c r="N54" s="267"/>
      <c r="O54" s="267"/>
      <c r="P54" s="298">
        <f t="shared" si="6"/>
        <v>5645232</v>
      </c>
      <c r="Q54" s="612"/>
      <c r="R54" s="613"/>
      <c r="S54" s="613"/>
      <c r="T54" s="613"/>
      <c r="U54" s="613"/>
      <c r="V54" s="613"/>
      <c r="W54" s="613"/>
      <c r="X54" s="613"/>
      <c r="Y54" s="613"/>
      <c r="Z54" s="613"/>
      <c r="AA54" s="613"/>
      <c r="AB54" s="613"/>
      <c r="AC54" s="613"/>
      <c r="AD54" s="614"/>
      <c r="AE54" s="299"/>
    </row>
    <row r="55" spans="1:31" s="332" customFormat="1" ht="29.25" hidden="1" customHeight="1" x14ac:dyDescent="0.25">
      <c r="A55" s="317"/>
      <c r="B55" s="318"/>
      <c r="C55" s="319"/>
      <c r="D55" s="349">
        <f>$B$52*D53</f>
        <v>7.6606315789473688E-4</v>
      </c>
      <c r="E55" s="349">
        <f>$B$52*E53</f>
        <v>1.724501052631579E-3</v>
      </c>
      <c r="F55" s="333">
        <f t="shared" ref="F55:O55" si="11">$B$52*F53</f>
        <v>1.7137684210526316E-3</v>
      </c>
      <c r="G55" s="333">
        <f t="shared" si="11"/>
        <v>1.2947831578947369E-3</v>
      </c>
      <c r="H55" s="333">
        <f t="shared" si="11"/>
        <v>1.5424863157894736E-3</v>
      </c>
      <c r="I55" s="333">
        <f t="shared" si="11"/>
        <v>1.2690294736842106E-3</v>
      </c>
      <c r="J55" s="321">
        <f t="shared" si="11"/>
        <v>1.5763494736842105E-3</v>
      </c>
      <c r="K55" s="333">
        <f t="shared" si="11"/>
        <v>1.9977178947368423E-3</v>
      </c>
      <c r="L55" s="333">
        <f t="shared" si="11"/>
        <v>0</v>
      </c>
      <c r="M55" s="333">
        <f t="shared" si="11"/>
        <v>0</v>
      </c>
      <c r="N55" s="333">
        <f t="shared" si="11"/>
        <v>0</v>
      </c>
      <c r="O55" s="333">
        <f t="shared" si="11"/>
        <v>0</v>
      </c>
      <c r="P55" s="322"/>
      <c r="Q55" s="342"/>
      <c r="R55" s="343"/>
      <c r="S55" s="343"/>
      <c r="T55" s="343"/>
      <c r="U55" s="392"/>
      <c r="V55" s="344"/>
      <c r="W55" s="356"/>
      <c r="X55" s="346"/>
      <c r="Y55" s="346"/>
      <c r="Z55" s="347"/>
      <c r="AA55" s="345"/>
      <c r="AB55" s="346"/>
      <c r="AC55" s="346"/>
      <c r="AD55" s="348"/>
      <c r="AE55" s="331"/>
    </row>
    <row r="56" spans="1:31" ht="41.25" customHeight="1" x14ac:dyDescent="0.25">
      <c r="A56" s="594" t="s">
        <v>512</v>
      </c>
      <c r="B56" s="702">
        <v>0.04</v>
      </c>
      <c r="C56" s="106" t="s">
        <v>9</v>
      </c>
      <c r="D56" s="107">
        <v>0</v>
      </c>
      <c r="E56" s="107">
        <v>0</v>
      </c>
      <c r="F56" s="107">
        <v>0</v>
      </c>
      <c r="G56" s="107">
        <v>0</v>
      </c>
      <c r="H56" s="107">
        <v>0</v>
      </c>
      <c r="I56" s="107">
        <v>0</v>
      </c>
      <c r="J56" s="107">
        <v>0</v>
      </c>
      <c r="K56" s="107">
        <v>0</v>
      </c>
      <c r="L56" s="107">
        <v>0.25</v>
      </c>
      <c r="M56" s="107">
        <v>0.25</v>
      </c>
      <c r="N56" s="107">
        <v>0.25</v>
      </c>
      <c r="O56" s="107">
        <v>0.25</v>
      </c>
      <c r="P56" s="289">
        <f>SUM(D56:O56)</f>
        <v>1</v>
      </c>
      <c r="Q56" s="606" t="s">
        <v>536</v>
      </c>
      <c r="R56" s="607"/>
      <c r="S56" s="607"/>
      <c r="T56" s="607"/>
      <c r="U56" s="607"/>
      <c r="V56" s="607"/>
      <c r="W56" s="607"/>
      <c r="X56" s="607"/>
      <c r="Y56" s="607"/>
      <c r="Z56" s="607"/>
      <c r="AA56" s="607"/>
      <c r="AB56" s="607"/>
      <c r="AC56" s="607"/>
      <c r="AD56" s="608"/>
      <c r="AE56" s="101"/>
    </row>
    <row r="57" spans="1:31" ht="41.25" customHeight="1" x14ac:dyDescent="0.25">
      <c r="A57" s="594"/>
      <c r="B57" s="702"/>
      <c r="C57" s="103" t="s">
        <v>10</v>
      </c>
      <c r="D57" s="104">
        <f>+D58/$B$58</f>
        <v>0</v>
      </c>
      <c r="E57" s="104">
        <f t="shared" ref="E57:O57" si="12">+E58/$B$58</f>
        <v>0</v>
      </c>
      <c r="F57" s="104">
        <f t="shared" si="12"/>
        <v>0</v>
      </c>
      <c r="G57" s="104">
        <f t="shared" si="12"/>
        <v>0</v>
      </c>
      <c r="H57" s="104">
        <f t="shared" si="12"/>
        <v>0</v>
      </c>
      <c r="I57" s="104">
        <f t="shared" si="12"/>
        <v>0</v>
      </c>
      <c r="J57" s="104">
        <f t="shared" si="12"/>
        <v>0</v>
      </c>
      <c r="K57" s="104">
        <f t="shared" si="12"/>
        <v>0</v>
      </c>
      <c r="L57" s="104">
        <f t="shared" si="12"/>
        <v>0</v>
      </c>
      <c r="M57" s="104">
        <f t="shared" si="12"/>
        <v>0</v>
      </c>
      <c r="N57" s="104">
        <f t="shared" si="12"/>
        <v>0</v>
      </c>
      <c r="O57" s="104">
        <f t="shared" si="12"/>
        <v>0</v>
      </c>
      <c r="P57" s="289">
        <f>SUM(D57:O57)</f>
        <v>0</v>
      </c>
      <c r="Q57" s="609"/>
      <c r="R57" s="610"/>
      <c r="S57" s="610"/>
      <c r="T57" s="610"/>
      <c r="U57" s="610"/>
      <c r="V57" s="610"/>
      <c r="W57" s="610"/>
      <c r="X57" s="610"/>
      <c r="Y57" s="610"/>
      <c r="Z57" s="610"/>
      <c r="AA57" s="610"/>
      <c r="AB57" s="610"/>
      <c r="AC57" s="610"/>
      <c r="AD57" s="611"/>
      <c r="AE57" s="101"/>
    </row>
    <row r="58" spans="1:31" hidden="1" x14ac:dyDescent="0.25">
      <c r="A58" s="265" t="s">
        <v>482</v>
      </c>
      <c r="B58" s="292">
        <v>20</v>
      </c>
      <c r="C58" s="266" t="s">
        <v>502</v>
      </c>
      <c r="D58" s="273">
        <v>0</v>
      </c>
      <c r="E58" s="273">
        <v>0</v>
      </c>
      <c r="F58" s="273">
        <v>0</v>
      </c>
      <c r="G58" s="273">
        <v>0</v>
      </c>
      <c r="H58" s="273">
        <v>0</v>
      </c>
      <c r="I58" s="273">
        <v>0</v>
      </c>
      <c r="J58" s="273">
        <v>0</v>
      </c>
      <c r="K58" s="273">
        <v>0</v>
      </c>
      <c r="L58" s="273">
        <v>0</v>
      </c>
      <c r="M58" s="273">
        <v>0</v>
      </c>
      <c r="N58" s="273">
        <v>0</v>
      </c>
      <c r="O58" s="273">
        <v>0</v>
      </c>
      <c r="P58" s="302">
        <f>SUM(D58:O58)</f>
        <v>0</v>
      </c>
      <c r="Q58" s="612"/>
      <c r="R58" s="613"/>
      <c r="S58" s="613"/>
      <c r="T58" s="613"/>
      <c r="U58" s="613"/>
      <c r="V58" s="613"/>
      <c r="W58" s="613"/>
      <c r="X58" s="613"/>
      <c r="Y58" s="613"/>
      <c r="Z58" s="613"/>
      <c r="AA58" s="613"/>
      <c r="AB58" s="613"/>
      <c r="AC58" s="613"/>
      <c r="AD58" s="614"/>
      <c r="AE58" s="101"/>
    </row>
    <row r="59" spans="1:31" s="332" customFormat="1" ht="28.5" hidden="1" customHeight="1" x14ac:dyDescent="0.25">
      <c r="A59" s="317"/>
      <c r="B59" s="318"/>
      <c r="C59" s="319"/>
      <c r="D59" s="323">
        <f>$B$56*D57</f>
        <v>0</v>
      </c>
      <c r="E59" s="323">
        <f t="shared" ref="E59:O59" si="13">$B$56*E57</f>
        <v>0</v>
      </c>
      <c r="F59" s="323">
        <f t="shared" si="13"/>
        <v>0</v>
      </c>
      <c r="G59" s="323">
        <f t="shared" si="13"/>
        <v>0</v>
      </c>
      <c r="H59" s="323">
        <f t="shared" si="13"/>
        <v>0</v>
      </c>
      <c r="I59" s="323">
        <f t="shared" si="13"/>
        <v>0</v>
      </c>
      <c r="J59" s="323">
        <f t="shared" si="13"/>
        <v>0</v>
      </c>
      <c r="K59" s="323">
        <f t="shared" si="13"/>
        <v>0</v>
      </c>
      <c r="L59" s="323">
        <f t="shared" si="13"/>
        <v>0</v>
      </c>
      <c r="M59" s="323">
        <f t="shared" si="13"/>
        <v>0</v>
      </c>
      <c r="N59" s="323">
        <f t="shared" si="13"/>
        <v>0</v>
      </c>
      <c r="O59" s="323">
        <f t="shared" si="13"/>
        <v>0</v>
      </c>
      <c r="P59" s="322"/>
      <c r="Q59" s="342"/>
      <c r="R59" s="343"/>
      <c r="S59" s="343"/>
      <c r="T59" s="343"/>
      <c r="U59" s="343"/>
      <c r="V59" s="344"/>
      <c r="W59" s="345"/>
      <c r="X59" s="346"/>
      <c r="Y59" s="346"/>
      <c r="Z59" s="347"/>
      <c r="AA59" s="345"/>
      <c r="AB59" s="346"/>
      <c r="AC59" s="346"/>
      <c r="AD59" s="348"/>
      <c r="AE59" s="331"/>
    </row>
    <row r="60" spans="1:31" ht="39.75" customHeight="1" x14ac:dyDescent="0.25">
      <c r="A60" s="594" t="s">
        <v>513</v>
      </c>
      <c r="B60" s="702">
        <v>0.04</v>
      </c>
      <c r="C60" s="106" t="s">
        <v>9</v>
      </c>
      <c r="D60" s="107">
        <v>0.05</v>
      </c>
      <c r="E60" s="107">
        <v>0.05</v>
      </c>
      <c r="F60" s="107">
        <v>0.15</v>
      </c>
      <c r="G60" s="107">
        <v>0.05</v>
      </c>
      <c r="H60" s="107">
        <v>0.15</v>
      </c>
      <c r="I60" s="107">
        <v>0.05</v>
      </c>
      <c r="J60" s="107">
        <v>0.05</v>
      </c>
      <c r="K60" s="107">
        <v>0.05</v>
      </c>
      <c r="L60" s="107">
        <v>0.05</v>
      </c>
      <c r="M60" s="107">
        <v>0.05</v>
      </c>
      <c r="N60" s="107">
        <v>0.15</v>
      </c>
      <c r="O60" s="107">
        <v>0.15</v>
      </c>
      <c r="P60" s="289">
        <f>SUM(D60:O60)</f>
        <v>1</v>
      </c>
      <c r="Q60" s="703" t="s">
        <v>548</v>
      </c>
      <c r="R60" s="704"/>
      <c r="S60" s="704"/>
      <c r="T60" s="704"/>
      <c r="U60" s="704"/>
      <c r="V60" s="704"/>
      <c r="W60" s="704"/>
      <c r="X60" s="704"/>
      <c r="Y60" s="704"/>
      <c r="Z60" s="704"/>
      <c r="AA60" s="704"/>
      <c r="AB60" s="704"/>
      <c r="AC60" s="704"/>
      <c r="AD60" s="705"/>
      <c r="AE60" s="101"/>
    </row>
    <row r="61" spans="1:31" ht="39.75" customHeight="1" x14ac:dyDescent="0.25">
      <c r="A61" s="594"/>
      <c r="B61" s="702"/>
      <c r="C61" s="103" t="s">
        <v>10</v>
      </c>
      <c r="D61" s="104">
        <f>+D62/$B$62</f>
        <v>1.4170263157894736E-2</v>
      </c>
      <c r="E61" s="104">
        <f t="shared" ref="E61:O61" si="14">+E62/$B$62</f>
        <v>2.7347894736842106E-2</v>
      </c>
      <c r="F61" s="104">
        <f t="shared" si="14"/>
        <v>2.852E-2</v>
      </c>
      <c r="G61" s="104">
        <f t="shared" si="14"/>
        <v>3.8949473684210527E-2</v>
      </c>
      <c r="H61" s="104">
        <f t="shared" si="14"/>
        <v>2.4351052631578947E-2</v>
      </c>
      <c r="I61" s="104">
        <f t="shared" si="14"/>
        <v>4.5403947368421051E-2</v>
      </c>
      <c r="J61" s="104">
        <f t="shared" si="14"/>
        <v>2.2350263157894738E-2</v>
      </c>
      <c r="K61" s="104">
        <f t="shared" si="14"/>
        <v>2.3599210526315788E-2</v>
      </c>
      <c r="L61" s="104">
        <f t="shared" si="14"/>
        <v>0</v>
      </c>
      <c r="M61" s="104">
        <f t="shared" si="14"/>
        <v>0</v>
      </c>
      <c r="N61" s="104">
        <f t="shared" si="14"/>
        <v>0</v>
      </c>
      <c r="O61" s="104">
        <f t="shared" si="14"/>
        <v>0</v>
      </c>
      <c r="P61" s="289">
        <f>SUM(D61:O61)</f>
        <v>0.22469210526315786</v>
      </c>
      <c r="Q61" s="706"/>
      <c r="R61" s="707"/>
      <c r="S61" s="707"/>
      <c r="T61" s="707"/>
      <c r="U61" s="707"/>
      <c r="V61" s="707"/>
      <c r="W61" s="707"/>
      <c r="X61" s="707"/>
      <c r="Y61" s="707"/>
      <c r="Z61" s="707"/>
      <c r="AA61" s="707"/>
      <c r="AB61" s="707"/>
      <c r="AC61" s="707"/>
      <c r="AD61" s="708"/>
      <c r="AE61" s="101"/>
    </row>
    <row r="62" spans="1:31" hidden="1" x14ac:dyDescent="0.25">
      <c r="A62" s="265" t="s">
        <v>464</v>
      </c>
      <c r="B62" s="292">
        <v>3800000</v>
      </c>
      <c r="C62" s="266" t="s">
        <v>502</v>
      </c>
      <c r="D62" s="273">
        <v>53847</v>
      </c>
      <c r="E62" s="355">
        <v>103922</v>
      </c>
      <c r="F62" s="273">
        <v>108376</v>
      </c>
      <c r="G62" s="273">
        <v>148008</v>
      </c>
      <c r="H62" s="272">
        <v>92534</v>
      </c>
      <c r="I62" s="272">
        <v>172535</v>
      </c>
      <c r="J62" s="272">
        <v>84931</v>
      </c>
      <c r="K62" s="272">
        <v>89677</v>
      </c>
      <c r="L62" s="272"/>
      <c r="M62" s="272"/>
      <c r="N62" s="272"/>
      <c r="O62" s="272"/>
      <c r="P62" s="298">
        <f>SUM(D62:O62)</f>
        <v>853830</v>
      </c>
      <c r="Q62" s="709"/>
      <c r="R62" s="710"/>
      <c r="S62" s="710"/>
      <c r="T62" s="710"/>
      <c r="U62" s="710"/>
      <c r="V62" s="710"/>
      <c r="W62" s="710"/>
      <c r="X62" s="710"/>
      <c r="Y62" s="710"/>
      <c r="Z62" s="710"/>
      <c r="AA62" s="710"/>
      <c r="AB62" s="710"/>
      <c r="AC62" s="710"/>
      <c r="AD62" s="711"/>
      <c r="AE62" s="101"/>
    </row>
    <row r="63" spans="1:31" s="332" customFormat="1" ht="28.5" hidden="1" customHeight="1" x14ac:dyDescent="0.25">
      <c r="A63" s="317"/>
      <c r="B63" s="318"/>
      <c r="C63" s="319"/>
      <c r="D63" s="323">
        <f>$B$60*D61</f>
        <v>5.6681052631578951E-4</v>
      </c>
      <c r="E63" s="323">
        <f t="shared" ref="E63:O63" si="15">$B$60*E61</f>
        <v>1.0939157894736843E-3</v>
      </c>
      <c r="F63" s="323">
        <f t="shared" si="15"/>
        <v>1.1408E-3</v>
      </c>
      <c r="G63" s="323">
        <f t="shared" si="15"/>
        <v>1.5579789473684211E-3</v>
      </c>
      <c r="H63" s="323">
        <f t="shared" si="15"/>
        <v>9.7404210526315794E-4</v>
      </c>
      <c r="I63" s="323">
        <f t="shared" si="15"/>
        <v>1.816157894736842E-3</v>
      </c>
      <c r="J63" s="323">
        <f t="shared" si="15"/>
        <v>8.9401052631578955E-4</v>
      </c>
      <c r="K63" s="323">
        <f t="shared" si="15"/>
        <v>9.4396842105263156E-4</v>
      </c>
      <c r="L63" s="323">
        <f t="shared" si="15"/>
        <v>0</v>
      </c>
      <c r="M63" s="323">
        <f t="shared" si="15"/>
        <v>0</v>
      </c>
      <c r="N63" s="323">
        <f t="shared" si="15"/>
        <v>0</v>
      </c>
      <c r="O63" s="323">
        <f t="shared" si="15"/>
        <v>0</v>
      </c>
      <c r="P63" s="322"/>
      <c r="Q63" s="342"/>
      <c r="R63" s="343"/>
      <c r="S63" s="343"/>
      <c r="T63" s="343"/>
      <c r="U63" s="343"/>
      <c r="V63" s="344"/>
      <c r="W63" s="345"/>
      <c r="X63" s="346"/>
      <c r="Y63" s="346"/>
      <c r="Z63" s="347"/>
      <c r="AA63" s="345"/>
      <c r="AB63" s="346"/>
      <c r="AC63" s="346"/>
      <c r="AD63" s="348"/>
      <c r="AE63" s="331"/>
    </row>
    <row r="64" spans="1:31" ht="38.25" customHeight="1" x14ac:dyDescent="0.25">
      <c r="A64" s="594" t="s">
        <v>517</v>
      </c>
      <c r="B64" s="702">
        <v>0.04</v>
      </c>
      <c r="C64" s="106" t="s">
        <v>9</v>
      </c>
      <c r="D64" s="107">
        <v>0.05</v>
      </c>
      <c r="E64" s="107">
        <v>0.05</v>
      </c>
      <c r="F64" s="107">
        <v>0.15</v>
      </c>
      <c r="G64" s="107">
        <v>0.05</v>
      </c>
      <c r="H64" s="107">
        <v>0.15</v>
      </c>
      <c r="I64" s="107">
        <v>0.05</v>
      </c>
      <c r="J64" s="107">
        <v>0.05</v>
      </c>
      <c r="K64" s="107">
        <v>0.05</v>
      </c>
      <c r="L64" s="107">
        <v>0.05</v>
      </c>
      <c r="M64" s="107">
        <v>0.05</v>
      </c>
      <c r="N64" s="107">
        <v>0.15</v>
      </c>
      <c r="O64" s="107">
        <v>0.15</v>
      </c>
      <c r="P64" s="289">
        <f>SUM(D64:O64)</f>
        <v>1</v>
      </c>
      <c r="Q64" s="693" t="s">
        <v>541</v>
      </c>
      <c r="R64" s="694"/>
      <c r="S64" s="694"/>
      <c r="T64" s="694"/>
      <c r="U64" s="694"/>
      <c r="V64" s="694"/>
      <c r="W64" s="694"/>
      <c r="X64" s="694"/>
      <c r="Y64" s="694"/>
      <c r="Z64" s="694"/>
      <c r="AA64" s="694"/>
      <c r="AB64" s="694"/>
      <c r="AC64" s="694"/>
      <c r="AD64" s="695"/>
      <c r="AE64" s="101"/>
    </row>
    <row r="65" spans="1:31" x14ac:dyDescent="0.25">
      <c r="A65" s="595"/>
      <c r="B65" s="702"/>
      <c r="C65" s="103" t="s">
        <v>10</v>
      </c>
      <c r="D65" s="104">
        <f>+D66/$B$66</f>
        <v>0</v>
      </c>
      <c r="E65" s="104">
        <f>+E66/$B$66</f>
        <v>0.05</v>
      </c>
      <c r="F65" s="104">
        <f t="shared" ref="F65:O65" si="16">+F66/$B$66</f>
        <v>0.05</v>
      </c>
      <c r="G65" s="104">
        <f t="shared" si="16"/>
        <v>0.1</v>
      </c>
      <c r="H65" s="104">
        <f t="shared" si="16"/>
        <v>0.05</v>
      </c>
      <c r="I65" s="104">
        <f t="shared" si="16"/>
        <v>0.05</v>
      </c>
      <c r="J65" s="104">
        <f t="shared" si="16"/>
        <v>0</v>
      </c>
      <c r="K65" s="104">
        <f t="shared" si="16"/>
        <v>0.7</v>
      </c>
      <c r="L65" s="104">
        <f t="shared" si="16"/>
        <v>0</v>
      </c>
      <c r="M65" s="104">
        <f t="shared" si="16"/>
        <v>0</v>
      </c>
      <c r="N65" s="104">
        <f t="shared" si="16"/>
        <v>0</v>
      </c>
      <c r="O65" s="104">
        <f t="shared" si="16"/>
        <v>0</v>
      </c>
      <c r="P65" s="289">
        <f>SUM(D65:O65)</f>
        <v>1</v>
      </c>
      <c r="Q65" s="696"/>
      <c r="R65" s="697"/>
      <c r="S65" s="697"/>
      <c r="T65" s="697"/>
      <c r="U65" s="697"/>
      <c r="V65" s="697"/>
      <c r="W65" s="697"/>
      <c r="X65" s="697"/>
      <c r="Y65" s="697"/>
      <c r="Z65" s="697"/>
      <c r="AA65" s="697"/>
      <c r="AB65" s="697"/>
      <c r="AC65" s="697"/>
      <c r="AD65" s="698"/>
      <c r="AE65" s="101"/>
    </row>
    <row r="66" spans="1:31" ht="30" hidden="1" x14ac:dyDescent="0.25">
      <c r="A66" s="265" t="s">
        <v>499</v>
      </c>
      <c r="B66" s="292">
        <v>20</v>
      </c>
      <c r="C66" s="266" t="s">
        <v>502</v>
      </c>
      <c r="D66" s="272">
        <v>0</v>
      </c>
      <c r="E66" s="273">
        <v>1</v>
      </c>
      <c r="F66" s="273">
        <v>1</v>
      </c>
      <c r="G66" s="273">
        <v>2</v>
      </c>
      <c r="H66" s="273">
        <v>1</v>
      </c>
      <c r="I66" s="272">
        <v>1</v>
      </c>
      <c r="J66" s="272">
        <v>0</v>
      </c>
      <c r="K66" s="272">
        <v>14</v>
      </c>
      <c r="L66" s="272">
        <v>0</v>
      </c>
      <c r="M66" s="272">
        <v>0</v>
      </c>
      <c r="N66" s="272">
        <v>0</v>
      </c>
      <c r="O66" s="272">
        <v>0</v>
      </c>
      <c r="P66" s="298">
        <f>SUM(D66:O66)</f>
        <v>20</v>
      </c>
      <c r="Q66" s="699"/>
      <c r="R66" s="700"/>
      <c r="S66" s="700"/>
      <c r="T66" s="700"/>
      <c r="U66" s="700"/>
      <c r="V66" s="700"/>
      <c r="W66" s="700"/>
      <c r="X66" s="700"/>
      <c r="Y66" s="700"/>
      <c r="Z66" s="700"/>
      <c r="AA66" s="700"/>
      <c r="AB66" s="700"/>
      <c r="AC66" s="700"/>
      <c r="AD66" s="701"/>
      <c r="AE66" s="101"/>
    </row>
    <row r="67" spans="1:31" s="332" customFormat="1" hidden="1" x14ac:dyDescent="0.25">
      <c r="A67" s="317"/>
      <c r="B67" s="318"/>
      <c r="C67" s="319"/>
      <c r="D67" s="323">
        <f>$B$64*D65</f>
        <v>0</v>
      </c>
      <c r="E67" s="323">
        <f t="shared" ref="E67:O67" si="17">$B$64*E65</f>
        <v>2E-3</v>
      </c>
      <c r="F67" s="323">
        <f t="shared" si="17"/>
        <v>2E-3</v>
      </c>
      <c r="G67" s="323">
        <f t="shared" si="17"/>
        <v>4.0000000000000001E-3</v>
      </c>
      <c r="H67" s="323">
        <f t="shared" si="17"/>
        <v>2E-3</v>
      </c>
      <c r="I67" s="323">
        <f t="shared" si="17"/>
        <v>2E-3</v>
      </c>
      <c r="J67" s="323">
        <f t="shared" si="17"/>
        <v>0</v>
      </c>
      <c r="K67" s="323">
        <f t="shared" si="17"/>
        <v>2.7999999999999997E-2</v>
      </c>
      <c r="L67" s="323">
        <f t="shared" si="17"/>
        <v>0</v>
      </c>
      <c r="M67" s="323">
        <f t="shared" si="17"/>
        <v>0</v>
      </c>
      <c r="N67" s="323">
        <f t="shared" si="17"/>
        <v>0</v>
      </c>
      <c r="O67" s="323">
        <f t="shared" si="17"/>
        <v>0</v>
      </c>
      <c r="P67" s="322"/>
      <c r="Q67" s="324"/>
      <c r="R67" s="325"/>
      <c r="S67" s="325"/>
      <c r="T67" s="325"/>
      <c r="U67" s="325"/>
      <c r="V67" s="326"/>
      <c r="W67" s="327"/>
      <c r="X67" s="328"/>
      <c r="Y67" s="328"/>
      <c r="Z67" s="329"/>
      <c r="AA67" s="327"/>
      <c r="AB67" s="328"/>
      <c r="AC67" s="328"/>
      <c r="AD67" s="330"/>
      <c r="AE67" s="331"/>
    </row>
    <row r="68" spans="1:31" ht="15.75" thickBot="1" x14ac:dyDescent="0.3">
      <c r="A68" s="293" t="s">
        <v>295</v>
      </c>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5"/>
    </row>
    <row r="69" spans="1:31" x14ac:dyDescent="0.25">
      <c r="C69" s="253"/>
      <c r="D69" s="253"/>
      <c r="E69" s="253"/>
      <c r="F69" s="253"/>
      <c r="G69" s="253"/>
      <c r="H69" s="253"/>
      <c r="I69" s="253"/>
      <c r="J69" s="253"/>
      <c r="K69" s="253"/>
      <c r="L69" s="253"/>
      <c r="M69" s="253"/>
      <c r="N69" s="253"/>
      <c r="O69" s="253"/>
      <c r="P69" s="253"/>
    </row>
    <row r="70" spans="1:31" x14ac:dyDescent="0.25">
      <c r="D70" s="256"/>
      <c r="E70" s="256"/>
      <c r="F70" s="256"/>
      <c r="G70" s="256"/>
      <c r="H70" s="256"/>
      <c r="I70" s="256"/>
      <c r="J70" s="256"/>
      <c r="K70" s="256"/>
      <c r="L70" s="256"/>
      <c r="M70" s="256"/>
      <c r="N70" s="256"/>
      <c r="O70" s="256"/>
    </row>
    <row r="71" spans="1:31" x14ac:dyDescent="0.25">
      <c r="D71" s="256"/>
    </row>
  </sheetData>
  <mergeCells count="89">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 ref="A1:A4"/>
    <mergeCell ref="B1:AA1"/>
    <mergeCell ref="AB1:AD1"/>
    <mergeCell ref="B2:AA2"/>
    <mergeCell ref="AB2:AD2"/>
    <mergeCell ref="B3:AA4"/>
    <mergeCell ref="AB3:AD3"/>
    <mergeCell ref="AB4:AD4"/>
    <mergeCell ref="O7:P7"/>
    <mergeCell ref="M8:N8"/>
    <mergeCell ref="O8:P8"/>
    <mergeCell ref="M9:N9"/>
    <mergeCell ref="A15:B15"/>
    <mergeCell ref="C15:K15"/>
    <mergeCell ref="L15:Q15"/>
    <mergeCell ref="C7:C9"/>
    <mergeCell ref="D7:H9"/>
    <mergeCell ref="I7:J9"/>
    <mergeCell ref="K7:L9"/>
    <mergeCell ref="M7:N7"/>
    <mergeCell ref="R15:X15"/>
    <mergeCell ref="Y15:Z15"/>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W34:Z36"/>
    <mergeCell ref="AA34:AD36"/>
    <mergeCell ref="A38:A39"/>
    <mergeCell ref="B38:B39"/>
    <mergeCell ref="C38:P38"/>
    <mergeCell ref="Q38:AD38"/>
    <mergeCell ref="Q39:AD39"/>
    <mergeCell ref="Q34:V36"/>
    <mergeCell ref="A40:A41"/>
    <mergeCell ref="B40:B41"/>
    <mergeCell ref="A64:A65"/>
    <mergeCell ref="B64:B65"/>
    <mergeCell ref="A56:A57"/>
    <mergeCell ref="B56:B57"/>
    <mergeCell ref="A60:A61"/>
    <mergeCell ref="B60:B61"/>
    <mergeCell ref="A44:A45"/>
    <mergeCell ref="B44:B45"/>
    <mergeCell ref="Q64:AD66"/>
    <mergeCell ref="A48:A49"/>
    <mergeCell ref="B48:B49"/>
    <mergeCell ref="A52:A53"/>
    <mergeCell ref="B52:B53"/>
    <mergeCell ref="Q60:AD62"/>
    <mergeCell ref="Q48:AD50"/>
    <mergeCell ref="Q52:AD54"/>
    <mergeCell ref="Q56:AD5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64 Q56 Q40 Q60 Q44 Q48 Q52 W34" xr:uid="{00000000-0002-0000-0200-000002000000}">
      <formula1>2000</formula1>
    </dataValidation>
  </dataValidations>
  <pageMargins left="0.25" right="0.25" top="0.75" bottom="0.75" header="0.3" footer="0.3"/>
  <pageSetup scale="2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40"/>
  <sheetViews>
    <sheetView tabSelected="1" topLeftCell="A33" zoomScale="66" zoomScaleNormal="66" workbookViewId="0">
      <selection activeCell="AV16" sqref="AV16"/>
    </sheetView>
  </sheetViews>
  <sheetFormatPr baseColWidth="10" defaultColWidth="10.85546875" defaultRowHeight="15" x14ac:dyDescent="0.25"/>
  <cols>
    <col min="1" max="1" width="10.140625" style="113" customWidth="1"/>
    <col min="2" max="2" width="19.42578125" style="113" customWidth="1"/>
    <col min="3" max="3" width="25.7109375" style="113" customWidth="1"/>
    <col min="4" max="4" width="8.28515625" style="113" customWidth="1"/>
    <col min="5" max="5" width="20.28515625" style="113" customWidth="1"/>
    <col min="6" max="6" width="8.28515625" style="113" customWidth="1"/>
    <col min="7" max="8" width="14.7109375" style="113" customWidth="1"/>
    <col min="9" max="9" width="29.28515625" style="113" customWidth="1"/>
    <col min="10" max="10" width="34" style="113" customWidth="1"/>
    <col min="11" max="12" width="29.140625" style="113" customWidth="1"/>
    <col min="13" max="13" width="14.28515625" style="113" customWidth="1"/>
    <col min="14" max="14" width="34.85546875" style="113" customWidth="1"/>
    <col min="15" max="15" width="7.42578125" style="113" customWidth="1"/>
    <col min="16" max="16" width="15.28515625" style="113" customWidth="1"/>
    <col min="17" max="17" width="18.28515625" style="211" customWidth="1"/>
    <col min="18" max="18" width="15.28515625" style="113" customWidth="1"/>
    <col min="19" max="19" width="14" style="113" customWidth="1"/>
    <col min="20" max="20" width="16.7109375" style="113" customWidth="1"/>
    <col min="21" max="21" width="17.85546875" style="208" customWidth="1"/>
    <col min="22" max="22" width="6.42578125" style="113" customWidth="1"/>
    <col min="23" max="23" width="5.28515625" style="113" customWidth="1"/>
    <col min="24" max="25" width="5.7109375" style="113" customWidth="1"/>
    <col min="26" max="26" width="5.28515625" style="113" customWidth="1"/>
    <col min="27" max="27" width="5.7109375" style="113" customWidth="1"/>
    <col min="28" max="28" width="6" style="113" customWidth="1"/>
    <col min="29" max="29" width="5.85546875" style="113" customWidth="1"/>
    <col min="30" max="32" width="5.7109375" style="113" customWidth="1"/>
    <col min="33" max="33" width="8.5703125" style="113" customWidth="1"/>
    <col min="34" max="34" width="6.42578125" style="113" customWidth="1"/>
    <col min="35" max="45" width="5.85546875" style="113" customWidth="1"/>
    <col min="46" max="46" width="13.5703125" style="271" customWidth="1"/>
    <col min="47" max="47" width="13.5703125" style="113" customWidth="1"/>
    <col min="48" max="48" width="89.140625" style="208" customWidth="1"/>
    <col min="49" max="49" width="35.42578125" style="113" customWidth="1"/>
    <col min="50" max="50" width="24.42578125" style="113" customWidth="1"/>
    <col min="51" max="16384" width="10.85546875" style="113"/>
  </cols>
  <sheetData>
    <row r="1" spans="1:50" x14ac:dyDescent="0.25">
      <c r="A1" s="789" t="s">
        <v>16</v>
      </c>
      <c r="B1" s="790"/>
      <c r="C1" s="790"/>
      <c r="D1" s="790"/>
      <c r="E1" s="790"/>
      <c r="F1" s="790"/>
      <c r="G1" s="790"/>
      <c r="H1" s="790"/>
      <c r="I1" s="790"/>
      <c r="J1" s="790"/>
      <c r="K1" s="790"/>
      <c r="L1" s="790"/>
      <c r="M1" s="790"/>
      <c r="N1" s="790"/>
      <c r="O1" s="790"/>
      <c r="P1" s="790"/>
      <c r="Q1" s="790"/>
      <c r="R1" s="790"/>
      <c r="S1" s="790"/>
      <c r="T1" s="790"/>
      <c r="U1" s="790"/>
      <c r="V1" s="790"/>
      <c r="W1" s="790"/>
      <c r="X1" s="790"/>
      <c r="Y1" s="790"/>
      <c r="Z1" s="790"/>
      <c r="AA1" s="790"/>
      <c r="AB1" s="790"/>
      <c r="AC1" s="790"/>
      <c r="AD1" s="790"/>
      <c r="AE1" s="790"/>
      <c r="AF1" s="790"/>
      <c r="AG1" s="790"/>
      <c r="AH1" s="790"/>
      <c r="AI1" s="790"/>
      <c r="AJ1" s="790"/>
      <c r="AK1" s="790"/>
      <c r="AL1" s="790"/>
      <c r="AM1" s="790"/>
      <c r="AN1" s="790"/>
      <c r="AO1" s="790"/>
      <c r="AP1" s="790"/>
      <c r="AQ1" s="790"/>
      <c r="AR1" s="790"/>
      <c r="AS1" s="790"/>
      <c r="AT1" s="790"/>
      <c r="AU1" s="790"/>
      <c r="AV1" s="791"/>
      <c r="AW1" s="539" t="s">
        <v>18</v>
      </c>
      <c r="AX1" s="540"/>
    </row>
    <row r="2" spans="1:50" x14ac:dyDescent="0.25">
      <c r="A2" s="792" t="s">
        <v>17</v>
      </c>
      <c r="B2" s="793"/>
      <c r="C2" s="793"/>
      <c r="D2" s="793"/>
      <c r="E2" s="793"/>
      <c r="F2" s="793"/>
      <c r="G2" s="793"/>
      <c r="H2" s="793"/>
      <c r="I2" s="793"/>
      <c r="J2" s="793"/>
      <c r="K2" s="793"/>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793"/>
      <c r="AP2" s="793"/>
      <c r="AQ2" s="793"/>
      <c r="AR2" s="793"/>
      <c r="AS2" s="793"/>
      <c r="AT2" s="793"/>
      <c r="AU2" s="793"/>
      <c r="AV2" s="794"/>
      <c r="AW2" s="786" t="s">
        <v>405</v>
      </c>
      <c r="AX2" s="787"/>
    </row>
    <row r="3" spans="1:50" x14ac:dyDescent="0.25">
      <c r="A3" s="795" t="s">
        <v>196</v>
      </c>
      <c r="B3" s="796"/>
      <c r="C3" s="796"/>
      <c r="D3" s="796"/>
      <c r="E3" s="796"/>
      <c r="F3" s="796"/>
      <c r="G3" s="796"/>
      <c r="H3" s="796"/>
      <c r="I3" s="796"/>
      <c r="J3" s="796"/>
      <c r="K3" s="796"/>
      <c r="L3" s="796"/>
      <c r="M3" s="796"/>
      <c r="N3" s="796"/>
      <c r="O3" s="796"/>
      <c r="P3" s="796"/>
      <c r="Q3" s="796"/>
      <c r="R3" s="796"/>
      <c r="S3" s="796"/>
      <c r="T3" s="796"/>
      <c r="U3" s="796"/>
      <c r="V3" s="796"/>
      <c r="W3" s="796"/>
      <c r="X3" s="796"/>
      <c r="Y3" s="796"/>
      <c r="Z3" s="796"/>
      <c r="AA3" s="796"/>
      <c r="AB3" s="796"/>
      <c r="AC3" s="796"/>
      <c r="AD3" s="796"/>
      <c r="AE3" s="796"/>
      <c r="AF3" s="796"/>
      <c r="AG3" s="796"/>
      <c r="AH3" s="796"/>
      <c r="AI3" s="796"/>
      <c r="AJ3" s="796"/>
      <c r="AK3" s="796"/>
      <c r="AL3" s="796"/>
      <c r="AM3" s="796"/>
      <c r="AN3" s="796"/>
      <c r="AO3" s="796"/>
      <c r="AP3" s="796"/>
      <c r="AQ3" s="796"/>
      <c r="AR3" s="796"/>
      <c r="AS3" s="796"/>
      <c r="AT3" s="796"/>
      <c r="AU3" s="796"/>
      <c r="AV3" s="797"/>
      <c r="AW3" s="786" t="s">
        <v>404</v>
      </c>
      <c r="AX3" s="787"/>
    </row>
    <row r="4" spans="1:50" x14ac:dyDescent="0.25">
      <c r="A4" s="789"/>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0"/>
      <c r="AS4" s="790"/>
      <c r="AT4" s="790"/>
      <c r="AU4" s="790"/>
      <c r="AV4" s="791"/>
      <c r="AW4" s="788" t="s">
        <v>177</v>
      </c>
      <c r="AX4" s="788"/>
    </row>
    <row r="5" spans="1:50" x14ac:dyDescent="0.25">
      <c r="A5" s="768" t="s">
        <v>175</v>
      </c>
      <c r="B5" s="769"/>
      <c r="C5" s="769"/>
      <c r="D5" s="769"/>
      <c r="E5" s="769"/>
      <c r="F5" s="769"/>
      <c r="G5" s="769"/>
      <c r="H5" s="769"/>
      <c r="I5" s="769"/>
      <c r="J5" s="769"/>
      <c r="K5" s="769"/>
      <c r="L5" s="769"/>
      <c r="M5" s="769"/>
      <c r="N5" s="769"/>
      <c r="O5" s="769"/>
      <c r="P5" s="769"/>
      <c r="Q5" s="769"/>
      <c r="R5" s="769"/>
      <c r="S5" s="769"/>
      <c r="T5" s="769"/>
      <c r="U5" s="769"/>
      <c r="V5" s="769"/>
      <c r="W5" s="769"/>
      <c r="X5" s="769"/>
      <c r="Y5" s="769"/>
      <c r="Z5" s="769"/>
      <c r="AA5" s="769"/>
      <c r="AB5" s="769"/>
      <c r="AC5" s="769"/>
      <c r="AD5" s="769"/>
      <c r="AE5" s="769"/>
      <c r="AF5" s="769"/>
      <c r="AG5" s="770"/>
      <c r="AH5" s="771" t="s">
        <v>69</v>
      </c>
      <c r="AI5" s="772"/>
      <c r="AJ5" s="772"/>
      <c r="AK5" s="772"/>
      <c r="AL5" s="772"/>
      <c r="AM5" s="772"/>
      <c r="AN5" s="772"/>
      <c r="AO5" s="772"/>
      <c r="AP5" s="772"/>
      <c r="AQ5" s="772"/>
      <c r="AR5" s="772"/>
      <c r="AS5" s="772"/>
      <c r="AT5" s="772"/>
      <c r="AU5" s="773"/>
      <c r="AV5" s="754" t="s">
        <v>299</v>
      </c>
      <c r="AW5" s="754" t="s">
        <v>300</v>
      </c>
      <c r="AX5" s="754" t="s">
        <v>301</v>
      </c>
    </row>
    <row r="6" spans="1:50" x14ac:dyDescent="0.25">
      <c r="A6" s="780" t="s">
        <v>71</v>
      </c>
      <c r="B6" s="780"/>
      <c r="C6" s="780"/>
      <c r="D6" s="781">
        <v>44809</v>
      </c>
      <c r="E6" s="782"/>
      <c r="F6" s="780" t="s">
        <v>67</v>
      </c>
      <c r="G6" s="780"/>
      <c r="H6" s="767" t="s">
        <v>70</v>
      </c>
      <c r="I6" s="767"/>
      <c r="J6" s="127"/>
      <c r="K6" s="771"/>
      <c r="L6" s="772"/>
      <c r="M6" s="772"/>
      <c r="N6" s="772"/>
      <c r="O6" s="772"/>
      <c r="P6" s="772"/>
      <c r="Q6" s="772"/>
      <c r="R6" s="772"/>
      <c r="S6" s="772"/>
      <c r="T6" s="772"/>
      <c r="U6" s="772"/>
      <c r="V6" s="114"/>
      <c r="W6" s="114"/>
      <c r="X6" s="114"/>
      <c r="Y6" s="114"/>
      <c r="Z6" s="114"/>
      <c r="AA6" s="114"/>
      <c r="AB6" s="114"/>
      <c r="AC6" s="114"/>
      <c r="AD6" s="114"/>
      <c r="AE6" s="114"/>
      <c r="AF6" s="114"/>
      <c r="AG6" s="115"/>
      <c r="AH6" s="774"/>
      <c r="AI6" s="775"/>
      <c r="AJ6" s="775"/>
      <c r="AK6" s="775"/>
      <c r="AL6" s="775"/>
      <c r="AM6" s="775"/>
      <c r="AN6" s="775"/>
      <c r="AO6" s="775"/>
      <c r="AP6" s="775"/>
      <c r="AQ6" s="775"/>
      <c r="AR6" s="775"/>
      <c r="AS6" s="775"/>
      <c r="AT6" s="775"/>
      <c r="AU6" s="776"/>
      <c r="AV6" s="766"/>
      <c r="AW6" s="766"/>
      <c r="AX6" s="766"/>
    </row>
    <row r="7" spans="1:50" x14ac:dyDescent="0.25">
      <c r="A7" s="780"/>
      <c r="B7" s="780"/>
      <c r="C7" s="780"/>
      <c r="D7" s="782"/>
      <c r="E7" s="782"/>
      <c r="F7" s="780"/>
      <c r="G7" s="780"/>
      <c r="H7" s="767" t="s">
        <v>68</v>
      </c>
      <c r="I7" s="767"/>
      <c r="J7" s="127"/>
      <c r="K7" s="774"/>
      <c r="L7" s="775"/>
      <c r="M7" s="775"/>
      <c r="N7" s="775"/>
      <c r="O7" s="775"/>
      <c r="P7" s="775"/>
      <c r="Q7" s="775"/>
      <c r="R7" s="775"/>
      <c r="S7" s="775"/>
      <c r="T7" s="775"/>
      <c r="U7" s="775"/>
      <c r="V7" s="116"/>
      <c r="W7" s="116"/>
      <c r="X7" s="116"/>
      <c r="Y7" s="116"/>
      <c r="Z7" s="116"/>
      <c r="AA7" s="116"/>
      <c r="AB7" s="116"/>
      <c r="AC7" s="116"/>
      <c r="AD7" s="116"/>
      <c r="AE7" s="116"/>
      <c r="AF7" s="116"/>
      <c r="AG7" s="117"/>
      <c r="AH7" s="774"/>
      <c r="AI7" s="775"/>
      <c r="AJ7" s="775"/>
      <c r="AK7" s="775"/>
      <c r="AL7" s="775"/>
      <c r="AM7" s="775"/>
      <c r="AN7" s="775"/>
      <c r="AO7" s="775"/>
      <c r="AP7" s="775"/>
      <c r="AQ7" s="775"/>
      <c r="AR7" s="775"/>
      <c r="AS7" s="775"/>
      <c r="AT7" s="775"/>
      <c r="AU7" s="776"/>
      <c r="AV7" s="766"/>
      <c r="AW7" s="766"/>
      <c r="AX7" s="766"/>
    </row>
    <row r="8" spans="1:50" x14ac:dyDescent="0.25">
      <c r="A8" s="780"/>
      <c r="B8" s="780"/>
      <c r="C8" s="780"/>
      <c r="D8" s="782"/>
      <c r="E8" s="782"/>
      <c r="F8" s="780"/>
      <c r="G8" s="780"/>
      <c r="H8" s="767" t="s">
        <v>69</v>
      </c>
      <c r="I8" s="767"/>
      <c r="J8" s="354"/>
      <c r="K8" s="777"/>
      <c r="L8" s="778"/>
      <c r="M8" s="778"/>
      <c r="N8" s="778"/>
      <c r="O8" s="778"/>
      <c r="P8" s="778"/>
      <c r="Q8" s="778"/>
      <c r="R8" s="778"/>
      <c r="S8" s="778"/>
      <c r="T8" s="778"/>
      <c r="U8" s="778"/>
      <c r="V8" s="118"/>
      <c r="W8" s="118"/>
      <c r="X8" s="118"/>
      <c r="Y8" s="118"/>
      <c r="Z8" s="118"/>
      <c r="AA8" s="118"/>
      <c r="AB8" s="118"/>
      <c r="AC8" s="118"/>
      <c r="AD8" s="118"/>
      <c r="AE8" s="118"/>
      <c r="AF8" s="118"/>
      <c r="AG8" s="119"/>
      <c r="AH8" s="774"/>
      <c r="AI8" s="775"/>
      <c r="AJ8" s="775"/>
      <c r="AK8" s="775"/>
      <c r="AL8" s="775"/>
      <c r="AM8" s="775"/>
      <c r="AN8" s="775"/>
      <c r="AO8" s="775"/>
      <c r="AP8" s="775"/>
      <c r="AQ8" s="775"/>
      <c r="AR8" s="775"/>
      <c r="AS8" s="775"/>
      <c r="AT8" s="775"/>
      <c r="AU8" s="776"/>
      <c r="AV8" s="766"/>
      <c r="AW8" s="766"/>
      <c r="AX8" s="766"/>
    </row>
    <row r="9" spans="1:50" x14ac:dyDescent="0.25">
      <c r="A9" s="756" t="s">
        <v>403</v>
      </c>
      <c r="B9" s="757"/>
      <c r="C9" s="758"/>
      <c r="D9" s="749" t="s">
        <v>118</v>
      </c>
      <c r="E9" s="750"/>
      <c r="F9" s="750"/>
      <c r="G9" s="750"/>
      <c r="H9" s="750"/>
      <c r="I9" s="750"/>
      <c r="J9" s="750"/>
      <c r="K9" s="751"/>
      <c r="L9" s="751"/>
      <c r="M9" s="751"/>
      <c r="N9" s="751"/>
      <c r="O9" s="751"/>
      <c r="P9" s="751"/>
      <c r="Q9" s="751"/>
      <c r="R9" s="751"/>
      <c r="S9" s="751"/>
      <c r="T9" s="751"/>
      <c r="U9" s="751"/>
      <c r="V9" s="751"/>
      <c r="W9" s="751"/>
      <c r="X9" s="751"/>
      <c r="Y9" s="751"/>
      <c r="Z9" s="751"/>
      <c r="AA9" s="751"/>
      <c r="AB9" s="751"/>
      <c r="AC9" s="751"/>
      <c r="AD9" s="751"/>
      <c r="AE9" s="751"/>
      <c r="AF9" s="751"/>
      <c r="AG9" s="752"/>
      <c r="AH9" s="774"/>
      <c r="AI9" s="775"/>
      <c r="AJ9" s="775"/>
      <c r="AK9" s="775"/>
      <c r="AL9" s="775"/>
      <c r="AM9" s="775"/>
      <c r="AN9" s="775"/>
      <c r="AO9" s="775"/>
      <c r="AP9" s="775"/>
      <c r="AQ9" s="775"/>
      <c r="AR9" s="775"/>
      <c r="AS9" s="775"/>
      <c r="AT9" s="775"/>
      <c r="AU9" s="776"/>
      <c r="AV9" s="766"/>
      <c r="AW9" s="766"/>
      <c r="AX9" s="766"/>
    </row>
    <row r="10" spans="1:50" x14ac:dyDescent="0.25">
      <c r="A10" s="783" t="s">
        <v>288</v>
      </c>
      <c r="B10" s="784"/>
      <c r="C10" s="785"/>
      <c r="D10" s="753" t="s">
        <v>458</v>
      </c>
      <c r="E10" s="751"/>
      <c r="F10" s="751"/>
      <c r="G10" s="751"/>
      <c r="H10" s="751"/>
      <c r="I10" s="751"/>
      <c r="J10" s="751"/>
      <c r="K10" s="751"/>
      <c r="L10" s="751"/>
      <c r="M10" s="751"/>
      <c r="N10" s="751"/>
      <c r="O10" s="751"/>
      <c r="P10" s="751"/>
      <c r="Q10" s="751"/>
      <c r="R10" s="751"/>
      <c r="S10" s="751"/>
      <c r="T10" s="751"/>
      <c r="U10" s="751"/>
      <c r="V10" s="751"/>
      <c r="W10" s="751"/>
      <c r="X10" s="751"/>
      <c r="Y10" s="751"/>
      <c r="Z10" s="751"/>
      <c r="AA10" s="751"/>
      <c r="AB10" s="751"/>
      <c r="AC10" s="751"/>
      <c r="AD10" s="751"/>
      <c r="AE10" s="751"/>
      <c r="AF10" s="751"/>
      <c r="AG10" s="752"/>
      <c r="AH10" s="777"/>
      <c r="AI10" s="778"/>
      <c r="AJ10" s="778"/>
      <c r="AK10" s="778"/>
      <c r="AL10" s="778"/>
      <c r="AM10" s="778"/>
      <c r="AN10" s="778"/>
      <c r="AO10" s="778"/>
      <c r="AP10" s="778"/>
      <c r="AQ10" s="778"/>
      <c r="AR10" s="778"/>
      <c r="AS10" s="778"/>
      <c r="AT10" s="778"/>
      <c r="AU10" s="779"/>
      <c r="AV10" s="766"/>
      <c r="AW10" s="766"/>
      <c r="AX10" s="766"/>
    </row>
    <row r="11" spans="1:50" x14ac:dyDescent="0.25">
      <c r="A11" s="763" t="s">
        <v>169</v>
      </c>
      <c r="B11" s="764"/>
      <c r="C11" s="764"/>
      <c r="D11" s="764"/>
      <c r="E11" s="764"/>
      <c r="F11" s="765"/>
      <c r="G11" s="763" t="s">
        <v>279</v>
      </c>
      <c r="H11" s="765"/>
      <c r="I11" s="754" t="s">
        <v>180</v>
      </c>
      <c r="J11" s="754" t="s">
        <v>280</v>
      </c>
      <c r="K11" s="754" t="s">
        <v>325</v>
      </c>
      <c r="L11" s="754" t="s">
        <v>367</v>
      </c>
      <c r="M11" s="754" t="s">
        <v>168</v>
      </c>
      <c r="N11" s="754" t="s">
        <v>183</v>
      </c>
      <c r="O11" s="763" t="s">
        <v>285</v>
      </c>
      <c r="P11" s="764"/>
      <c r="Q11" s="764"/>
      <c r="R11" s="764"/>
      <c r="S11" s="765"/>
      <c r="T11" s="754" t="s">
        <v>174</v>
      </c>
      <c r="U11" s="754" t="s">
        <v>286</v>
      </c>
      <c r="V11" s="768" t="s">
        <v>374</v>
      </c>
      <c r="W11" s="769"/>
      <c r="X11" s="769"/>
      <c r="Y11" s="769"/>
      <c r="Z11" s="769"/>
      <c r="AA11" s="769"/>
      <c r="AB11" s="769"/>
      <c r="AC11" s="769"/>
      <c r="AD11" s="769"/>
      <c r="AE11" s="769"/>
      <c r="AF11" s="769"/>
      <c r="AG11" s="770"/>
      <c r="AH11" s="768" t="s">
        <v>87</v>
      </c>
      <c r="AI11" s="769"/>
      <c r="AJ11" s="769"/>
      <c r="AK11" s="769"/>
      <c r="AL11" s="769"/>
      <c r="AM11" s="769"/>
      <c r="AN11" s="769"/>
      <c r="AO11" s="769"/>
      <c r="AP11" s="769"/>
      <c r="AQ11" s="769"/>
      <c r="AR11" s="769"/>
      <c r="AS11" s="770"/>
      <c r="AT11" s="763" t="s">
        <v>8</v>
      </c>
      <c r="AU11" s="765"/>
      <c r="AV11" s="766"/>
      <c r="AW11" s="766"/>
      <c r="AX11" s="766"/>
    </row>
    <row r="12" spans="1:50" ht="42.75" x14ac:dyDescent="0.25">
      <c r="A12" s="120" t="s">
        <v>170</v>
      </c>
      <c r="B12" s="120" t="s">
        <v>171</v>
      </c>
      <c r="C12" s="120" t="s">
        <v>172</v>
      </c>
      <c r="D12" s="120" t="s">
        <v>179</v>
      </c>
      <c r="E12" s="120" t="s">
        <v>186</v>
      </c>
      <c r="F12" s="120" t="s">
        <v>187</v>
      </c>
      <c r="G12" s="120" t="s">
        <v>278</v>
      </c>
      <c r="H12" s="120" t="s">
        <v>185</v>
      </c>
      <c r="I12" s="755"/>
      <c r="J12" s="755"/>
      <c r="K12" s="755"/>
      <c r="L12" s="755"/>
      <c r="M12" s="755"/>
      <c r="N12" s="755"/>
      <c r="O12" s="120">
        <v>2020</v>
      </c>
      <c r="P12" s="120">
        <v>2021</v>
      </c>
      <c r="Q12" s="120">
        <v>2022</v>
      </c>
      <c r="R12" s="120">
        <v>2023</v>
      </c>
      <c r="S12" s="120">
        <v>2024</v>
      </c>
      <c r="T12" s="755"/>
      <c r="U12" s="755"/>
      <c r="V12" s="128" t="s">
        <v>39</v>
      </c>
      <c r="W12" s="128" t="s">
        <v>40</v>
      </c>
      <c r="X12" s="128" t="s">
        <v>41</v>
      </c>
      <c r="Y12" s="128" t="s">
        <v>42</v>
      </c>
      <c r="Z12" s="128" t="s">
        <v>43</v>
      </c>
      <c r="AA12" s="128" t="s">
        <v>44</v>
      </c>
      <c r="AB12" s="128" t="s">
        <v>45</v>
      </c>
      <c r="AC12" s="128" t="s">
        <v>46</v>
      </c>
      <c r="AD12" s="128" t="s">
        <v>47</v>
      </c>
      <c r="AE12" s="128" t="s">
        <v>48</v>
      </c>
      <c r="AF12" s="128" t="s">
        <v>49</v>
      </c>
      <c r="AG12" s="128" t="s">
        <v>50</v>
      </c>
      <c r="AH12" s="128" t="s">
        <v>39</v>
      </c>
      <c r="AI12" s="128" t="s">
        <v>40</v>
      </c>
      <c r="AJ12" s="128" t="s">
        <v>41</v>
      </c>
      <c r="AK12" s="128" t="s">
        <v>42</v>
      </c>
      <c r="AL12" s="128" t="s">
        <v>43</v>
      </c>
      <c r="AM12" s="128" t="s">
        <v>44</v>
      </c>
      <c r="AN12" s="128" t="s">
        <v>45</v>
      </c>
      <c r="AO12" s="128" t="s">
        <v>46</v>
      </c>
      <c r="AP12" s="128" t="s">
        <v>47</v>
      </c>
      <c r="AQ12" s="128" t="s">
        <v>48</v>
      </c>
      <c r="AR12" s="128" t="s">
        <v>49</v>
      </c>
      <c r="AS12" s="128" t="s">
        <v>50</v>
      </c>
      <c r="AT12" s="269" t="s">
        <v>88</v>
      </c>
      <c r="AU12" s="120" t="s">
        <v>89</v>
      </c>
      <c r="AV12" s="755"/>
      <c r="AW12" s="755"/>
      <c r="AX12" s="755"/>
    </row>
    <row r="13" spans="1:50" ht="150" x14ac:dyDescent="0.25">
      <c r="A13" s="121">
        <v>306</v>
      </c>
      <c r="B13" s="121"/>
      <c r="C13" s="121"/>
      <c r="D13" s="121"/>
      <c r="E13" s="121"/>
      <c r="F13" s="121"/>
      <c r="G13" s="122" t="s">
        <v>457</v>
      </c>
      <c r="H13" s="208"/>
      <c r="I13" s="122" t="s">
        <v>427</v>
      </c>
      <c r="J13" s="208" t="s">
        <v>243</v>
      </c>
      <c r="K13" s="122" t="s">
        <v>409</v>
      </c>
      <c r="L13" s="209">
        <v>4</v>
      </c>
      <c r="M13" s="151" t="s">
        <v>474</v>
      </c>
      <c r="N13" s="122" t="s">
        <v>429</v>
      </c>
      <c r="O13" s="244">
        <v>0.5</v>
      </c>
      <c r="P13" s="123">
        <v>1</v>
      </c>
      <c r="Q13" s="210">
        <v>1</v>
      </c>
      <c r="R13" s="123">
        <v>1</v>
      </c>
      <c r="S13" s="243">
        <v>0.5</v>
      </c>
      <c r="T13" s="123" t="s">
        <v>430</v>
      </c>
      <c r="U13" s="249" t="s">
        <v>431</v>
      </c>
      <c r="V13" s="250">
        <f>+'Metas 1 PA proyecto'!D34</f>
        <v>0.2</v>
      </c>
      <c r="W13" s="250">
        <f>+'Metas 1 PA proyecto'!E34</f>
        <v>0.05</v>
      </c>
      <c r="X13" s="250">
        <f>+'Metas 1 PA proyecto'!F34</f>
        <v>0.11</v>
      </c>
      <c r="Y13" s="250">
        <f>+'Metas 1 PA proyecto'!G34</f>
        <v>0.05</v>
      </c>
      <c r="Z13" s="250">
        <f>+'Metas 1 PA proyecto'!H34</f>
        <v>0.11</v>
      </c>
      <c r="AA13" s="250">
        <f>+'Metas 1 PA proyecto'!I34</f>
        <v>0.05</v>
      </c>
      <c r="AB13" s="250">
        <f>+'Metas 1 PA proyecto'!J34</f>
        <v>0.05</v>
      </c>
      <c r="AC13" s="250">
        <f>+'Metas 1 PA proyecto'!K34</f>
        <v>0.05</v>
      </c>
      <c r="AD13" s="250">
        <f>+'Metas 1 PA proyecto'!L34</f>
        <v>0.05</v>
      </c>
      <c r="AE13" s="250">
        <f>+'Metas 1 PA proyecto'!M34</f>
        <v>0.05</v>
      </c>
      <c r="AF13" s="250">
        <f>+'Metas 1 PA proyecto'!N34</f>
        <v>0.11</v>
      </c>
      <c r="AG13" s="250">
        <f>+'Metas 1 PA proyecto'!O34</f>
        <v>0.12</v>
      </c>
      <c r="AH13" s="250">
        <f>+'Metas 1 PA proyecto'!D35</f>
        <v>0.15885508365508366</v>
      </c>
      <c r="AI13" s="250">
        <f>+'Metas 1 PA proyecto'!E35</f>
        <v>5.1284942084942095E-2</v>
      </c>
      <c r="AJ13" s="250">
        <f>+'Metas 1 PA proyecto'!F35</f>
        <v>6.3638095238095244E-2</v>
      </c>
      <c r="AK13" s="250">
        <f>+'Metas 1 PA proyecto'!G35</f>
        <v>3.792947232947233E-2</v>
      </c>
      <c r="AL13" s="250">
        <f>+'Metas 1 PA proyecto'!H35</f>
        <v>8.2334620334620343E-2</v>
      </c>
      <c r="AM13" s="250">
        <f>+'Metas 1 PA proyecto'!I35</f>
        <v>6.5125353925353929E-2</v>
      </c>
      <c r="AN13" s="250">
        <f>+'Metas 1 PA proyecto'!J35</f>
        <v>9.9415701415701413E-2</v>
      </c>
      <c r="AO13" s="250">
        <f>+'Metas 1 PA proyecto'!K35</f>
        <v>6.1759073359073366E-2</v>
      </c>
      <c r="AP13" s="250">
        <f>+'Metas 1 PA proyecto'!L35</f>
        <v>0</v>
      </c>
      <c r="AQ13" s="250">
        <f>+'Metas 1 PA proyecto'!M35</f>
        <v>0</v>
      </c>
      <c r="AR13" s="250">
        <f>+'Metas 1 PA proyecto'!N35</f>
        <v>0</v>
      </c>
      <c r="AS13" s="250">
        <f>+'Metas 1 PA proyecto'!O35</f>
        <v>0</v>
      </c>
      <c r="AT13" s="308">
        <f>+'Metas 1 PA proyecto'!P36</f>
        <v>0.62034234234234231</v>
      </c>
      <c r="AU13" s="268">
        <f>+'Metas 1 PA proyecto'!P35</f>
        <v>0.62034234234234242</v>
      </c>
      <c r="AV13" s="305" t="s">
        <v>537</v>
      </c>
      <c r="AW13" s="125"/>
      <c r="AX13" s="126"/>
    </row>
    <row r="14" spans="1:50" s="216" customFormat="1" ht="180" x14ac:dyDescent="0.25">
      <c r="A14" s="121">
        <v>306</v>
      </c>
      <c r="B14" s="121"/>
      <c r="C14" s="121"/>
      <c r="D14" s="121">
        <v>38</v>
      </c>
      <c r="E14" s="121"/>
      <c r="F14" s="122"/>
      <c r="G14" s="122" t="s">
        <v>457</v>
      </c>
      <c r="H14" s="121"/>
      <c r="I14" s="212" t="s">
        <v>439</v>
      </c>
      <c r="J14" s="151" t="s">
        <v>142</v>
      </c>
      <c r="K14" s="213" t="s">
        <v>432</v>
      </c>
      <c r="L14" s="251">
        <v>80000000</v>
      </c>
      <c r="M14" s="151" t="s">
        <v>474</v>
      </c>
      <c r="N14" s="151" t="s">
        <v>494</v>
      </c>
      <c r="O14" s="213"/>
      <c r="P14" s="257">
        <v>25000000</v>
      </c>
      <c r="Q14" s="258">
        <v>30000000</v>
      </c>
      <c r="R14" s="257">
        <v>20000000</v>
      </c>
      <c r="S14" s="257">
        <v>5000000</v>
      </c>
      <c r="T14" s="127" t="s">
        <v>430</v>
      </c>
      <c r="U14" s="212" t="s">
        <v>433</v>
      </c>
      <c r="V14" s="250">
        <f>+'Metas 2 PA proyecto'!D34</f>
        <v>0.19999999999999996</v>
      </c>
      <c r="W14" s="250">
        <f>+'Metas 2 PA proyecto'!E34</f>
        <v>0.03</v>
      </c>
      <c r="X14" s="250">
        <f>+'Metas 2 PA proyecto'!F34</f>
        <v>9.9999999999999978E-2</v>
      </c>
      <c r="Y14" s="250">
        <f>+'Metas 2 PA proyecto'!G34</f>
        <v>0.03</v>
      </c>
      <c r="Z14" s="250">
        <f>+'Metas 2 PA proyecto'!H34</f>
        <v>9.9999999999999978E-2</v>
      </c>
      <c r="AA14" s="250">
        <f>+'Metas 2 PA proyecto'!I34</f>
        <v>0.1</v>
      </c>
      <c r="AB14" s="250">
        <f>+'Metas 2 PA proyecto'!J34</f>
        <v>0.15</v>
      </c>
      <c r="AC14" s="250">
        <f>+'Metas 2 PA proyecto'!K34</f>
        <v>0.03</v>
      </c>
      <c r="AD14" s="250">
        <f>+'Metas 2 PA proyecto'!L34</f>
        <v>0.03</v>
      </c>
      <c r="AE14" s="250">
        <f>+'Metas 2 PA proyecto'!M34</f>
        <v>0.03</v>
      </c>
      <c r="AF14" s="250">
        <f>+'Metas 2 PA proyecto'!N34</f>
        <v>9.9999999999999978E-2</v>
      </c>
      <c r="AG14" s="250">
        <f>+'Metas 2 PA proyecto'!O34</f>
        <v>9.9999999999999978E-2</v>
      </c>
      <c r="AH14" s="250">
        <f>+'Metas 2 PA proyecto'!D35</f>
        <v>0.02</v>
      </c>
      <c r="AI14" s="250">
        <f>+'Metas 2 PA proyecto'!E35</f>
        <v>4.871750175438597E-3</v>
      </c>
      <c r="AJ14" s="250">
        <f>+'Metas 2 PA proyecto'!F35</f>
        <v>5.1645684210526316E-3</v>
      </c>
      <c r="AK14" s="250">
        <f>+'Metas 2 PA proyecto'!G35</f>
        <v>6.8527621052631577E-3</v>
      </c>
      <c r="AL14" s="250">
        <f>+'Metas 2 PA proyecto'!H35</f>
        <v>5.2311950877192981E-3</v>
      </c>
      <c r="AM14" s="250">
        <f>+'Metas 2 PA proyecto'!I35</f>
        <v>5.5514540350877191E-3</v>
      </c>
      <c r="AN14" s="250">
        <f>+'Metas 2 PA proyecto'!J35</f>
        <v>3.2799600000000002E-3</v>
      </c>
      <c r="AO14" s="250">
        <f>+'Metas 2 PA proyecto'!K35</f>
        <v>4.0941686315789469E-2</v>
      </c>
      <c r="AP14" s="250">
        <f>+'Metas 2 PA proyecto'!L35</f>
        <v>0</v>
      </c>
      <c r="AQ14" s="250">
        <f>+'Metas 2 PA proyecto'!M35</f>
        <v>0</v>
      </c>
      <c r="AR14" s="250">
        <f>+'Metas 2 PA proyecto'!N35</f>
        <v>0</v>
      </c>
      <c r="AS14" s="250">
        <f>+'Metas 2 PA proyecto'!O35</f>
        <v>0</v>
      </c>
      <c r="AT14" s="257">
        <f>+'Metas 2 PA proyecto'!P36</f>
        <v>6516716</v>
      </c>
      <c r="AU14" s="215">
        <f>+'Metas 2 PA proyecto'!P35</f>
        <v>9.1893376140350869E-2</v>
      </c>
      <c r="AV14" s="306" t="s">
        <v>551</v>
      </c>
      <c r="AW14" s="306" t="s">
        <v>542</v>
      </c>
      <c r="AX14" s="151" t="s">
        <v>521</v>
      </c>
    </row>
    <row r="15" spans="1:50" s="216" customFormat="1" ht="180" x14ac:dyDescent="0.25">
      <c r="A15" s="121"/>
      <c r="B15" s="121"/>
      <c r="C15" s="121"/>
      <c r="D15" s="121"/>
      <c r="E15" s="121">
        <v>1.1000000000000001</v>
      </c>
      <c r="F15" s="122"/>
      <c r="G15" s="122" t="s">
        <v>457</v>
      </c>
      <c r="H15" s="121"/>
      <c r="I15" s="212" t="s">
        <v>435</v>
      </c>
      <c r="J15" s="151" t="s">
        <v>434</v>
      </c>
      <c r="K15" s="213" t="s">
        <v>432</v>
      </c>
      <c r="L15" s="217">
        <v>15</v>
      </c>
      <c r="M15" s="151" t="s">
        <v>474</v>
      </c>
      <c r="N15" s="151" t="s">
        <v>475</v>
      </c>
      <c r="O15" s="213"/>
      <c r="P15" s="213">
        <v>12</v>
      </c>
      <c r="Q15" s="259">
        <v>15</v>
      </c>
      <c r="R15" s="213"/>
      <c r="S15" s="213"/>
      <c r="T15" s="127" t="s">
        <v>430</v>
      </c>
      <c r="U15" s="212" t="s">
        <v>493</v>
      </c>
      <c r="V15" s="250">
        <f>+'Metas 1 PA proyecto'!D40</f>
        <v>1</v>
      </c>
      <c r="W15" s="250">
        <f>+'Metas 1 PA proyecto'!E40</f>
        <v>0</v>
      </c>
      <c r="X15" s="250">
        <f>+'Metas 1 PA proyecto'!F40</f>
        <v>0</v>
      </c>
      <c r="Y15" s="250">
        <f>+'Metas 1 PA proyecto'!G40</f>
        <v>0</v>
      </c>
      <c r="Z15" s="250">
        <f>+'Metas 1 PA proyecto'!H40</f>
        <v>0</v>
      </c>
      <c r="AA15" s="250">
        <f>+'Metas 1 PA proyecto'!I40</f>
        <v>0</v>
      </c>
      <c r="AB15" s="250">
        <f>+'Metas 1 PA proyecto'!J40</f>
        <v>0</v>
      </c>
      <c r="AC15" s="250">
        <f>+'Metas 1 PA proyecto'!K40</f>
        <v>0</v>
      </c>
      <c r="AD15" s="250">
        <f>+'Metas 1 PA proyecto'!L40</f>
        <v>0</v>
      </c>
      <c r="AE15" s="250">
        <f>+'Metas 1 PA proyecto'!M40</f>
        <v>0</v>
      </c>
      <c r="AF15" s="250">
        <f>+'Metas 1 PA proyecto'!N40</f>
        <v>0</v>
      </c>
      <c r="AG15" s="250">
        <f>+'Metas 1 PA proyecto'!O40</f>
        <v>0</v>
      </c>
      <c r="AH15" s="250">
        <f>+'Metas 1 PA proyecto'!D40</f>
        <v>1</v>
      </c>
      <c r="AI15" s="250">
        <f>+'Metas 1 PA proyecto'!E40</f>
        <v>0</v>
      </c>
      <c r="AJ15" s="250">
        <f>+'Metas 1 PA proyecto'!F40</f>
        <v>0</v>
      </c>
      <c r="AK15" s="250">
        <f>+'Metas 1 PA proyecto'!G40</f>
        <v>0</v>
      </c>
      <c r="AL15" s="250">
        <f>+'Metas 1 PA proyecto'!H40</f>
        <v>0</v>
      </c>
      <c r="AM15" s="250">
        <f>+'Metas 1 PA proyecto'!I40</f>
        <v>0</v>
      </c>
      <c r="AN15" s="250">
        <f>+'Metas 1 PA proyecto'!J40</f>
        <v>0</v>
      </c>
      <c r="AO15" s="250">
        <f>+'Metas 1 PA proyecto'!K40</f>
        <v>0</v>
      </c>
      <c r="AP15" s="250">
        <f>+'Metas 1 PA proyecto'!L40</f>
        <v>0</v>
      </c>
      <c r="AQ15" s="250">
        <f>+'Metas 1 PA proyecto'!M40</f>
        <v>0</v>
      </c>
      <c r="AR15" s="250">
        <f>+'Metas 1 PA proyecto'!N40</f>
        <v>0</v>
      </c>
      <c r="AS15" s="250">
        <f>+'Metas 1 PA proyecto'!O40</f>
        <v>0</v>
      </c>
      <c r="AT15" s="257">
        <f>+'Metas 1 PA proyecto'!P42</f>
        <v>15</v>
      </c>
      <c r="AU15" s="215">
        <f>+'Metas 1 PA proyecto'!P41</f>
        <v>1</v>
      </c>
      <c r="AV15" s="306" t="s">
        <v>552</v>
      </c>
      <c r="AW15" s="215"/>
      <c r="AX15" s="213"/>
    </row>
    <row r="16" spans="1:50" s="216" customFormat="1" ht="75" x14ac:dyDescent="0.25">
      <c r="A16" s="121"/>
      <c r="B16" s="121"/>
      <c r="C16" s="121"/>
      <c r="D16" s="121"/>
      <c r="E16" s="121">
        <v>1.2</v>
      </c>
      <c r="F16" s="122"/>
      <c r="G16" s="122" t="s">
        <v>457</v>
      </c>
      <c r="H16" s="121"/>
      <c r="I16" s="212" t="s">
        <v>437</v>
      </c>
      <c r="J16" s="151" t="s">
        <v>459</v>
      </c>
      <c r="K16" s="213" t="s">
        <v>432</v>
      </c>
      <c r="L16" s="217">
        <v>20</v>
      </c>
      <c r="M16" s="151" t="s">
        <v>474</v>
      </c>
      <c r="N16" s="151" t="s">
        <v>476</v>
      </c>
      <c r="O16" s="213"/>
      <c r="P16" s="213">
        <v>6</v>
      </c>
      <c r="Q16" s="259">
        <v>20</v>
      </c>
      <c r="R16" s="213"/>
      <c r="S16" s="213"/>
      <c r="T16" s="127" t="s">
        <v>430</v>
      </c>
      <c r="U16" s="212"/>
      <c r="V16" s="250">
        <f>+'Metas 1 PA proyecto'!D44</f>
        <v>0.05</v>
      </c>
      <c r="W16" s="250">
        <f>+'Metas 1 PA proyecto'!E44</f>
        <v>0.05</v>
      </c>
      <c r="X16" s="250">
        <f>+'Metas 1 PA proyecto'!F44</f>
        <v>0.15</v>
      </c>
      <c r="Y16" s="250">
        <f>+'Metas 1 PA proyecto'!G44</f>
        <v>0.05</v>
      </c>
      <c r="Z16" s="250">
        <f>+'Metas 1 PA proyecto'!H44</f>
        <v>0.15</v>
      </c>
      <c r="AA16" s="250">
        <f>+'Metas 1 PA proyecto'!I44</f>
        <v>0.05</v>
      </c>
      <c r="AB16" s="250">
        <f>+'Metas 1 PA proyecto'!J44</f>
        <v>0.05</v>
      </c>
      <c r="AC16" s="250">
        <f>+'Metas 1 PA proyecto'!K44</f>
        <v>0.05</v>
      </c>
      <c r="AD16" s="250">
        <f>+'Metas 1 PA proyecto'!L44</f>
        <v>0.05</v>
      </c>
      <c r="AE16" s="250">
        <f>+'Metas 1 PA proyecto'!M44</f>
        <v>0.05</v>
      </c>
      <c r="AF16" s="250">
        <f>+'Metas 1 PA proyecto'!N44</f>
        <v>0.15</v>
      </c>
      <c r="AG16" s="250">
        <f>+'Metas 1 PA proyecto'!O44</f>
        <v>0.15</v>
      </c>
      <c r="AH16" s="250">
        <f>+'Metas 1 PA proyecto'!D45</f>
        <v>0</v>
      </c>
      <c r="AI16" s="250">
        <f>+'Metas 1 PA proyecto'!E45</f>
        <v>0.1</v>
      </c>
      <c r="AJ16" s="250">
        <f>+'Metas 1 PA proyecto'!F45</f>
        <v>0.1</v>
      </c>
      <c r="AK16" s="250">
        <f>+'Metas 1 PA proyecto'!G45</f>
        <v>0.05</v>
      </c>
      <c r="AL16" s="250">
        <f>+'Metas 1 PA proyecto'!H45</f>
        <v>0.2</v>
      </c>
      <c r="AM16" s="250">
        <f>+'Metas 1 PA proyecto'!I45</f>
        <v>0.1</v>
      </c>
      <c r="AN16" s="250">
        <f>+'Metas 1 PA proyecto'!J45</f>
        <v>0.35</v>
      </c>
      <c r="AO16" s="250">
        <f>+'Metas 1 PA proyecto'!K45</f>
        <v>0.15</v>
      </c>
      <c r="AP16" s="250">
        <f>+'Metas 1 PA proyecto'!L45</f>
        <v>0</v>
      </c>
      <c r="AQ16" s="250">
        <f>+'Metas 1 PA proyecto'!M45</f>
        <v>0</v>
      </c>
      <c r="AR16" s="250">
        <f>+'Metas 1 PA proyecto'!N45</f>
        <v>0</v>
      </c>
      <c r="AS16" s="250">
        <f>+'Metas 1 PA proyecto'!O45</f>
        <v>0</v>
      </c>
      <c r="AT16" s="257">
        <f>+'Metas 1 PA proyecto'!P46</f>
        <v>21</v>
      </c>
      <c r="AU16" s="215">
        <f>+'Metas 1 PA proyecto'!P45</f>
        <v>1.05</v>
      </c>
      <c r="AV16" s="306" t="s">
        <v>538</v>
      </c>
      <c r="AW16" s="215"/>
      <c r="AX16" s="213"/>
    </row>
    <row r="17" spans="1:50" s="216" customFormat="1" ht="60" x14ac:dyDescent="0.25">
      <c r="A17" s="121"/>
      <c r="B17" s="121"/>
      <c r="C17" s="121"/>
      <c r="D17" s="121"/>
      <c r="E17" s="121">
        <v>1.3</v>
      </c>
      <c r="F17" s="122"/>
      <c r="G17" s="122" t="s">
        <v>457</v>
      </c>
      <c r="H17" s="121"/>
      <c r="I17" s="212" t="s">
        <v>436</v>
      </c>
      <c r="J17" s="151" t="s">
        <v>460</v>
      </c>
      <c r="K17" s="213" t="s">
        <v>432</v>
      </c>
      <c r="L17" s="217">
        <v>3700</v>
      </c>
      <c r="M17" s="151" t="s">
        <v>474</v>
      </c>
      <c r="N17" s="151" t="s">
        <v>477</v>
      </c>
      <c r="O17" s="213"/>
      <c r="P17" s="213">
        <v>10</v>
      </c>
      <c r="Q17" s="259">
        <v>3700</v>
      </c>
      <c r="R17" s="213"/>
      <c r="S17" s="213"/>
      <c r="T17" s="127" t="s">
        <v>430</v>
      </c>
      <c r="U17" s="212"/>
      <c r="V17" s="250">
        <f>+'Metas 1 PA proyecto'!D48</f>
        <v>0.05</v>
      </c>
      <c r="W17" s="250">
        <f>+'Metas 1 PA proyecto'!E48</f>
        <v>0.05</v>
      </c>
      <c r="X17" s="250">
        <f>+'Metas 1 PA proyecto'!F48</f>
        <v>0.15</v>
      </c>
      <c r="Y17" s="250">
        <f>+'Metas 1 PA proyecto'!G48</f>
        <v>0.05</v>
      </c>
      <c r="Z17" s="250">
        <f>+'Metas 1 PA proyecto'!H48</f>
        <v>0.15</v>
      </c>
      <c r="AA17" s="250">
        <f>+'Metas 1 PA proyecto'!I48</f>
        <v>0.05</v>
      </c>
      <c r="AB17" s="250">
        <f>+'Metas 1 PA proyecto'!J48</f>
        <v>0.05</v>
      </c>
      <c r="AC17" s="250">
        <f>+'Metas 1 PA proyecto'!K48</f>
        <v>0.05</v>
      </c>
      <c r="AD17" s="250">
        <f>+'Metas 1 PA proyecto'!L48</f>
        <v>0.05</v>
      </c>
      <c r="AE17" s="250">
        <f>+'Metas 1 PA proyecto'!M48</f>
        <v>0.05</v>
      </c>
      <c r="AF17" s="250">
        <f>+'Metas 1 PA proyecto'!N48</f>
        <v>0.15</v>
      </c>
      <c r="AG17" s="250">
        <f>+'Metas 1 PA proyecto'!O48</f>
        <v>0.15</v>
      </c>
      <c r="AH17" s="250">
        <f>+'Metas 1 PA proyecto'!D49</f>
        <v>4.3513513513513513E-2</v>
      </c>
      <c r="AI17" s="250">
        <f>+'Metas 1 PA proyecto'!E49</f>
        <v>8.7567567567567561E-2</v>
      </c>
      <c r="AJ17" s="250">
        <f>+'Metas 1 PA proyecto'!F49</f>
        <v>0.14000000000000001</v>
      </c>
      <c r="AK17" s="250">
        <f>+'Metas 1 PA proyecto'!G49</f>
        <v>7.7837837837837834E-2</v>
      </c>
      <c r="AL17" s="250">
        <f>+'Metas 1 PA proyecto'!H49</f>
        <v>0.13405405405405404</v>
      </c>
      <c r="AM17" s="250">
        <f>+'Metas 1 PA proyecto'!I49</f>
        <v>0.14486486486486486</v>
      </c>
      <c r="AN17" s="250">
        <f>+'Metas 1 PA proyecto'!J49</f>
        <v>8.9459459459459462E-2</v>
      </c>
      <c r="AO17" s="250">
        <f>+'Metas 1 PA proyecto'!K49</f>
        <v>0.10108108108108108</v>
      </c>
      <c r="AP17" s="250">
        <f>+'Metas 1 PA proyecto'!L49</f>
        <v>0</v>
      </c>
      <c r="AQ17" s="250">
        <f>+'Metas 1 PA proyecto'!M49</f>
        <v>0</v>
      </c>
      <c r="AR17" s="250">
        <f>+'Metas 1 PA proyecto'!N49</f>
        <v>0</v>
      </c>
      <c r="AS17" s="250">
        <f>+'Metas 1 PA proyecto'!O49</f>
        <v>0</v>
      </c>
      <c r="AT17" s="257">
        <f>+'Metas 1 PA proyecto'!P50</f>
        <v>3028</v>
      </c>
      <c r="AU17" s="215">
        <f>+'Metas 1 PA proyecto'!P49</f>
        <v>0.81837837837837824</v>
      </c>
      <c r="AV17" s="306" t="s">
        <v>532</v>
      </c>
      <c r="AW17" s="215"/>
      <c r="AX17" s="213"/>
    </row>
    <row r="18" spans="1:50" s="216" customFormat="1" ht="120" x14ac:dyDescent="0.25">
      <c r="A18" s="121"/>
      <c r="B18" s="121"/>
      <c r="C18" s="121"/>
      <c r="D18" s="121"/>
      <c r="E18" s="121">
        <v>1.4</v>
      </c>
      <c r="F18" s="122"/>
      <c r="G18" s="122" t="s">
        <v>457</v>
      </c>
      <c r="H18" s="121"/>
      <c r="I18" s="212" t="s">
        <v>438</v>
      </c>
      <c r="J18" s="151" t="s">
        <v>478</v>
      </c>
      <c r="K18" s="213" t="s">
        <v>432</v>
      </c>
      <c r="L18" s="217">
        <v>10500</v>
      </c>
      <c r="M18" s="151" t="s">
        <v>474</v>
      </c>
      <c r="N18" s="151" t="s">
        <v>479</v>
      </c>
      <c r="O18" s="213"/>
      <c r="P18" s="213">
        <v>10</v>
      </c>
      <c r="Q18" s="259">
        <v>10500</v>
      </c>
      <c r="R18" s="213"/>
      <c r="S18" s="213"/>
      <c r="T18" s="127" t="s">
        <v>430</v>
      </c>
      <c r="U18" s="212"/>
      <c r="V18" s="250">
        <f>+'Metas 1 PA proyecto'!D52</f>
        <v>0.05</v>
      </c>
      <c r="W18" s="250">
        <f>+'Metas 1 PA proyecto'!E52</f>
        <v>0.05</v>
      </c>
      <c r="X18" s="250">
        <f>+'Metas 1 PA proyecto'!F52</f>
        <v>0.15</v>
      </c>
      <c r="Y18" s="250">
        <f>+'Metas 1 PA proyecto'!G52</f>
        <v>0.05</v>
      </c>
      <c r="Z18" s="250">
        <f>+'Metas 1 PA proyecto'!H52</f>
        <v>0.15</v>
      </c>
      <c r="AA18" s="250">
        <f>+'Metas 1 PA proyecto'!I52</f>
        <v>0.05</v>
      </c>
      <c r="AB18" s="250">
        <f>+'Metas 1 PA proyecto'!J52</f>
        <v>0.05</v>
      </c>
      <c r="AC18" s="250">
        <f>+'Metas 1 PA proyecto'!K52</f>
        <v>0.05</v>
      </c>
      <c r="AD18" s="250">
        <f>+'Metas 1 PA proyecto'!L52</f>
        <v>0.05</v>
      </c>
      <c r="AE18" s="250">
        <f>+'Metas 1 PA proyecto'!M52</f>
        <v>0.05</v>
      </c>
      <c r="AF18" s="250">
        <f>+'Metas 1 PA proyecto'!N52</f>
        <v>0.15</v>
      </c>
      <c r="AG18" s="250">
        <f>+'Metas 1 PA proyecto'!O52</f>
        <v>0.15</v>
      </c>
      <c r="AH18" s="250">
        <f>+'Metas 1 PA proyecto'!D53</f>
        <v>7.6190476190476193E-4</v>
      </c>
      <c r="AI18" s="250">
        <f>+'Metas 1 PA proyecto'!E53</f>
        <v>6.8857142857142853E-2</v>
      </c>
      <c r="AJ18" s="250">
        <f>+'Metas 1 PA proyecto'!F53</f>
        <v>7.8190476190476185E-2</v>
      </c>
      <c r="AK18" s="250">
        <f>+'Metas 1 PA proyecto'!G53</f>
        <v>6.1809523809523807E-2</v>
      </c>
      <c r="AL18" s="250">
        <f>+'Metas 1 PA proyecto'!H53</f>
        <v>7.7619047619047615E-2</v>
      </c>
      <c r="AM18" s="250">
        <f>+'Metas 1 PA proyecto'!I53</f>
        <v>8.0761904761904757E-2</v>
      </c>
      <c r="AN18" s="250">
        <f>+'Metas 1 PA proyecto'!J53</f>
        <v>5.7619047619047618E-2</v>
      </c>
      <c r="AO18" s="250">
        <f>+'Metas 1 PA proyecto'!K53</f>
        <v>5.7714285714285711E-2</v>
      </c>
      <c r="AP18" s="250">
        <f>+'Metas 1 PA proyecto'!L53</f>
        <v>0</v>
      </c>
      <c r="AQ18" s="250">
        <f>+'Metas 1 PA proyecto'!M53</f>
        <v>0</v>
      </c>
      <c r="AR18" s="250">
        <f>+'Metas 1 PA proyecto'!N53</f>
        <v>0</v>
      </c>
      <c r="AS18" s="250">
        <f>+'Metas 1 PA proyecto'!O53</f>
        <v>0</v>
      </c>
      <c r="AT18" s="257">
        <f>+'Metas 1 PA proyecto'!P54</f>
        <v>5075</v>
      </c>
      <c r="AU18" s="215">
        <f>+'Metas 1 PA proyecto'!P53</f>
        <v>0.48333333333333328</v>
      </c>
      <c r="AV18" s="306" t="s">
        <v>533</v>
      </c>
      <c r="AW18" s="215"/>
      <c r="AX18" s="213"/>
    </row>
    <row r="19" spans="1:50" s="216" customFormat="1" ht="180" x14ac:dyDescent="0.25">
      <c r="A19" s="121"/>
      <c r="B19" s="121"/>
      <c r="C19" s="121"/>
      <c r="D19" s="121"/>
      <c r="E19" s="121">
        <v>2.1</v>
      </c>
      <c r="F19" s="122"/>
      <c r="G19" s="122" t="s">
        <v>457</v>
      </c>
      <c r="H19" s="121"/>
      <c r="I19" s="212" t="s">
        <v>435</v>
      </c>
      <c r="J19" s="151" t="s">
        <v>434</v>
      </c>
      <c r="K19" s="213" t="s">
        <v>432</v>
      </c>
      <c r="L19" s="217">
        <v>9</v>
      </c>
      <c r="M19" s="151" t="s">
        <v>474</v>
      </c>
      <c r="N19" s="151" t="s">
        <v>475</v>
      </c>
      <c r="O19" s="213"/>
      <c r="P19" s="213">
        <v>0</v>
      </c>
      <c r="Q19" s="259">
        <v>9</v>
      </c>
      <c r="R19" s="213"/>
      <c r="S19" s="213"/>
      <c r="T19" s="127" t="s">
        <v>430</v>
      </c>
      <c r="U19" s="212"/>
      <c r="V19" s="250">
        <f>+'Metas 2 PA proyecto'!D40</f>
        <v>1</v>
      </c>
      <c r="W19" s="250">
        <f>+'Metas 2 PA proyecto'!E40</f>
        <v>0</v>
      </c>
      <c r="X19" s="250">
        <f>+'Metas 2 PA proyecto'!F40</f>
        <v>0</v>
      </c>
      <c r="Y19" s="250">
        <f>+'Metas 2 PA proyecto'!G40</f>
        <v>0</v>
      </c>
      <c r="Z19" s="250">
        <f>+'Metas 2 PA proyecto'!H40</f>
        <v>0</v>
      </c>
      <c r="AA19" s="250">
        <f>+'Metas 2 PA proyecto'!I40</f>
        <v>0</v>
      </c>
      <c r="AB19" s="250">
        <f>+'Metas 2 PA proyecto'!J40</f>
        <v>0</v>
      </c>
      <c r="AC19" s="250">
        <f>+'Metas 2 PA proyecto'!K40</f>
        <v>0</v>
      </c>
      <c r="AD19" s="250">
        <f>+'Metas 2 PA proyecto'!L40</f>
        <v>0</v>
      </c>
      <c r="AE19" s="250">
        <f>+'Metas 2 PA proyecto'!M40</f>
        <v>0</v>
      </c>
      <c r="AF19" s="250">
        <f>+'Metas 2 PA proyecto'!N40</f>
        <v>0</v>
      </c>
      <c r="AG19" s="250">
        <f>+'Metas 2 PA proyecto'!O40</f>
        <v>0</v>
      </c>
      <c r="AH19" s="250">
        <f>+'Metas 2 PA proyecto'!D41</f>
        <v>1</v>
      </c>
      <c r="AI19" s="250">
        <f>+'Metas 2 PA proyecto'!E41</f>
        <v>0</v>
      </c>
      <c r="AJ19" s="250">
        <f>+'Metas 2 PA proyecto'!F41</f>
        <v>0</v>
      </c>
      <c r="AK19" s="250">
        <f>+'Metas 2 PA proyecto'!G41</f>
        <v>0</v>
      </c>
      <c r="AL19" s="250">
        <f>+'Metas 2 PA proyecto'!H41</f>
        <v>0</v>
      </c>
      <c r="AM19" s="250">
        <f>+'Metas 2 PA proyecto'!I41</f>
        <v>0</v>
      </c>
      <c r="AN19" s="250">
        <f>+'Metas 2 PA proyecto'!J41</f>
        <v>0</v>
      </c>
      <c r="AO19" s="250">
        <f>+'Metas 2 PA proyecto'!K41</f>
        <v>0</v>
      </c>
      <c r="AP19" s="250">
        <f>+'Metas 2 PA proyecto'!L41</f>
        <v>0</v>
      </c>
      <c r="AQ19" s="250">
        <f>+'Metas 2 PA proyecto'!M41</f>
        <v>0</v>
      </c>
      <c r="AR19" s="250">
        <f>+'Metas 2 PA proyecto'!N41</f>
        <v>0</v>
      </c>
      <c r="AS19" s="250">
        <f>+'Metas 2 PA proyecto'!O41</f>
        <v>0</v>
      </c>
      <c r="AT19" s="257">
        <f>+'Metas 2 PA proyecto'!P42</f>
        <v>9</v>
      </c>
      <c r="AU19" s="215">
        <f>+'Metas 2 PA proyecto'!P41</f>
        <v>1</v>
      </c>
      <c r="AV19" s="306" t="s">
        <v>518</v>
      </c>
      <c r="AW19" s="215"/>
      <c r="AX19" s="213"/>
    </row>
    <row r="20" spans="1:50" s="216" customFormat="1" ht="120" x14ac:dyDescent="0.25">
      <c r="A20" s="121"/>
      <c r="B20" s="121"/>
      <c r="C20" s="121"/>
      <c r="D20" s="121"/>
      <c r="E20" s="121">
        <v>2.2000000000000002</v>
      </c>
      <c r="F20" s="122"/>
      <c r="G20" s="122" t="s">
        <v>457</v>
      </c>
      <c r="H20" s="121"/>
      <c r="I20" s="212" t="s">
        <v>443</v>
      </c>
      <c r="J20" s="151" t="s">
        <v>461</v>
      </c>
      <c r="K20" s="213" t="s">
        <v>432</v>
      </c>
      <c r="L20" s="217">
        <v>3</v>
      </c>
      <c r="M20" s="151" t="s">
        <v>474</v>
      </c>
      <c r="N20" s="151" t="s">
        <v>480</v>
      </c>
      <c r="O20" s="213"/>
      <c r="P20" s="213">
        <v>30</v>
      </c>
      <c r="Q20" s="259">
        <v>3</v>
      </c>
      <c r="R20" s="213"/>
      <c r="S20" s="213"/>
      <c r="T20" s="127" t="s">
        <v>430</v>
      </c>
      <c r="U20" s="212"/>
      <c r="V20" s="250">
        <f>+'Metas 2 PA proyecto'!D44</f>
        <v>0</v>
      </c>
      <c r="W20" s="250">
        <f>+'Metas 2 PA proyecto'!E44</f>
        <v>0</v>
      </c>
      <c r="X20" s="250">
        <f>+'Metas 2 PA proyecto'!F44</f>
        <v>0</v>
      </c>
      <c r="Y20" s="250">
        <f>+'Metas 2 PA proyecto'!G44</f>
        <v>0</v>
      </c>
      <c r="Z20" s="250">
        <f>+'Metas 2 PA proyecto'!H44</f>
        <v>0</v>
      </c>
      <c r="AA20" s="250">
        <f>+'Metas 2 PA proyecto'!I44</f>
        <v>0.35</v>
      </c>
      <c r="AB20" s="250">
        <f>+'Metas 2 PA proyecto'!J44</f>
        <v>0.65</v>
      </c>
      <c r="AC20" s="250">
        <f>+'Metas 2 PA proyecto'!K44</f>
        <v>0</v>
      </c>
      <c r="AD20" s="250">
        <f>+'Metas 2 PA proyecto'!L44</f>
        <v>0</v>
      </c>
      <c r="AE20" s="250">
        <f>+'Metas 2 PA proyecto'!M44</f>
        <v>0</v>
      </c>
      <c r="AF20" s="250">
        <f>+'Metas 2 PA proyecto'!N44</f>
        <v>0</v>
      </c>
      <c r="AG20" s="250">
        <f>+'Metas 2 PA proyecto'!O44</f>
        <v>0</v>
      </c>
      <c r="AH20" s="250">
        <f>+'Metas 2 PA proyecto'!D45</f>
        <v>0</v>
      </c>
      <c r="AI20" s="250">
        <f>+'Metas 2 PA proyecto'!E45</f>
        <v>0</v>
      </c>
      <c r="AJ20" s="250">
        <f>+'Metas 2 PA proyecto'!F45</f>
        <v>0</v>
      </c>
      <c r="AK20" s="250">
        <f>+'Metas 2 PA proyecto'!G45</f>
        <v>0</v>
      </c>
      <c r="AL20" s="250">
        <f>+'Metas 2 PA proyecto'!H45</f>
        <v>0</v>
      </c>
      <c r="AM20" s="250">
        <f>+'Metas 2 PA proyecto'!I45</f>
        <v>0</v>
      </c>
      <c r="AN20" s="250">
        <f>+'Metas 2 PA proyecto'!J45</f>
        <v>0</v>
      </c>
      <c r="AO20" s="250">
        <f>+'Metas 2 PA proyecto'!K45</f>
        <v>0.33333333333333331</v>
      </c>
      <c r="AP20" s="250">
        <f>+'Metas 2 PA proyecto'!L45</f>
        <v>0</v>
      </c>
      <c r="AQ20" s="250">
        <f>+'Metas 2 PA proyecto'!M45</f>
        <v>0</v>
      </c>
      <c r="AR20" s="250">
        <f>+'Metas 2 PA proyecto'!N45</f>
        <v>0</v>
      </c>
      <c r="AS20" s="250">
        <f>+'Metas 2 PA proyecto'!O45</f>
        <v>0</v>
      </c>
      <c r="AT20" s="257">
        <f>+'Metas 2 PA proyecto'!P46</f>
        <v>1</v>
      </c>
      <c r="AU20" s="215">
        <f>+'Metas 2 PA proyecto'!P45</f>
        <v>0.33333333333333331</v>
      </c>
      <c r="AV20" s="306" t="s">
        <v>534</v>
      </c>
      <c r="AW20" s="215"/>
      <c r="AX20" s="213"/>
    </row>
    <row r="21" spans="1:50" s="216" customFormat="1" ht="90" x14ac:dyDescent="0.25">
      <c r="A21" s="121"/>
      <c r="B21" s="121"/>
      <c r="C21" s="121"/>
      <c r="D21" s="121"/>
      <c r="E21" s="121">
        <v>2.2999999999999998</v>
      </c>
      <c r="F21" s="122"/>
      <c r="G21" s="122" t="s">
        <v>457</v>
      </c>
      <c r="H21" s="121"/>
      <c r="I21" s="212" t="s">
        <v>444</v>
      </c>
      <c r="J21" s="151" t="s">
        <v>462</v>
      </c>
      <c r="K21" s="213" t="s">
        <v>432</v>
      </c>
      <c r="L21" s="301">
        <v>300000</v>
      </c>
      <c r="M21" s="151" t="s">
        <v>474</v>
      </c>
      <c r="N21" s="151" t="s">
        <v>481</v>
      </c>
      <c r="O21" s="213"/>
      <c r="P21" s="213">
        <v>8</v>
      </c>
      <c r="Q21" s="258">
        <v>300000</v>
      </c>
      <c r="R21" s="213"/>
      <c r="S21" s="213"/>
      <c r="T21" s="127" t="s">
        <v>430</v>
      </c>
      <c r="U21" s="212"/>
      <c r="V21" s="250">
        <f>+'Metas 2 PA proyecto'!D48</f>
        <v>0.05</v>
      </c>
      <c r="W21" s="250">
        <f>+'Metas 2 PA proyecto'!E48</f>
        <v>0.05</v>
      </c>
      <c r="X21" s="250">
        <f>+'Metas 2 PA proyecto'!F48</f>
        <v>0.15</v>
      </c>
      <c r="Y21" s="250">
        <f>+'Metas 2 PA proyecto'!G48</f>
        <v>0.05</v>
      </c>
      <c r="Z21" s="250">
        <f>+'Metas 2 PA proyecto'!H48</f>
        <v>0.15</v>
      </c>
      <c r="AA21" s="250">
        <f>+'Metas 2 PA proyecto'!I48</f>
        <v>0.05</v>
      </c>
      <c r="AB21" s="250">
        <f>+'Metas 2 PA proyecto'!J48</f>
        <v>0.05</v>
      </c>
      <c r="AC21" s="250">
        <f>+'Metas 2 PA proyecto'!K48</f>
        <v>0.05</v>
      </c>
      <c r="AD21" s="250">
        <f>+'Metas 2 PA proyecto'!L48</f>
        <v>0.05</v>
      </c>
      <c r="AE21" s="250">
        <f>+'Metas 2 PA proyecto'!M48</f>
        <v>0.05</v>
      </c>
      <c r="AF21" s="250">
        <f>+'Metas 2 PA proyecto'!N48</f>
        <v>0.15</v>
      </c>
      <c r="AG21" s="250">
        <f>+'Metas 2 PA proyecto'!O48</f>
        <v>0.15</v>
      </c>
      <c r="AH21" s="250">
        <f>+'Metas 2 PA proyecto'!D49</f>
        <v>0</v>
      </c>
      <c r="AI21" s="250">
        <f>+'Metas 2 PA proyecto'!E49</f>
        <v>1.3333333333333333E-3</v>
      </c>
      <c r="AJ21" s="250">
        <f>+'Metas 2 PA proyecto'!F49</f>
        <v>7.7499999999999999E-3</v>
      </c>
      <c r="AK21" s="250">
        <f>+'Metas 2 PA proyecto'!G49</f>
        <v>0</v>
      </c>
      <c r="AL21" s="250">
        <f>+'Metas 2 PA proyecto'!H49</f>
        <v>1.7866666666666666E-2</v>
      </c>
      <c r="AM21" s="250">
        <f>+'Metas 2 PA proyecto'!I49</f>
        <v>1.1656666666666666E-2</v>
      </c>
      <c r="AN21" s="250">
        <f>+'Metas 2 PA proyecto'!J49</f>
        <v>2.0240000000000001E-2</v>
      </c>
      <c r="AO21" s="250">
        <f>+'Metas 2 PA proyecto'!K49</f>
        <v>0</v>
      </c>
      <c r="AP21" s="250">
        <f>+'Metas 2 PA proyecto'!L49</f>
        <v>0</v>
      </c>
      <c r="AQ21" s="250">
        <f>+'Metas 2 PA proyecto'!M49</f>
        <v>0</v>
      </c>
      <c r="AR21" s="250">
        <f>+'Metas 2 PA proyecto'!N49</f>
        <v>0</v>
      </c>
      <c r="AS21" s="250">
        <f>+'Metas 2 PA proyecto'!O49</f>
        <v>0</v>
      </c>
      <c r="AT21" s="257">
        <f>+'Metas 2 PA proyecto'!P50</f>
        <v>17654</v>
      </c>
      <c r="AU21" s="215">
        <f>+'Metas 2 PA proyecto'!P49</f>
        <v>5.8846666666666665E-2</v>
      </c>
      <c r="AV21" s="306" t="s">
        <v>540</v>
      </c>
      <c r="AW21" s="215"/>
      <c r="AX21" s="213"/>
    </row>
    <row r="22" spans="1:50" s="216" customFormat="1" ht="120" x14ac:dyDescent="0.25">
      <c r="A22" s="121"/>
      <c r="B22" s="121"/>
      <c r="C22" s="121"/>
      <c r="D22" s="121"/>
      <c r="E22" s="121">
        <v>2.4</v>
      </c>
      <c r="F22" s="122"/>
      <c r="G22" s="122" t="s">
        <v>457</v>
      </c>
      <c r="H22" s="121"/>
      <c r="I22" s="212" t="s">
        <v>447</v>
      </c>
      <c r="J22" s="151" t="s">
        <v>463</v>
      </c>
      <c r="K22" s="213" t="s">
        <v>432</v>
      </c>
      <c r="L22" s="301">
        <v>19000000</v>
      </c>
      <c r="M22" s="151" t="s">
        <v>474</v>
      </c>
      <c r="N22" s="151" t="s">
        <v>442</v>
      </c>
      <c r="O22" s="213"/>
      <c r="P22" s="213">
        <v>8</v>
      </c>
      <c r="Q22" s="258">
        <v>19000000</v>
      </c>
      <c r="R22" s="213"/>
      <c r="S22" s="213"/>
      <c r="T22" s="127" t="s">
        <v>430</v>
      </c>
      <c r="U22" s="212"/>
      <c r="V22" s="250">
        <f>+'Metas 2 PA proyecto'!D52</f>
        <v>0.05</v>
      </c>
      <c r="W22" s="250">
        <f>+'Metas 2 PA proyecto'!E52</f>
        <v>0.05</v>
      </c>
      <c r="X22" s="250">
        <f>+'Metas 2 PA proyecto'!F52</f>
        <v>0.15</v>
      </c>
      <c r="Y22" s="250">
        <f>+'Metas 2 PA proyecto'!G52</f>
        <v>0.05</v>
      </c>
      <c r="Z22" s="250">
        <f>+'Metas 2 PA proyecto'!H52</f>
        <v>0.15</v>
      </c>
      <c r="AA22" s="250">
        <f>+'Metas 2 PA proyecto'!I52</f>
        <v>0.05</v>
      </c>
      <c r="AB22" s="250">
        <f>+'Metas 2 PA proyecto'!J52</f>
        <v>0.05</v>
      </c>
      <c r="AC22" s="250">
        <f>+'Metas 2 PA proyecto'!K52</f>
        <v>0.05</v>
      </c>
      <c r="AD22" s="250">
        <f>+'Metas 2 PA proyecto'!L52</f>
        <v>0.05</v>
      </c>
      <c r="AE22" s="250">
        <f>+'Metas 2 PA proyecto'!M52</f>
        <v>0.05</v>
      </c>
      <c r="AF22" s="250">
        <f>+'Metas 2 PA proyecto'!N52</f>
        <v>0.15</v>
      </c>
      <c r="AG22" s="250">
        <f>+'Metas 2 PA proyecto'!O52</f>
        <v>0.15</v>
      </c>
      <c r="AH22" s="250">
        <f>+'Metas 2 PA proyecto'!D53</f>
        <v>1.9151578947368422E-2</v>
      </c>
      <c r="AI22" s="250">
        <f>+'Metas 2 PA proyecto'!E53</f>
        <v>4.3112526315789476E-2</v>
      </c>
      <c r="AJ22" s="250">
        <f>+'Metas 2 PA proyecto'!F53</f>
        <v>4.284421052631579E-2</v>
      </c>
      <c r="AK22" s="250">
        <f>+'Metas 2 PA proyecto'!G53</f>
        <v>3.2369578947368423E-2</v>
      </c>
      <c r="AL22" s="250">
        <f>+'Metas 2 PA proyecto'!H53</f>
        <v>3.856215789473684E-2</v>
      </c>
      <c r="AM22" s="250">
        <f>+'Metas 2 PA proyecto'!I53</f>
        <v>3.1725736842105265E-2</v>
      </c>
      <c r="AN22" s="250">
        <f>+'Metas 2 PA proyecto'!J53</f>
        <v>3.940873684210526E-2</v>
      </c>
      <c r="AO22" s="250">
        <f>+'Metas 2 PA proyecto'!K53</f>
        <v>4.9942947368421052E-2</v>
      </c>
      <c r="AP22" s="250">
        <f>+'Metas 2 PA proyecto'!L53</f>
        <v>0</v>
      </c>
      <c r="AQ22" s="250">
        <f>+'Metas 2 PA proyecto'!M53</f>
        <v>0</v>
      </c>
      <c r="AR22" s="250">
        <f>+'Metas 2 PA proyecto'!N53</f>
        <v>0</v>
      </c>
      <c r="AS22" s="250">
        <f>+'Metas 2 PA proyecto'!O53</f>
        <v>0</v>
      </c>
      <c r="AT22" s="257">
        <f>+'Metas 2 PA proyecto'!P54</f>
        <v>5645232</v>
      </c>
      <c r="AU22" s="215">
        <f>+'Metas 2 PA proyecto'!P53</f>
        <v>0.29711747368421054</v>
      </c>
      <c r="AV22" s="306" t="s">
        <v>535</v>
      </c>
      <c r="AW22" s="215"/>
      <c r="AX22" s="213"/>
    </row>
    <row r="23" spans="1:50" s="216" customFormat="1" ht="105" x14ac:dyDescent="0.25">
      <c r="A23" s="121"/>
      <c r="B23" s="121"/>
      <c r="C23" s="121"/>
      <c r="D23" s="121"/>
      <c r="E23" s="127">
        <v>2.5</v>
      </c>
      <c r="F23" s="122"/>
      <c r="G23" s="122" t="s">
        <v>457</v>
      </c>
      <c r="H23" s="121"/>
      <c r="I23" s="212" t="s">
        <v>446</v>
      </c>
      <c r="J23" s="151" t="s">
        <v>482</v>
      </c>
      <c r="K23" s="213" t="s">
        <v>432</v>
      </c>
      <c r="L23" s="217">
        <v>20</v>
      </c>
      <c r="M23" s="151" t="s">
        <v>474</v>
      </c>
      <c r="N23" s="151" t="s">
        <v>483</v>
      </c>
      <c r="O23" s="213"/>
      <c r="P23" s="213">
        <v>8</v>
      </c>
      <c r="Q23" s="214">
        <v>20</v>
      </c>
      <c r="R23" s="213"/>
      <c r="S23" s="213"/>
      <c r="T23" s="127" t="s">
        <v>430</v>
      </c>
      <c r="U23" s="212"/>
      <c r="V23" s="250">
        <v>0</v>
      </c>
      <c r="W23" s="250">
        <v>0</v>
      </c>
      <c r="X23" s="250">
        <v>0</v>
      </c>
      <c r="Y23" s="250">
        <v>0</v>
      </c>
      <c r="Z23" s="250">
        <v>0</v>
      </c>
      <c r="AA23" s="250">
        <v>0</v>
      </c>
      <c r="AB23" s="250">
        <v>0</v>
      </c>
      <c r="AC23" s="250">
        <v>0</v>
      </c>
      <c r="AD23" s="250">
        <v>0.25</v>
      </c>
      <c r="AE23" s="250">
        <v>0.25</v>
      </c>
      <c r="AF23" s="250">
        <v>0.25</v>
      </c>
      <c r="AG23" s="250">
        <v>0.25</v>
      </c>
      <c r="AH23" s="250">
        <f>+'Metas 2 PA proyecto'!D57</f>
        <v>0</v>
      </c>
      <c r="AI23" s="250">
        <f>+'Metas 2 PA proyecto'!E57</f>
        <v>0</v>
      </c>
      <c r="AJ23" s="250">
        <f>+'Metas 2 PA proyecto'!F57</f>
        <v>0</v>
      </c>
      <c r="AK23" s="250">
        <f>+'Metas 2 PA proyecto'!G57</f>
        <v>0</v>
      </c>
      <c r="AL23" s="250">
        <f>+'Metas 2 PA proyecto'!H57</f>
        <v>0</v>
      </c>
      <c r="AM23" s="250">
        <f>+'Metas 2 PA proyecto'!I57</f>
        <v>0</v>
      </c>
      <c r="AN23" s="250">
        <f>+'Metas 2 PA proyecto'!J57</f>
        <v>0</v>
      </c>
      <c r="AO23" s="250">
        <f>+'Metas 2 PA proyecto'!K57</f>
        <v>0</v>
      </c>
      <c r="AP23" s="250">
        <v>0</v>
      </c>
      <c r="AQ23" s="250">
        <v>0</v>
      </c>
      <c r="AR23" s="250">
        <v>0</v>
      </c>
      <c r="AS23" s="250">
        <v>0</v>
      </c>
      <c r="AT23" s="257">
        <f>+'Metas 2 PA proyecto'!P58</f>
        <v>0</v>
      </c>
      <c r="AU23" s="215">
        <f>+'Metas 2 PA proyecto'!P57</f>
        <v>0</v>
      </c>
      <c r="AV23" s="306" t="s">
        <v>536</v>
      </c>
      <c r="AW23" s="306" t="s">
        <v>519</v>
      </c>
      <c r="AX23" s="151" t="s">
        <v>520</v>
      </c>
    </row>
    <row r="24" spans="1:50" s="216" customFormat="1" ht="90" x14ac:dyDescent="0.25">
      <c r="A24" s="121"/>
      <c r="B24" s="121"/>
      <c r="C24" s="121"/>
      <c r="D24" s="121"/>
      <c r="E24" s="121">
        <v>2.6</v>
      </c>
      <c r="F24" s="122"/>
      <c r="G24" s="122" t="s">
        <v>457</v>
      </c>
      <c r="H24" s="121"/>
      <c r="I24" s="212" t="s">
        <v>445</v>
      </c>
      <c r="J24" s="151" t="s">
        <v>464</v>
      </c>
      <c r="K24" s="213" t="s">
        <v>432</v>
      </c>
      <c r="L24" s="301">
        <v>3800000</v>
      </c>
      <c r="M24" s="151" t="s">
        <v>474</v>
      </c>
      <c r="N24" s="151" t="s">
        <v>495</v>
      </c>
      <c r="O24" s="213"/>
      <c r="P24" s="213">
        <v>8</v>
      </c>
      <c r="Q24" s="258">
        <v>3800000</v>
      </c>
      <c r="R24" s="213"/>
      <c r="S24" s="213"/>
      <c r="T24" s="127" t="s">
        <v>430</v>
      </c>
      <c r="U24" s="212"/>
      <c r="V24" s="250">
        <f>+'Metas 2 PA proyecto'!D60</f>
        <v>0.05</v>
      </c>
      <c r="W24" s="250">
        <f>+'Metas 2 PA proyecto'!E60</f>
        <v>0.05</v>
      </c>
      <c r="X24" s="250">
        <f>+'Metas 2 PA proyecto'!F60</f>
        <v>0.15</v>
      </c>
      <c r="Y24" s="250">
        <f>+'Metas 2 PA proyecto'!G60</f>
        <v>0.05</v>
      </c>
      <c r="Z24" s="250">
        <f>+'Metas 2 PA proyecto'!H60</f>
        <v>0.15</v>
      </c>
      <c r="AA24" s="250">
        <f>+'Metas 2 PA proyecto'!I60</f>
        <v>0.05</v>
      </c>
      <c r="AB24" s="250">
        <f>+'Metas 2 PA proyecto'!J60</f>
        <v>0.05</v>
      </c>
      <c r="AC24" s="250">
        <f>+'Metas 2 PA proyecto'!K60</f>
        <v>0.05</v>
      </c>
      <c r="AD24" s="250">
        <f>+'Metas 2 PA proyecto'!L60</f>
        <v>0.05</v>
      </c>
      <c r="AE24" s="250">
        <f>+'Metas 2 PA proyecto'!M60</f>
        <v>0.05</v>
      </c>
      <c r="AF24" s="250">
        <f>+'Metas 2 PA proyecto'!N60</f>
        <v>0.15</v>
      </c>
      <c r="AG24" s="250">
        <f>+'Metas 2 PA proyecto'!O60</f>
        <v>0.15</v>
      </c>
      <c r="AH24" s="250">
        <f>+'Metas 2 PA proyecto'!D61</f>
        <v>1.4170263157894736E-2</v>
      </c>
      <c r="AI24" s="250">
        <f>+'Metas 2 PA proyecto'!E61</f>
        <v>2.7347894736842106E-2</v>
      </c>
      <c r="AJ24" s="250">
        <f>+'Metas 2 PA proyecto'!F61</f>
        <v>2.852E-2</v>
      </c>
      <c r="AK24" s="250">
        <f>+'Metas 2 PA proyecto'!G61</f>
        <v>3.8949473684210527E-2</v>
      </c>
      <c r="AL24" s="250">
        <f>+'Metas 2 PA proyecto'!H61</f>
        <v>2.4351052631578947E-2</v>
      </c>
      <c r="AM24" s="250">
        <f>+'Metas 2 PA proyecto'!I61</f>
        <v>4.5403947368421051E-2</v>
      </c>
      <c r="AN24" s="250">
        <f>+'Metas 2 PA proyecto'!J61</f>
        <v>2.2350263157894738E-2</v>
      </c>
      <c r="AO24" s="250">
        <f>+'Metas 2 PA proyecto'!K61</f>
        <v>2.3599210526315788E-2</v>
      </c>
      <c r="AP24" s="250">
        <f>+'Metas 2 PA proyecto'!L61</f>
        <v>0</v>
      </c>
      <c r="AQ24" s="250">
        <f>+'Metas 2 PA proyecto'!M61</f>
        <v>0</v>
      </c>
      <c r="AR24" s="250">
        <f>+'Metas 2 PA proyecto'!N61</f>
        <v>0</v>
      </c>
      <c r="AS24" s="250">
        <f>+'Metas 2 PA proyecto'!O61</f>
        <v>0</v>
      </c>
      <c r="AT24" s="257">
        <f>+'Metas 2 PA proyecto'!P62</f>
        <v>853830</v>
      </c>
      <c r="AU24" s="215">
        <f>+'Metas 2 PA proyecto'!P61</f>
        <v>0.22469210526315786</v>
      </c>
      <c r="AV24" s="306" t="s">
        <v>543</v>
      </c>
      <c r="AW24" s="215"/>
      <c r="AX24" s="213"/>
    </row>
    <row r="25" spans="1:50" ht="75" x14ac:dyDescent="0.25">
      <c r="A25" s="121"/>
      <c r="B25" s="122"/>
      <c r="C25" s="122"/>
      <c r="D25" s="121"/>
      <c r="E25" s="121">
        <v>2.7</v>
      </c>
      <c r="F25" s="122"/>
      <c r="G25" s="122" t="s">
        <v>457</v>
      </c>
      <c r="H25" s="122"/>
      <c r="I25" s="122" t="s">
        <v>500</v>
      </c>
      <c r="J25" s="260" t="s">
        <v>499</v>
      </c>
      <c r="K25" s="124" t="s">
        <v>432</v>
      </c>
      <c r="L25" s="261">
        <f>+'[1]Metas 2 PA proyecto'!B50</f>
        <v>20</v>
      </c>
      <c r="M25" s="260" t="s">
        <v>474</v>
      </c>
      <c r="N25" s="208" t="s">
        <v>496</v>
      </c>
      <c r="O25" s="124"/>
      <c r="P25" s="124">
        <v>0</v>
      </c>
      <c r="Q25" s="262">
        <f>+L25</f>
        <v>20</v>
      </c>
      <c r="R25" s="124"/>
      <c r="S25" s="124"/>
      <c r="T25" s="121" t="s">
        <v>430</v>
      </c>
      <c r="U25" s="122"/>
      <c r="V25" s="263">
        <f>+'[1]Metas 2 PA proyecto'!D50</f>
        <v>0.05</v>
      </c>
      <c r="W25" s="263">
        <f>+'[1]Metas 2 PA proyecto'!E50</f>
        <v>0.05</v>
      </c>
      <c r="X25" s="263">
        <f>+'[1]Metas 2 PA proyecto'!F50</f>
        <v>0.15</v>
      </c>
      <c r="Y25" s="263">
        <f>+'[1]Metas 2 PA proyecto'!G50</f>
        <v>0.05</v>
      </c>
      <c r="Z25" s="263">
        <f>+'[1]Metas 2 PA proyecto'!H50</f>
        <v>0.15</v>
      </c>
      <c r="AA25" s="263">
        <f>+'[1]Metas 2 PA proyecto'!I50</f>
        <v>0.05</v>
      </c>
      <c r="AB25" s="263">
        <f>+'[1]Metas 2 PA proyecto'!J50</f>
        <v>0.05</v>
      </c>
      <c r="AC25" s="263">
        <f>+'[1]Metas 2 PA proyecto'!K50</f>
        <v>0.05</v>
      </c>
      <c r="AD25" s="263">
        <f>+'[1]Metas 2 PA proyecto'!L50</f>
        <v>0.05</v>
      </c>
      <c r="AE25" s="263">
        <f>+'[1]Metas 2 PA proyecto'!M50</f>
        <v>0.05</v>
      </c>
      <c r="AF25" s="263">
        <f>+'[1]Metas 2 PA proyecto'!N50</f>
        <v>0.15</v>
      </c>
      <c r="AG25" s="263">
        <f>+'[1]Metas 2 PA proyecto'!O50</f>
        <v>0.15</v>
      </c>
      <c r="AH25" s="263">
        <f>+'Metas 2 PA proyecto'!D65</f>
        <v>0</v>
      </c>
      <c r="AI25" s="263">
        <f>+'Metas 2 PA proyecto'!E65</f>
        <v>0.05</v>
      </c>
      <c r="AJ25" s="263">
        <f>+'Metas 2 PA proyecto'!F65</f>
        <v>0.05</v>
      </c>
      <c r="AK25" s="263">
        <f>+'Metas 2 PA proyecto'!G65</f>
        <v>0.1</v>
      </c>
      <c r="AL25" s="263">
        <f>+'Metas 2 PA proyecto'!H65</f>
        <v>0.05</v>
      </c>
      <c r="AM25" s="263">
        <f>+'Metas 2 PA proyecto'!I65</f>
        <v>0.05</v>
      </c>
      <c r="AN25" s="263">
        <f>+'Metas 2 PA proyecto'!J65</f>
        <v>0</v>
      </c>
      <c r="AO25" s="263">
        <f>+'Metas 2 PA proyecto'!K65</f>
        <v>0.7</v>
      </c>
      <c r="AP25" s="263">
        <f>+'Metas 2 PA proyecto'!L65</f>
        <v>0</v>
      </c>
      <c r="AQ25" s="263">
        <f>+'Metas 2 PA proyecto'!M65</f>
        <v>0</v>
      </c>
      <c r="AR25" s="263">
        <f>+'Metas 2 PA proyecto'!N65</f>
        <v>0</v>
      </c>
      <c r="AS25" s="263">
        <f>+'Metas 2 PA proyecto'!O65</f>
        <v>0</v>
      </c>
      <c r="AT25" s="270">
        <f>+'Metas 2 PA proyecto'!P66</f>
        <v>20</v>
      </c>
      <c r="AU25" s="215">
        <f>+'Metas 2 PA proyecto'!P65</f>
        <v>1</v>
      </c>
      <c r="AV25" s="306" t="s">
        <v>541</v>
      </c>
      <c r="AW25" s="215"/>
      <c r="AX25" s="124"/>
    </row>
    <row r="26" spans="1:50" s="218" customFormat="1" ht="165.75" customHeight="1" x14ac:dyDescent="0.25">
      <c r="A26" s="276"/>
      <c r="B26" s="276"/>
      <c r="C26" s="276"/>
      <c r="D26" s="276"/>
      <c r="E26" s="276"/>
      <c r="F26" s="276" t="s">
        <v>456</v>
      </c>
      <c r="G26" s="277" t="s">
        <v>457</v>
      </c>
      <c r="H26" s="276"/>
      <c r="I26" s="278" t="s">
        <v>448</v>
      </c>
      <c r="J26" s="279" t="s">
        <v>465</v>
      </c>
      <c r="K26" s="280" t="s">
        <v>497</v>
      </c>
      <c r="L26" s="281">
        <v>1</v>
      </c>
      <c r="M26" s="280" t="s">
        <v>497</v>
      </c>
      <c r="N26" s="279" t="s">
        <v>484</v>
      </c>
      <c r="O26" s="281">
        <v>1</v>
      </c>
      <c r="P26" s="281">
        <v>1</v>
      </c>
      <c r="Q26" s="282">
        <v>1</v>
      </c>
      <c r="R26" s="281">
        <v>1</v>
      </c>
      <c r="S26" s="281">
        <v>1</v>
      </c>
      <c r="T26" s="276" t="s">
        <v>498</v>
      </c>
      <c r="U26" s="283"/>
      <c r="V26" s="284"/>
      <c r="W26" s="284"/>
      <c r="X26" s="285">
        <v>0.25</v>
      </c>
      <c r="Y26" s="284"/>
      <c r="Z26" s="284"/>
      <c r="AA26" s="285">
        <v>0.25</v>
      </c>
      <c r="AB26" s="284"/>
      <c r="AC26" s="284"/>
      <c r="AD26" s="285">
        <v>0.25</v>
      </c>
      <c r="AE26" s="284"/>
      <c r="AF26" s="284"/>
      <c r="AG26" s="285">
        <v>0.25</v>
      </c>
      <c r="AH26" s="284"/>
      <c r="AI26" s="284"/>
      <c r="AJ26" s="285">
        <v>0.25</v>
      </c>
      <c r="AK26" s="284"/>
      <c r="AL26" s="284"/>
      <c r="AM26" s="285">
        <v>0.25</v>
      </c>
      <c r="AN26" s="284"/>
      <c r="AO26" s="284"/>
      <c r="AP26" s="284"/>
      <c r="AQ26" s="284"/>
      <c r="AR26" s="284"/>
      <c r="AS26" s="284"/>
      <c r="AT26" s="286">
        <f>1944+2312</f>
        <v>4256</v>
      </c>
      <c r="AU26" s="287">
        <f>+AJ26+AM26+AP26+AS26</f>
        <v>0.5</v>
      </c>
      <c r="AV26" s="307" t="s">
        <v>524</v>
      </c>
      <c r="AW26" s="385"/>
      <c r="AX26" s="284"/>
    </row>
    <row r="27" spans="1:50" s="218" customFormat="1" ht="240" x14ac:dyDescent="0.25">
      <c r="A27" s="276"/>
      <c r="B27" s="276"/>
      <c r="C27" s="276"/>
      <c r="D27" s="276"/>
      <c r="E27" s="276"/>
      <c r="F27" s="276" t="s">
        <v>456</v>
      </c>
      <c r="G27" s="277" t="s">
        <v>457</v>
      </c>
      <c r="H27" s="276"/>
      <c r="I27" s="288" t="s">
        <v>514</v>
      </c>
      <c r="J27" s="279" t="s">
        <v>466</v>
      </c>
      <c r="K27" s="280" t="s">
        <v>497</v>
      </c>
      <c r="L27" s="281">
        <v>1</v>
      </c>
      <c r="M27" s="280" t="s">
        <v>497</v>
      </c>
      <c r="N27" s="279" t="s">
        <v>485</v>
      </c>
      <c r="O27" s="281">
        <v>1</v>
      </c>
      <c r="P27" s="281">
        <v>1</v>
      </c>
      <c r="Q27" s="282">
        <v>1</v>
      </c>
      <c r="R27" s="281">
        <v>1</v>
      </c>
      <c r="S27" s="281">
        <v>1</v>
      </c>
      <c r="T27" s="276" t="s">
        <v>498</v>
      </c>
      <c r="U27" s="283"/>
      <c r="V27" s="284"/>
      <c r="W27" s="284"/>
      <c r="X27" s="285">
        <v>0.25</v>
      </c>
      <c r="Y27" s="284"/>
      <c r="Z27" s="284"/>
      <c r="AA27" s="285">
        <v>0.25</v>
      </c>
      <c r="AB27" s="284"/>
      <c r="AC27" s="284"/>
      <c r="AD27" s="285">
        <v>0.25</v>
      </c>
      <c r="AE27" s="284"/>
      <c r="AF27" s="284"/>
      <c r="AG27" s="285">
        <v>0.25</v>
      </c>
      <c r="AH27" s="284"/>
      <c r="AI27" s="284"/>
      <c r="AJ27" s="285">
        <v>0.25</v>
      </c>
      <c r="AK27" s="284"/>
      <c r="AL27" s="284"/>
      <c r="AM27" s="285">
        <v>0.25</v>
      </c>
      <c r="AN27" s="284"/>
      <c r="AO27" s="284"/>
      <c r="AP27" s="284"/>
      <c r="AQ27" s="284"/>
      <c r="AR27" s="284"/>
      <c r="AS27" s="284"/>
      <c r="AT27" s="286">
        <v>625</v>
      </c>
      <c r="AU27" s="287">
        <f t="shared" ref="AU27:AU34" si="0">+AJ27+AM27+AP27+AS27</f>
        <v>0.5</v>
      </c>
      <c r="AV27" s="307" t="s">
        <v>528</v>
      </c>
      <c r="AW27" s="287"/>
      <c r="AX27" s="284"/>
    </row>
    <row r="28" spans="1:50" s="220" customFormat="1" ht="75" x14ac:dyDescent="0.25">
      <c r="A28" s="276"/>
      <c r="B28" s="276"/>
      <c r="C28" s="276"/>
      <c r="D28" s="276"/>
      <c r="E28" s="276"/>
      <c r="F28" s="276" t="s">
        <v>456</v>
      </c>
      <c r="G28" s="277" t="s">
        <v>457</v>
      </c>
      <c r="H28" s="283"/>
      <c r="I28" s="279" t="s">
        <v>449</v>
      </c>
      <c r="J28" s="279" t="s">
        <v>467</v>
      </c>
      <c r="K28" s="280" t="s">
        <v>497</v>
      </c>
      <c r="L28" s="281">
        <v>1</v>
      </c>
      <c r="M28" s="280" t="s">
        <v>497</v>
      </c>
      <c r="N28" s="279" t="s">
        <v>486</v>
      </c>
      <c r="O28" s="281">
        <v>1</v>
      </c>
      <c r="P28" s="281">
        <v>1</v>
      </c>
      <c r="Q28" s="282">
        <v>1</v>
      </c>
      <c r="R28" s="281">
        <v>1</v>
      </c>
      <c r="S28" s="281">
        <v>1</v>
      </c>
      <c r="T28" s="276" t="s">
        <v>498</v>
      </c>
      <c r="U28" s="283"/>
      <c r="V28" s="284"/>
      <c r="W28" s="284"/>
      <c r="X28" s="285">
        <v>0.25</v>
      </c>
      <c r="Y28" s="284"/>
      <c r="Z28" s="284"/>
      <c r="AA28" s="285">
        <v>0.25</v>
      </c>
      <c r="AB28" s="284"/>
      <c r="AC28" s="284"/>
      <c r="AD28" s="285">
        <v>0.25</v>
      </c>
      <c r="AE28" s="284"/>
      <c r="AF28" s="284"/>
      <c r="AG28" s="285">
        <v>0.25</v>
      </c>
      <c r="AH28" s="284"/>
      <c r="AI28" s="284"/>
      <c r="AJ28" s="285">
        <v>0.25</v>
      </c>
      <c r="AK28" s="284"/>
      <c r="AL28" s="284"/>
      <c r="AM28" s="285">
        <v>0.25</v>
      </c>
      <c r="AN28" s="284"/>
      <c r="AO28" s="284"/>
      <c r="AP28" s="284"/>
      <c r="AQ28" s="284"/>
      <c r="AR28" s="284"/>
      <c r="AS28" s="284"/>
      <c r="AT28" s="286">
        <v>11</v>
      </c>
      <c r="AU28" s="287">
        <f t="shared" si="0"/>
        <v>0.5</v>
      </c>
      <c r="AV28" s="307" t="s">
        <v>522</v>
      </c>
      <c r="AW28" s="385"/>
      <c r="AX28" s="284"/>
    </row>
    <row r="29" spans="1:50" s="220" customFormat="1" ht="105" x14ac:dyDescent="0.25">
      <c r="A29" s="276"/>
      <c r="B29" s="276"/>
      <c r="C29" s="276"/>
      <c r="D29" s="276"/>
      <c r="E29" s="276"/>
      <c r="F29" s="276" t="s">
        <v>456</v>
      </c>
      <c r="G29" s="277" t="s">
        <v>457</v>
      </c>
      <c r="H29" s="283"/>
      <c r="I29" s="279" t="s">
        <v>450</v>
      </c>
      <c r="J29" s="279" t="s">
        <v>468</v>
      </c>
      <c r="K29" s="280" t="s">
        <v>497</v>
      </c>
      <c r="L29" s="281">
        <v>1</v>
      </c>
      <c r="M29" s="280" t="s">
        <v>497</v>
      </c>
      <c r="N29" s="279" t="s">
        <v>487</v>
      </c>
      <c r="O29" s="281">
        <v>1</v>
      </c>
      <c r="P29" s="281">
        <v>1</v>
      </c>
      <c r="Q29" s="282">
        <v>1</v>
      </c>
      <c r="R29" s="281">
        <v>1</v>
      </c>
      <c r="S29" s="281">
        <v>1</v>
      </c>
      <c r="T29" s="276" t="s">
        <v>498</v>
      </c>
      <c r="U29" s="283"/>
      <c r="V29" s="284"/>
      <c r="W29" s="284"/>
      <c r="X29" s="285">
        <v>0.25</v>
      </c>
      <c r="Y29" s="284"/>
      <c r="Z29" s="284"/>
      <c r="AA29" s="285">
        <v>0.25</v>
      </c>
      <c r="AB29" s="284"/>
      <c r="AC29" s="284"/>
      <c r="AD29" s="285">
        <v>0.25</v>
      </c>
      <c r="AE29" s="284"/>
      <c r="AF29" s="284"/>
      <c r="AG29" s="285">
        <v>0.25</v>
      </c>
      <c r="AH29" s="284"/>
      <c r="AI29" s="284"/>
      <c r="AJ29" s="285">
        <v>0.25</v>
      </c>
      <c r="AK29" s="284"/>
      <c r="AL29" s="284"/>
      <c r="AM29" s="285">
        <v>0.25</v>
      </c>
      <c r="AN29" s="284"/>
      <c r="AO29" s="284"/>
      <c r="AP29" s="284"/>
      <c r="AQ29" s="284"/>
      <c r="AR29" s="284"/>
      <c r="AS29" s="284"/>
      <c r="AT29" s="286">
        <v>214</v>
      </c>
      <c r="AU29" s="287">
        <f t="shared" si="0"/>
        <v>0.5</v>
      </c>
      <c r="AV29" s="307" t="s">
        <v>525</v>
      </c>
      <c r="AW29" s="385"/>
      <c r="AX29" s="284"/>
    </row>
    <row r="30" spans="1:50" s="220" customFormat="1" ht="165" x14ac:dyDescent="0.25">
      <c r="A30" s="276"/>
      <c r="B30" s="276"/>
      <c r="C30" s="276"/>
      <c r="D30" s="276"/>
      <c r="E30" s="276"/>
      <c r="F30" s="276" t="s">
        <v>456</v>
      </c>
      <c r="G30" s="277" t="s">
        <v>457</v>
      </c>
      <c r="H30" s="283"/>
      <c r="I30" s="279" t="s">
        <v>451</v>
      </c>
      <c r="J30" s="279" t="s">
        <v>469</v>
      </c>
      <c r="K30" s="280" t="s">
        <v>497</v>
      </c>
      <c r="L30" s="281">
        <v>1</v>
      </c>
      <c r="M30" s="280" t="s">
        <v>497</v>
      </c>
      <c r="N30" s="279" t="s">
        <v>488</v>
      </c>
      <c r="O30" s="281">
        <v>1</v>
      </c>
      <c r="P30" s="281">
        <v>1</v>
      </c>
      <c r="Q30" s="282">
        <v>1</v>
      </c>
      <c r="R30" s="281">
        <v>1</v>
      </c>
      <c r="S30" s="281">
        <v>1</v>
      </c>
      <c r="T30" s="276" t="s">
        <v>498</v>
      </c>
      <c r="U30" s="283"/>
      <c r="V30" s="284"/>
      <c r="W30" s="284"/>
      <c r="X30" s="285">
        <v>0.25</v>
      </c>
      <c r="Y30" s="284"/>
      <c r="Z30" s="284"/>
      <c r="AA30" s="285">
        <v>0.25</v>
      </c>
      <c r="AB30" s="284"/>
      <c r="AC30" s="284"/>
      <c r="AD30" s="285">
        <v>0.25</v>
      </c>
      <c r="AE30" s="284"/>
      <c r="AF30" s="284"/>
      <c r="AG30" s="285">
        <v>0.25</v>
      </c>
      <c r="AH30" s="284"/>
      <c r="AI30" s="284"/>
      <c r="AJ30" s="285">
        <v>0.25</v>
      </c>
      <c r="AK30" s="284"/>
      <c r="AL30" s="284"/>
      <c r="AM30" s="285">
        <v>0.25</v>
      </c>
      <c r="AN30" s="284"/>
      <c r="AO30" s="284"/>
      <c r="AP30" s="284"/>
      <c r="AQ30" s="284"/>
      <c r="AR30" s="284"/>
      <c r="AS30" s="284"/>
      <c r="AT30" s="286">
        <v>2145</v>
      </c>
      <c r="AU30" s="287">
        <f t="shared" si="0"/>
        <v>0.5</v>
      </c>
      <c r="AV30" s="307" t="s">
        <v>526</v>
      </c>
      <c r="AW30" s="385"/>
      <c r="AX30" s="284"/>
    </row>
    <row r="31" spans="1:50" s="218" customFormat="1" ht="180" x14ac:dyDescent="0.25">
      <c r="A31" s="276"/>
      <c r="B31" s="276"/>
      <c r="C31" s="276"/>
      <c r="D31" s="276"/>
      <c r="E31" s="276"/>
      <c r="F31" s="276" t="s">
        <v>456</v>
      </c>
      <c r="G31" s="277" t="s">
        <v>457</v>
      </c>
      <c r="H31" s="276"/>
      <c r="I31" s="279" t="s">
        <v>455</v>
      </c>
      <c r="J31" s="279" t="s">
        <v>470</v>
      </c>
      <c r="K31" s="280" t="s">
        <v>497</v>
      </c>
      <c r="L31" s="281">
        <v>1</v>
      </c>
      <c r="M31" s="280" t="s">
        <v>497</v>
      </c>
      <c r="N31" s="279" t="s">
        <v>489</v>
      </c>
      <c r="O31" s="281">
        <v>1</v>
      </c>
      <c r="P31" s="281">
        <v>1</v>
      </c>
      <c r="Q31" s="282">
        <v>1</v>
      </c>
      <c r="R31" s="281">
        <v>1</v>
      </c>
      <c r="S31" s="281">
        <v>1</v>
      </c>
      <c r="T31" s="276" t="s">
        <v>498</v>
      </c>
      <c r="U31" s="283"/>
      <c r="V31" s="284"/>
      <c r="W31" s="284"/>
      <c r="X31" s="285">
        <v>0.25</v>
      </c>
      <c r="Y31" s="284"/>
      <c r="Z31" s="284"/>
      <c r="AA31" s="285">
        <v>0.25</v>
      </c>
      <c r="AB31" s="284"/>
      <c r="AC31" s="284"/>
      <c r="AD31" s="285">
        <v>0.25</v>
      </c>
      <c r="AE31" s="284"/>
      <c r="AF31" s="284"/>
      <c r="AG31" s="285">
        <v>0.25</v>
      </c>
      <c r="AH31" s="284"/>
      <c r="AI31" s="284"/>
      <c r="AJ31" s="285">
        <v>0.25</v>
      </c>
      <c r="AK31" s="284"/>
      <c r="AL31" s="284"/>
      <c r="AM31" s="285">
        <v>0.25</v>
      </c>
      <c r="AN31" s="284"/>
      <c r="AO31" s="284"/>
      <c r="AP31" s="284"/>
      <c r="AQ31" s="284"/>
      <c r="AR31" s="284"/>
      <c r="AS31" s="284"/>
      <c r="AT31" s="286">
        <v>212</v>
      </c>
      <c r="AU31" s="287">
        <f t="shared" si="0"/>
        <v>0.5</v>
      </c>
      <c r="AV31" s="307" t="s">
        <v>527</v>
      </c>
      <c r="AW31" s="385"/>
      <c r="AX31" s="284"/>
    </row>
    <row r="32" spans="1:50" s="218" customFormat="1" ht="180" x14ac:dyDescent="0.25">
      <c r="A32" s="276"/>
      <c r="B32" s="276"/>
      <c r="C32" s="276"/>
      <c r="D32" s="276"/>
      <c r="E32" s="276"/>
      <c r="F32" s="276" t="s">
        <v>456</v>
      </c>
      <c r="G32" s="277" t="s">
        <v>457</v>
      </c>
      <c r="H32" s="276"/>
      <c r="I32" s="279" t="s">
        <v>452</v>
      </c>
      <c r="J32" s="279" t="s">
        <v>471</v>
      </c>
      <c r="K32" s="280" t="s">
        <v>497</v>
      </c>
      <c r="L32" s="281">
        <v>1</v>
      </c>
      <c r="M32" s="280" t="s">
        <v>497</v>
      </c>
      <c r="N32" s="279" t="s">
        <v>490</v>
      </c>
      <c r="O32" s="281">
        <v>1</v>
      </c>
      <c r="P32" s="281">
        <v>1</v>
      </c>
      <c r="Q32" s="282">
        <v>1</v>
      </c>
      <c r="R32" s="281">
        <v>1</v>
      </c>
      <c r="S32" s="281">
        <v>1</v>
      </c>
      <c r="T32" s="276" t="s">
        <v>498</v>
      </c>
      <c r="U32" s="283"/>
      <c r="V32" s="284"/>
      <c r="W32" s="284"/>
      <c r="X32" s="285">
        <v>0.25</v>
      </c>
      <c r="Y32" s="284"/>
      <c r="Z32" s="284"/>
      <c r="AA32" s="285">
        <v>0.25</v>
      </c>
      <c r="AB32" s="284"/>
      <c r="AC32" s="284"/>
      <c r="AD32" s="285">
        <v>0.25</v>
      </c>
      <c r="AE32" s="284"/>
      <c r="AF32" s="284"/>
      <c r="AG32" s="285">
        <v>0.25</v>
      </c>
      <c r="AH32" s="284"/>
      <c r="AI32" s="284"/>
      <c r="AJ32" s="285">
        <v>0.25</v>
      </c>
      <c r="AK32" s="284"/>
      <c r="AL32" s="284"/>
      <c r="AM32" s="285">
        <v>0.25</v>
      </c>
      <c r="AN32" s="284"/>
      <c r="AO32" s="284"/>
      <c r="AP32" s="284"/>
      <c r="AQ32" s="284"/>
      <c r="AR32" s="284"/>
      <c r="AS32" s="284"/>
      <c r="AT32" s="286">
        <v>56</v>
      </c>
      <c r="AU32" s="287">
        <f t="shared" si="0"/>
        <v>0.5</v>
      </c>
      <c r="AV32" s="307" t="s">
        <v>529</v>
      </c>
      <c r="AW32" s="287"/>
      <c r="AX32" s="284"/>
    </row>
    <row r="33" spans="1:50" s="218" customFormat="1" ht="75" x14ac:dyDescent="0.25">
      <c r="A33" s="276"/>
      <c r="B33" s="276"/>
      <c r="C33" s="276"/>
      <c r="D33" s="276"/>
      <c r="E33" s="276"/>
      <c r="F33" s="276" t="s">
        <v>456</v>
      </c>
      <c r="G33" s="277" t="s">
        <v>457</v>
      </c>
      <c r="H33" s="276"/>
      <c r="I33" s="279" t="s">
        <v>453</v>
      </c>
      <c r="J33" s="279" t="s">
        <v>472</v>
      </c>
      <c r="K33" s="280" t="s">
        <v>497</v>
      </c>
      <c r="L33" s="281">
        <v>1</v>
      </c>
      <c r="M33" s="280" t="s">
        <v>497</v>
      </c>
      <c r="N33" s="279" t="s">
        <v>491</v>
      </c>
      <c r="O33" s="281">
        <v>1</v>
      </c>
      <c r="P33" s="281">
        <v>1</v>
      </c>
      <c r="Q33" s="282">
        <v>1</v>
      </c>
      <c r="R33" s="281">
        <v>1</v>
      </c>
      <c r="S33" s="281">
        <v>1</v>
      </c>
      <c r="T33" s="276" t="s">
        <v>498</v>
      </c>
      <c r="U33" s="283"/>
      <c r="V33" s="284"/>
      <c r="W33" s="284"/>
      <c r="X33" s="285">
        <v>0</v>
      </c>
      <c r="Y33" s="284"/>
      <c r="Z33" s="284"/>
      <c r="AA33" s="285">
        <v>0</v>
      </c>
      <c r="AB33" s="284"/>
      <c r="AC33" s="284"/>
      <c r="AD33" s="285">
        <v>0</v>
      </c>
      <c r="AE33" s="284"/>
      <c r="AF33" s="284"/>
      <c r="AG33" s="285">
        <v>1</v>
      </c>
      <c r="AH33" s="284"/>
      <c r="AI33" s="284"/>
      <c r="AJ33" s="285">
        <v>0</v>
      </c>
      <c r="AK33" s="284"/>
      <c r="AL33" s="284"/>
      <c r="AM33" s="287">
        <v>0</v>
      </c>
      <c r="AN33" s="284"/>
      <c r="AO33" s="284"/>
      <c r="AP33" s="284"/>
      <c r="AQ33" s="284"/>
      <c r="AR33" s="284"/>
      <c r="AS33" s="284"/>
      <c r="AT33" s="286">
        <v>0</v>
      </c>
      <c r="AU33" s="287">
        <f t="shared" si="0"/>
        <v>0</v>
      </c>
      <c r="AV33" s="307" t="s">
        <v>523</v>
      </c>
      <c r="AW33" s="385"/>
      <c r="AX33" s="284"/>
    </row>
    <row r="34" spans="1:50" s="218" customFormat="1" ht="120" x14ac:dyDescent="0.25">
      <c r="A34" s="276"/>
      <c r="B34" s="276"/>
      <c r="C34" s="276"/>
      <c r="D34" s="276"/>
      <c r="E34" s="276"/>
      <c r="F34" s="276" t="s">
        <v>456</v>
      </c>
      <c r="G34" s="277" t="s">
        <v>457</v>
      </c>
      <c r="H34" s="276"/>
      <c r="I34" s="279" t="s">
        <v>454</v>
      </c>
      <c r="J34" s="279" t="s">
        <v>473</v>
      </c>
      <c r="K34" s="280" t="s">
        <v>497</v>
      </c>
      <c r="L34" s="281">
        <v>1</v>
      </c>
      <c r="M34" s="280" t="s">
        <v>497</v>
      </c>
      <c r="N34" s="279" t="s">
        <v>492</v>
      </c>
      <c r="O34" s="281">
        <v>1</v>
      </c>
      <c r="P34" s="281">
        <v>1</v>
      </c>
      <c r="Q34" s="282">
        <v>1</v>
      </c>
      <c r="R34" s="281">
        <v>1</v>
      </c>
      <c r="S34" s="281">
        <v>1</v>
      </c>
      <c r="T34" s="276" t="s">
        <v>498</v>
      </c>
      <c r="U34" s="283"/>
      <c r="V34" s="284"/>
      <c r="W34" s="284"/>
      <c r="X34" s="285">
        <v>0.25</v>
      </c>
      <c r="Y34" s="284"/>
      <c r="Z34" s="284"/>
      <c r="AA34" s="285">
        <v>0.25</v>
      </c>
      <c r="AB34" s="284"/>
      <c r="AC34" s="284"/>
      <c r="AD34" s="285">
        <v>0.25</v>
      </c>
      <c r="AE34" s="284"/>
      <c r="AF34" s="284"/>
      <c r="AG34" s="285">
        <v>0.25</v>
      </c>
      <c r="AH34" s="284"/>
      <c r="AI34" s="284"/>
      <c r="AJ34" s="285">
        <v>0.25</v>
      </c>
      <c r="AK34" s="284"/>
      <c r="AL34" s="284"/>
      <c r="AM34" s="287">
        <v>0.25</v>
      </c>
      <c r="AN34" s="284"/>
      <c r="AO34" s="284"/>
      <c r="AP34" s="284"/>
      <c r="AQ34" s="284"/>
      <c r="AR34" s="284"/>
      <c r="AS34" s="284"/>
      <c r="AT34" s="286">
        <v>31</v>
      </c>
      <c r="AU34" s="287">
        <f t="shared" si="0"/>
        <v>0.5</v>
      </c>
      <c r="AV34" s="307" t="s">
        <v>530</v>
      </c>
      <c r="AW34" s="287"/>
      <c r="AX34" s="284"/>
    </row>
    <row r="35" spans="1:50" x14ac:dyDescent="0.25">
      <c r="A35" s="762" t="s">
        <v>295</v>
      </c>
      <c r="B35" s="751"/>
      <c r="C35" s="751"/>
      <c r="D35" s="751"/>
      <c r="E35" s="751"/>
      <c r="F35" s="751"/>
      <c r="G35" s="751"/>
      <c r="H35" s="751"/>
      <c r="I35" s="751"/>
      <c r="J35" s="751"/>
      <c r="K35" s="751"/>
      <c r="L35" s="751"/>
      <c r="M35" s="751"/>
      <c r="N35" s="751"/>
      <c r="O35" s="751"/>
      <c r="P35" s="751"/>
      <c r="Q35" s="751"/>
      <c r="R35" s="751"/>
      <c r="S35" s="751"/>
      <c r="T35" s="751"/>
      <c r="U35" s="751"/>
      <c r="V35" s="751"/>
      <c r="W35" s="751"/>
      <c r="X35" s="751"/>
      <c r="Y35" s="751"/>
      <c r="Z35" s="751"/>
      <c r="AA35" s="751"/>
      <c r="AB35" s="751"/>
      <c r="AC35" s="751"/>
      <c r="AD35" s="751"/>
      <c r="AE35" s="751"/>
      <c r="AF35" s="751"/>
      <c r="AG35" s="751"/>
      <c r="AH35" s="751"/>
      <c r="AI35" s="751"/>
      <c r="AJ35" s="751"/>
      <c r="AK35" s="751"/>
      <c r="AL35" s="751"/>
      <c r="AM35" s="751"/>
      <c r="AN35" s="751"/>
      <c r="AO35" s="751"/>
      <c r="AP35" s="751"/>
      <c r="AQ35" s="751"/>
      <c r="AR35" s="751"/>
      <c r="AS35" s="751"/>
      <c r="AT35" s="751"/>
      <c r="AU35" s="751"/>
      <c r="AV35" s="751"/>
      <c r="AW35" s="751"/>
      <c r="AX35" s="752"/>
    </row>
    <row r="36" spans="1:50" x14ac:dyDescent="0.25">
      <c r="A36" s="759" t="s">
        <v>64</v>
      </c>
      <c r="B36" s="759"/>
      <c r="C36" s="759"/>
      <c r="D36" s="761" t="s">
        <v>66</v>
      </c>
      <c r="E36" s="761"/>
      <c r="F36" s="761"/>
      <c r="G36" s="761"/>
      <c r="H36" s="761"/>
      <c r="I36" s="761"/>
      <c r="J36" s="760" t="s">
        <v>302</v>
      </c>
      <c r="K36" s="760"/>
      <c r="L36" s="760"/>
      <c r="M36" s="760"/>
      <c r="N36" s="760"/>
      <c r="O36" s="760"/>
      <c r="P36" s="761" t="s">
        <v>66</v>
      </c>
      <c r="Q36" s="761"/>
      <c r="R36" s="761"/>
      <c r="S36" s="761"/>
      <c r="T36" s="761"/>
      <c r="U36" s="761"/>
      <c r="V36" s="761" t="s">
        <v>66</v>
      </c>
      <c r="W36" s="761"/>
      <c r="X36" s="761"/>
      <c r="Y36" s="761"/>
      <c r="Z36" s="761"/>
      <c r="AA36" s="761"/>
      <c r="AB36" s="761"/>
      <c r="AC36" s="761"/>
      <c r="AD36" s="761" t="s">
        <v>66</v>
      </c>
      <c r="AE36" s="761"/>
      <c r="AF36" s="761"/>
      <c r="AG36" s="761"/>
      <c r="AH36" s="761"/>
      <c r="AI36" s="761"/>
      <c r="AJ36" s="761"/>
      <c r="AK36" s="761"/>
      <c r="AL36" s="761"/>
      <c r="AM36" s="761"/>
      <c r="AN36" s="761"/>
      <c r="AO36" s="761"/>
      <c r="AP36" s="760" t="s">
        <v>320</v>
      </c>
      <c r="AQ36" s="760"/>
      <c r="AR36" s="760"/>
      <c r="AS36" s="760"/>
      <c r="AT36" s="761" t="s">
        <v>13</v>
      </c>
      <c r="AU36" s="761"/>
      <c r="AV36" s="761"/>
      <c r="AW36" s="761"/>
      <c r="AX36" s="761"/>
    </row>
    <row r="37" spans="1:50" x14ac:dyDescent="0.25">
      <c r="A37" s="759"/>
      <c r="B37" s="759"/>
      <c r="C37" s="759"/>
      <c r="D37" s="761" t="s">
        <v>424</v>
      </c>
      <c r="E37" s="761"/>
      <c r="F37" s="761"/>
      <c r="G37" s="761"/>
      <c r="H37" s="761"/>
      <c r="I37" s="761"/>
      <c r="J37" s="760"/>
      <c r="K37" s="760"/>
      <c r="L37" s="760"/>
      <c r="M37" s="760"/>
      <c r="N37" s="760"/>
      <c r="O37" s="760"/>
      <c r="P37" s="761" t="s">
        <v>426</v>
      </c>
      <c r="Q37" s="761"/>
      <c r="R37" s="761"/>
      <c r="S37" s="761"/>
      <c r="T37" s="761"/>
      <c r="U37" s="761"/>
      <c r="V37" s="761" t="s">
        <v>515</v>
      </c>
      <c r="W37" s="761"/>
      <c r="X37" s="761"/>
      <c r="Y37" s="761"/>
      <c r="Z37" s="761"/>
      <c r="AA37" s="761"/>
      <c r="AB37" s="761"/>
      <c r="AC37" s="761"/>
      <c r="AD37" s="761" t="s">
        <v>65</v>
      </c>
      <c r="AE37" s="761"/>
      <c r="AF37" s="761"/>
      <c r="AG37" s="761"/>
      <c r="AH37" s="761"/>
      <c r="AI37" s="761"/>
      <c r="AJ37" s="761"/>
      <c r="AK37" s="761"/>
      <c r="AL37" s="761"/>
      <c r="AM37" s="761"/>
      <c r="AN37" s="761"/>
      <c r="AO37" s="761"/>
      <c r="AP37" s="760"/>
      <c r="AQ37" s="760"/>
      <c r="AR37" s="760"/>
      <c r="AS37" s="760"/>
      <c r="AT37" s="761" t="s">
        <v>65</v>
      </c>
      <c r="AU37" s="761"/>
      <c r="AV37" s="761"/>
      <c r="AW37" s="761"/>
      <c r="AX37" s="761"/>
    </row>
    <row r="38" spans="1:50" x14ac:dyDescent="0.25">
      <c r="A38" s="759"/>
      <c r="B38" s="759"/>
      <c r="C38" s="759"/>
      <c r="D38" s="761" t="s">
        <v>425</v>
      </c>
      <c r="E38" s="761"/>
      <c r="F38" s="761"/>
      <c r="G38" s="761"/>
      <c r="H38" s="761"/>
      <c r="I38" s="761"/>
      <c r="J38" s="760"/>
      <c r="K38" s="760"/>
      <c r="L38" s="760"/>
      <c r="M38" s="760"/>
      <c r="N38" s="760"/>
      <c r="O38" s="760"/>
      <c r="P38" s="761" t="s">
        <v>531</v>
      </c>
      <c r="Q38" s="761"/>
      <c r="R38" s="761"/>
      <c r="S38" s="761"/>
      <c r="T38" s="761"/>
      <c r="U38" s="761"/>
      <c r="V38" s="761" t="s">
        <v>549</v>
      </c>
      <c r="W38" s="761"/>
      <c r="X38" s="761"/>
      <c r="Y38" s="761"/>
      <c r="Z38" s="761"/>
      <c r="AA38" s="761"/>
      <c r="AB38" s="761"/>
      <c r="AC38" s="761"/>
      <c r="AD38" s="761" t="s">
        <v>298</v>
      </c>
      <c r="AE38" s="761"/>
      <c r="AF38" s="761"/>
      <c r="AG38" s="761"/>
      <c r="AH38" s="761"/>
      <c r="AI38" s="761"/>
      <c r="AJ38" s="761"/>
      <c r="AK38" s="761"/>
      <c r="AL38" s="761"/>
      <c r="AM38" s="761"/>
      <c r="AN38" s="761"/>
      <c r="AO38" s="761"/>
      <c r="AP38" s="760"/>
      <c r="AQ38" s="760"/>
      <c r="AR38" s="760"/>
      <c r="AS38" s="760"/>
      <c r="AT38" s="761" t="s">
        <v>75</v>
      </c>
      <c r="AU38" s="761"/>
      <c r="AV38" s="761"/>
      <c r="AW38" s="761"/>
      <c r="AX38" s="761"/>
    </row>
    <row r="40" spans="1:50" x14ac:dyDescent="0.25">
      <c r="B40" s="113" t="s">
        <v>544</v>
      </c>
    </row>
  </sheetData>
  <mergeCells count="56">
    <mergeCell ref="AW1:AX1"/>
    <mergeCell ref="AW2:AX2"/>
    <mergeCell ref="AW3:AX3"/>
    <mergeCell ref="AW4:AX4"/>
    <mergeCell ref="A1:AV1"/>
    <mergeCell ref="A2:AV2"/>
    <mergeCell ref="A3:AV4"/>
    <mergeCell ref="AT11:AU11"/>
    <mergeCell ref="AH11:AS11"/>
    <mergeCell ref="I11:I12"/>
    <mergeCell ref="J11:J12"/>
    <mergeCell ref="K11:K12"/>
    <mergeCell ref="L11:L12"/>
    <mergeCell ref="U11:U12"/>
    <mergeCell ref="O11:S11"/>
    <mergeCell ref="T11:T12"/>
    <mergeCell ref="N11:N12"/>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V38:AC38"/>
    <mergeCell ref="V37:AC37"/>
    <mergeCell ref="D37:I37"/>
    <mergeCell ref="AD36:AO36"/>
    <mergeCell ref="AD37:AO37"/>
    <mergeCell ref="P36:U36"/>
    <mergeCell ref="V36:AC3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s>
  <printOptions horizontalCentered="1" verticalCentered="1"/>
  <pageMargins left="0" right="0" top="0.35433070866141736" bottom="0.35433070866141736" header="0" footer="0"/>
  <pageSetup scale="1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13" customWidth="1"/>
    <col min="2" max="25" width="11" style="113" customWidth="1"/>
    <col min="26" max="26" width="12.140625" style="113" customWidth="1"/>
    <col min="27" max="27" width="21.28515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813" t="s">
        <v>16</v>
      </c>
      <c r="B1" s="813"/>
      <c r="C1" s="813"/>
      <c r="D1" s="813"/>
      <c r="E1" s="813"/>
      <c r="F1" s="813"/>
      <c r="G1" s="813"/>
      <c r="H1" s="813"/>
      <c r="I1" s="813"/>
      <c r="J1" s="813"/>
      <c r="K1" s="813"/>
      <c r="L1" s="813"/>
      <c r="M1" s="813"/>
      <c r="N1" s="813"/>
      <c r="O1" s="813"/>
      <c r="P1" s="813"/>
      <c r="Q1" s="813"/>
      <c r="R1" s="813"/>
      <c r="S1" s="813"/>
      <c r="T1" s="813"/>
      <c r="U1" s="813"/>
      <c r="V1" s="813"/>
      <c r="W1" s="813"/>
      <c r="X1" s="813"/>
      <c r="Y1" s="813"/>
      <c r="Z1" s="813"/>
      <c r="AA1" s="813"/>
      <c r="AB1" s="813"/>
      <c r="AC1" s="813"/>
      <c r="AD1" s="813"/>
      <c r="AE1" s="813"/>
      <c r="AF1" s="813"/>
      <c r="AG1" s="813"/>
      <c r="AH1" s="813"/>
      <c r="AI1" s="813"/>
      <c r="AJ1" s="813"/>
      <c r="AK1" s="813"/>
      <c r="AL1" s="813"/>
      <c r="AM1" s="813"/>
      <c r="AN1" s="813"/>
      <c r="AO1" s="813"/>
      <c r="AP1" s="813"/>
      <c r="AQ1" s="813"/>
      <c r="AR1" s="813"/>
      <c r="AS1" s="813"/>
      <c r="AT1" s="813"/>
      <c r="AU1" s="813"/>
      <c r="AV1" s="813"/>
      <c r="AW1" s="813"/>
      <c r="AX1" s="813"/>
      <c r="AY1" s="813"/>
      <c r="AZ1" s="813"/>
      <c r="BA1" s="813"/>
      <c r="BB1" s="813"/>
      <c r="BC1" s="813"/>
      <c r="BD1" s="813"/>
      <c r="BE1" s="813"/>
      <c r="BF1" s="813"/>
      <c r="BG1" s="813"/>
      <c r="BH1" s="813"/>
      <c r="BI1" s="813"/>
      <c r="BJ1" s="813"/>
      <c r="BK1" s="813"/>
      <c r="BL1" s="813"/>
      <c r="BM1" s="813"/>
      <c r="BN1" s="813"/>
      <c r="BO1" s="813"/>
      <c r="BP1" s="813"/>
      <c r="BQ1" s="813"/>
      <c r="BR1" s="813"/>
      <c r="BS1" s="813"/>
      <c r="BT1" s="813"/>
      <c r="BU1" s="813"/>
      <c r="BV1" s="813"/>
      <c r="BW1" s="813"/>
      <c r="BX1" s="813"/>
      <c r="BY1" s="814" t="s">
        <v>18</v>
      </c>
      <c r="BZ1" s="814"/>
      <c r="CA1" s="814"/>
    </row>
    <row r="2" spans="1:79" ht="15.95" customHeight="1" x14ac:dyDescent="0.25">
      <c r="A2" s="813" t="s">
        <v>17</v>
      </c>
      <c r="B2" s="813"/>
      <c r="C2" s="813"/>
      <c r="D2" s="813"/>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813"/>
      <c r="AG2" s="813"/>
      <c r="AH2" s="813"/>
      <c r="AI2" s="813"/>
      <c r="AJ2" s="813"/>
      <c r="AK2" s="813"/>
      <c r="AL2" s="813"/>
      <c r="AM2" s="813"/>
      <c r="AN2" s="813"/>
      <c r="AO2" s="813"/>
      <c r="AP2" s="813"/>
      <c r="AQ2" s="813"/>
      <c r="AR2" s="813"/>
      <c r="AS2" s="813"/>
      <c r="AT2" s="813"/>
      <c r="AU2" s="813"/>
      <c r="AV2" s="813"/>
      <c r="AW2" s="813"/>
      <c r="AX2" s="813"/>
      <c r="AY2" s="813"/>
      <c r="AZ2" s="813"/>
      <c r="BA2" s="813"/>
      <c r="BB2" s="813"/>
      <c r="BC2" s="813"/>
      <c r="BD2" s="813"/>
      <c r="BE2" s="813"/>
      <c r="BF2" s="813"/>
      <c r="BG2" s="813"/>
      <c r="BH2" s="813"/>
      <c r="BI2" s="813"/>
      <c r="BJ2" s="813"/>
      <c r="BK2" s="813"/>
      <c r="BL2" s="813"/>
      <c r="BM2" s="813"/>
      <c r="BN2" s="813"/>
      <c r="BO2" s="813"/>
      <c r="BP2" s="813"/>
      <c r="BQ2" s="813"/>
      <c r="BR2" s="813"/>
      <c r="BS2" s="813"/>
      <c r="BT2" s="813"/>
      <c r="BU2" s="813"/>
      <c r="BV2" s="813"/>
      <c r="BW2" s="813"/>
      <c r="BX2" s="813"/>
      <c r="BY2" s="815" t="s">
        <v>405</v>
      </c>
      <c r="BZ2" s="815"/>
      <c r="CA2" s="815"/>
    </row>
    <row r="3" spans="1:79" ht="26.1" customHeight="1" x14ac:dyDescent="0.25">
      <c r="A3" s="813" t="s">
        <v>188</v>
      </c>
      <c r="B3" s="813"/>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3"/>
      <c r="AI3" s="813"/>
      <c r="AJ3" s="813"/>
      <c r="AK3" s="813"/>
      <c r="AL3" s="813"/>
      <c r="AM3" s="813"/>
      <c r="AN3" s="813"/>
      <c r="AO3" s="813"/>
      <c r="AP3" s="813"/>
      <c r="AQ3" s="813"/>
      <c r="AR3" s="813"/>
      <c r="AS3" s="813"/>
      <c r="AT3" s="813"/>
      <c r="AU3" s="813"/>
      <c r="AV3" s="813"/>
      <c r="AW3" s="813"/>
      <c r="AX3" s="813"/>
      <c r="AY3" s="813"/>
      <c r="AZ3" s="813"/>
      <c r="BA3" s="813"/>
      <c r="BB3" s="813"/>
      <c r="BC3" s="813"/>
      <c r="BD3" s="813"/>
      <c r="BE3" s="813"/>
      <c r="BF3" s="813"/>
      <c r="BG3" s="813"/>
      <c r="BH3" s="813"/>
      <c r="BI3" s="813"/>
      <c r="BJ3" s="813"/>
      <c r="BK3" s="813"/>
      <c r="BL3" s="813"/>
      <c r="BM3" s="813"/>
      <c r="BN3" s="813"/>
      <c r="BO3" s="813"/>
      <c r="BP3" s="813"/>
      <c r="BQ3" s="813"/>
      <c r="BR3" s="813"/>
      <c r="BS3" s="813"/>
      <c r="BT3" s="813"/>
      <c r="BU3" s="813"/>
      <c r="BV3" s="813"/>
      <c r="BW3" s="813"/>
      <c r="BX3" s="813"/>
      <c r="BY3" s="815" t="s">
        <v>404</v>
      </c>
      <c r="BZ3" s="815"/>
      <c r="CA3" s="815"/>
    </row>
    <row r="4" spans="1:79" ht="15.95" customHeight="1" x14ac:dyDescent="0.25">
      <c r="A4" s="813" t="s">
        <v>173</v>
      </c>
      <c r="B4" s="813"/>
      <c r="C4" s="813"/>
      <c r="D4" s="813"/>
      <c r="E4" s="813"/>
      <c r="F4" s="813"/>
      <c r="G4" s="813"/>
      <c r="H4" s="813"/>
      <c r="I4" s="813"/>
      <c r="J4" s="813"/>
      <c r="K4" s="813"/>
      <c r="L4" s="813"/>
      <c r="M4" s="813"/>
      <c r="N4" s="813"/>
      <c r="O4" s="813"/>
      <c r="P4" s="813"/>
      <c r="Q4" s="813"/>
      <c r="R4" s="813"/>
      <c r="S4" s="813"/>
      <c r="T4" s="813"/>
      <c r="U4" s="813"/>
      <c r="V4" s="813"/>
      <c r="W4" s="813"/>
      <c r="X4" s="813"/>
      <c r="Y4" s="813"/>
      <c r="Z4" s="813"/>
      <c r="AA4" s="813"/>
      <c r="AB4" s="813"/>
      <c r="AC4" s="813"/>
      <c r="AD4" s="813"/>
      <c r="AE4" s="813"/>
      <c r="AF4" s="813"/>
      <c r="AG4" s="813"/>
      <c r="AH4" s="813"/>
      <c r="AI4" s="813"/>
      <c r="AJ4" s="813"/>
      <c r="AK4" s="813"/>
      <c r="AL4" s="813"/>
      <c r="AM4" s="813"/>
      <c r="AN4" s="813"/>
      <c r="AO4" s="813"/>
      <c r="AP4" s="813"/>
      <c r="AQ4" s="813"/>
      <c r="AR4" s="813"/>
      <c r="AS4" s="813"/>
      <c r="AT4" s="813"/>
      <c r="AU4" s="813"/>
      <c r="AV4" s="813"/>
      <c r="AW4" s="813"/>
      <c r="AX4" s="813"/>
      <c r="AY4" s="813"/>
      <c r="AZ4" s="813"/>
      <c r="BA4" s="813"/>
      <c r="BB4" s="813"/>
      <c r="BC4" s="813"/>
      <c r="BD4" s="813"/>
      <c r="BE4" s="813"/>
      <c r="BF4" s="813"/>
      <c r="BG4" s="813"/>
      <c r="BH4" s="813"/>
      <c r="BI4" s="813"/>
      <c r="BJ4" s="813"/>
      <c r="BK4" s="813"/>
      <c r="BL4" s="813"/>
      <c r="BM4" s="813"/>
      <c r="BN4" s="813"/>
      <c r="BO4" s="813"/>
      <c r="BP4" s="813"/>
      <c r="BQ4" s="813"/>
      <c r="BR4" s="813"/>
      <c r="BS4" s="813"/>
      <c r="BT4" s="813"/>
      <c r="BU4" s="813"/>
      <c r="BV4" s="813"/>
      <c r="BW4" s="813"/>
      <c r="BX4" s="813"/>
      <c r="BY4" s="810" t="s">
        <v>184</v>
      </c>
      <c r="BZ4" s="811"/>
      <c r="CA4" s="812"/>
    </row>
    <row r="5" spans="1:79" ht="26.1" customHeight="1" x14ac:dyDescent="0.25">
      <c r="A5" s="806" t="s">
        <v>321</v>
      </c>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c r="AI5" s="806"/>
      <c r="AJ5" s="806"/>
      <c r="AK5" s="806"/>
      <c r="AL5" s="806"/>
      <c r="AM5" s="806"/>
      <c r="AO5" s="806" t="s">
        <v>322</v>
      </c>
      <c r="AP5" s="806"/>
      <c r="AQ5" s="806"/>
      <c r="AR5" s="806"/>
      <c r="AS5" s="806"/>
      <c r="AT5" s="806"/>
      <c r="AU5" s="806"/>
      <c r="AV5" s="806"/>
      <c r="AW5" s="806"/>
      <c r="AX5" s="806"/>
      <c r="AY5" s="806"/>
      <c r="AZ5" s="806"/>
      <c r="BA5" s="806"/>
      <c r="BB5" s="806"/>
      <c r="BC5" s="806"/>
      <c r="BD5" s="806"/>
      <c r="BE5" s="806"/>
      <c r="BF5" s="806"/>
      <c r="BG5" s="806"/>
      <c r="BH5" s="806"/>
      <c r="BI5" s="806"/>
      <c r="BJ5" s="806"/>
      <c r="BK5" s="806"/>
      <c r="BL5" s="806"/>
      <c r="BM5" s="806"/>
      <c r="BN5" s="806"/>
      <c r="BO5" s="806"/>
      <c r="BP5" s="806"/>
      <c r="BQ5" s="806"/>
      <c r="BR5" s="806"/>
      <c r="BS5" s="806"/>
      <c r="BT5" s="806"/>
      <c r="BU5" s="806"/>
      <c r="BV5" s="806"/>
      <c r="BW5" s="806"/>
      <c r="BX5" s="806"/>
      <c r="BY5" s="807"/>
      <c r="BZ5" s="807"/>
      <c r="CA5" s="807"/>
    </row>
    <row r="6" spans="1:79" ht="28.5" x14ac:dyDescent="0.25">
      <c r="A6" s="171" t="s">
        <v>291</v>
      </c>
      <c r="B6" s="808"/>
      <c r="C6" s="808"/>
      <c r="D6" s="808"/>
      <c r="E6" s="808"/>
      <c r="F6" s="808"/>
      <c r="G6" s="808"/>
      <c r="H6" s="808"/>
      <c r="I6" s="808"/>
      <c r="J6" s="808"/>
      <c r="K6" s="808"/>
      <c r="L6" s="808"/>
      <c r="M6" s="808"/>
      <c r="N6" s="808"/>
      <c r="O6" s="808"/>
      <c r="P6" s="808"/>
      <c r="Q6" s="808"/>
      <c r="R6" s="808"/>
      <c r="S6" s="808"/>
      <c r="T6" s="808"/>
      <c r="U6" s="808"/>
      <c r="V6" s="808"/>
      <c r="W6" s="808"/>
      <c r="X6" s="808"/>
      <c r="Y6" s="808"/>
      <c r="Z6" s="808"/>
      <c r="AA6" s="808"/>
      <c r="AB6" s="808"/>
      <c r="AC6" s="808"/>
      <c r="AD6" s="808"/>
      <c r="AE6" s="808"/>
      <c r="AF6" s="808"/>
      <c r="AG6" s="808"/>
      <c r="AH6" s="808"/>
      <c r="AI6" s="808"/>
      <c r="AJ6" s="808"/>
      <c r="AK6" s="808"/>
      <c r="AL6" s="808"/>
      <c r="AM6" s="808"/>
      <c r="AN6" s="808"/>
      <c r="AO6" s="808"/>
      <c r="AP6" s="808"/>
      <c r="AQ6" s="808"/>
      <c r="AR6" s="808"/>
      <c r="AS6" s="808"/>
      <c r="AT6" s="808"/>
      <c r="AU6" s="808"/>
      <c r="AV6" s="808"/>
      <c r="AW6" s="808"/>
      <c r="AX6" s="808"/>
      <c r="AY6" s="808"/>
      <c r="AZ6" s="808"/>
      <c r="BA6" s="808"/>
      <c r="BB6" s="808"/>
      <c r="BC6" s="808"/>
      <c r="BD6" s="808"/>
      <c r="BE6" s="808"/>
      <c r="BF6" s="808"/>
      <c r="BG6" s="808"/>
      <c r="BH6" s="808"/>
      <c r="BI6" s="808"/>
      <c r="BJ6" s="808"/>
      <c r="BK6" s="808"/>
      <c r="BL6" s="808"/>
      <c r="BM6" s="808"/>
      <c r="BN6" s="808"/>
      <c r="BO6" s="808"/>
      <c r="BP6" s="808"/>
      <c r="BQ6" s="808"/>
      <c r="BR6" s="808"/>
      <c r="BS6" s="808"/>
      <c r="BT6" s="808"/>
      <c r="BU6" s="808"/>
      <c r="BV6" s="808"/>
      <c r="BW6" s="808"/>
      <c r="BX6" s="808"/>
      <c r="BY6" s="808"/>
      <c r="BZ6" s="808"/>
      <c r="CA6" s="808"/>
    </row>
    <row r="7" spans="1:79" ht="29.1" customHeight="1" x14ac:dyDescent="0.25">
      <c r="A7" s="172" t="s">
        <v>178</v>
      </c>
      <c r="B7" s="809"/>
      <c r="C7" s="804"/>
      <c r="D7" s="804"/>
      <c r="E7" s="804"/>
      <c r="F7" s="804"/>
      <c r="G7" s="804"/>
      <c r="H7" s="804"/>
      <c r="I7" s="804"/>
      <c r="J7" s="804"/>
      <c r="K7" s="804"/>
      <c r="L7" s="804"/>
      <c r="M7" s="804"/>
      <c r="N7" s="804"/>
      <c r="O7" s="804"/>
      <c r="P7" s="804"/>
      <c r="Q7" s="804"/>
      <c r="R7" s="804"/>
      <c r="S7" s="804"/>
      <c r="T7" s="804"/>
      <c r="U7" s="804"/>
      <c r="V7" s="804"/>
      <c r="W7" s="804"/>
      <c r="X7" s="804"/>
      <c r="Y7" s="804"/>
      <c r="Z7" s="804"/>
      <c r="AA7" s="804"/>
      <c r="AB7" s="804"/>
      <c r="AC7" s="804"/>
      <c r="AD7" s="804"/>
      <c r="AE7" s="804"/>
      <c r="AF7" s="804"/>
      <c r="AG7" s="804"/>
      <c r="AH7" s="804"/>
      <c r="AI7" s="804"/>
      <c r="AJ7" s="804"/>
      <c r="AK7" s="804"/>
      <c r="AL7" s="804"/>
      <c r="AM7" s="804"/>
      <c r="AN7" s="804"/>
      <c r="AO7" s="804"/>
      <c r="AP7" s="804"/>
      <c r="AQ7" s="804"/>
      <c r="AR7" s="804"/>
      <c r="AS7" s="804"/>
      <c r="AT7" s="804"/>
      <c r="AU7" s="804"/>
      <c r="AV7" s="804"/>
      <c r="AW7" s="804"/>
      <c r="AX7" s="804"/>
      <c r="AY7" s="804"/>
      <c r="AZ7" s="804"/>
      <c r="BA7" s="804"/>
      <c r="BB7" s="804"/>
      <c r="BC7" s="804"/>
      <c r="BD7" s="804"/>
      <c r="BE7" s="804"/>
      <c r="BF7" s="804"/>
      <c r="BG7" s="804"/>
      <c r="BH7" s="804"/>
      <c r="BI7" s="804"/>
      <c r="BJ7" s="804"/>
      <c r="BK7" s="804"/>
      <c r="BL7" s="804"/>
      <c r="BM7" s="804"/>
      <c r="BN7" s="804"/>
      <c r="BO7" s="804"/>
      <c r="BP7" s="804"/>
      <c r="BQ7" s="804"/>
      <c r="BR7" s="804"/>
      <c r="BS7" s="804"/>
      <c r="BT7" s="804"/>
      <c r="BU7" s="804"/>
      <c r="BV7" s="804"/>
      <c r="BW7" s="804"/>
      <c r="BX7" s="804"/>
      <c r="BY7" s="804"/>
      <c r="BZ7" s="804"/>
      <c r="CA7" s="805"/>
    </row>
    <row r="8" spans="1:79" ht="6" customHeight="1" x14ac:dyDescent="0.25">
      <c r="A8" s="162"/>
      <c r="B8" s="162"/>
      <c r="C8" s="162"/>
      <c r="D8" s="162"/>
      <c r="E8" s="162"/>
      <c r="F8" s="162"/>
      <c r="G8" s="162"/>
      <c r="H8" s="162"/>
      <c r="I8" s="162"/>
      <c r="J8" s="162"/>
      <c r="K8" s="162"/>
      <c r="L8" s="162"/>
      <c r="M8" s="162"/>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O8" s="162"/>
      <c r="AP8" s="163"/>
      <c r="AQ8" s="163"/>
      <c r="AR8" s="163"/>
      <c r="AS8" s="163"/>
      <c r="AT8" s="163"/>
      <c r="AU8" s="163"/>
      <c r="AV8" s="163"/>
      <c r="AW8" s="163"/>
      <c r="AX8" s="163"/>
      <c r="AY8" s="163"/>
      <c r="AZ8" s="163"/>
      <c r="BA8" s="163"/>
    </row>
    <row r="9" spans="1:79" ht="7.5" customHeight="1" x14ac:dyDescent="0.25"/>
    <row r="10" spans="1:79" ht="7.5" customHeight="1" x14ac:dyDescent="0.25"/>
    <row r="11" spans="1:79" ht="7.5" customHeight="1" x14ac:dyDescent="0.25"/>
    <row r="12" spans="1:79" ht="28.5" x14ac:dyDescent="0.25">
      <c r="A12" s="171" t="s">
        <v>291</v>
      </c>
      <c r="B12" s="808"/>
      <c r="C12" s="808"/>
      <c r="D12" s="808"/>
      <c r="E12" s="808"/>
      <c r="F12" s="808"/>
      <c r="G12" s="808"/>
      <c r="H12" s="808"/>
      <c r="I12" s="808"/>
      <c r="J12" s="808"/>
      <c r="K12" s="808"/>
      <c r="L12" s="808"/>
      <c r="M12" s="808"/>
      <c r="N12" s="808"/>
      <c r="O12" s="808"/>
      <c r="P12" s="808"/>
      <c r="Q12" s="808"/>
      <c r="R12" s="808"/>
      <c r="S12" s="808"/>
      <c r="T12" s="808"/>
      <c r="U12" s="808"/>
      <c r="V12" s="808"/>
      <c r="W12" s="808"/>
      <c r="X12" s="808"/>
      <c r="Y12" s="808"/>
      <c r="Z12" s="808"/>
      <c r="AA12" s="808"/>
      <c r="AB12" s="808"/>
      <c r="AC12" s="808"/>
      <c r="AD12" s="808"/>
      <c r="AE12" s="808"/>
      <c r="AF12" s="808"/>
      <c r="AG12" s="808"/>
      <c r="AH12" s="808"/>
      <c r="AI12" s="808"/>
      <c r="AJ12" s="808"/>
      <c r="AK12" s="808"/>
      <c r="AL12" s="808"/>
      <c r="AM12" s="808"/>
      <c r="AN12" s="808"/>
      <c r="AO12" s="808"/>
      <c r="AP12" s="808"/>
      <c r="AQ12" s="808"/>
      <c r="AR12" s="808"/>
      <c r="AS12" s="808"/>
      <c r="AT12" s="808"/>
      <c r="AU12" s="808"/>
      <c r="AV12" s="808"/>
      <c r="AW12" s="808"/>
      <c r="AX12" s="808"/>
      <c r="AY12" s="808"/>
      <c r="AZ12" s="808"/>
      <c r="BA12" s="808"/>
      <c r="BB12" s="808"/>
      <c r="BC12" s="808"/>
      <c r="BD12" s="808"/>
      <c r="BE12" s="808"/>
      <c r="BF12" s="808"/>
      <c r="BG12" s="808"/>
      <c r="BH12" s="808"/>
      <c r="BI12" s="808"/>
      <c r="BJ12" s="808"/>
      <c r="BK12" s="808"/>
      <c r="BL12" s="808"/>
      <c r="BM12" s="808"/>
      <c r="BN12" s="808"/>
      <c r="BO12" s="808"/>
      <c r="BP12" s="808"/>
      <c r="BQ12" s="808"/>
      <c r="BR12" s="808"/>
      <c r="BS12" s="808"/>
      <c r="BT12" s="808"/>
      <c r="BU12" s="808"/>
      <c r="BV12" s="808"/>
      <c r="BW12" s="808"/>
      <c r="BX12" s="808"/>
      <c r="BY12" s="808"/>
      <c r="BZ12" s="808"/>
      <c r="CA12" s="808"/>
    </row>
    <row r="13" spans="1:79" x14ac:dyDescent="0.25">
      <c r="A13" s="172" t="s">
        <v>178</v>
      </c>
      <c r="B13" s="803" t="s">
        <v>410</v>
      </c>
      <c r="C13" s="804"/>
      <c r="D13" s="804"/>
      <c r="E13" s="804"/>
      <c r="F13" s="804"/>
      <c r="G13" s="804"/>
      <c r="H13" s="804"/>
      <c r="I13" s="804"/>
      <c r="J13" s="804"/>
      <c r="K13" s="804"/>
      <c r="L13" s="804"/>
      <c r="M13" s="804"/>
      <c r="N13" s="804"/>
      <c r="O13" s="804"/>
      <c r="P13" s="804"/>
      <c r="Q13" s="804"/>
      <c r="R13" s="804"/>
      <c r="S13" s="804"/>
      <c r="T13" s="804"/>
      <c r="U13" s="804"/>
      <c r="V13" s="804"/>
      <c r="W13" s="804"/>
      <c r="X13" s="804"/>
      <c r="Y13" s="804"/>
      <c r="Z13" s="804"/>
      <c r="AA13" s="804"/>
      <c r="AB13" s="804"/>
      <c r="AC13" s="804"/>
      <c r="AD13" s="804"/>
      <c r="AE13" s="804"/>
      <c r="AF13" s="804"/>
      <c r="AG13" s="804"/>
      <c r="AH13" s="804"/>
      <c r="AI13" s="804"/>
      <c r="AJ13" s="804"/>
      <c r="AK13" s="804"/>
      <c r="AL13" s="804"/>
      <c r="AM13" s="804"/>
      <c r="AN13" s="804"/>
      <c r="AO13" s="804"/>
      <c r="AP13" s="804"/>
      <c r="AQ13" s="804"/>
      <c r="AR13" s="804"/>
      <c r="AS13" s="804"/>
      <c r="AT13" s="804"/>
      <c r="AU13" s="804"/>
      <c r="AV13" s="804"/>
      <c r="AW13" s="804"/>
      <c r="AX13" s="804"/>
      <c r="AY13" s="804"/>
      <c r="AZ13" s="804"/>
      <c r="BA13" s="804"/>
      <c r="BB13" s="804"/>
      <c r="BC13" s="804"/>
      <c r="BD13" s="804"/>
      <c r="BE13" s="804"/>
      <c r="BF13" s="804"/>
      <c r="BG13" s="804"/>
      <c r="BH13" s="804"/>
      <c r="BI13" s="804"/>
      <c r="BJ13" s="804"/>
      <c r="BK13" s="804"/>
      <c r="BL13" s="804"/>
      <c r="BM13" s="804"/>
      <c r="BN13" s="804"/>
      <c r="BO13" s="804"/>
      <c r="BP13" s="804"/>
      <c r="BQ13" s="804"/>
      <c r="BR13" s="804"/>
      <c r="BS13" s="804"/>
      <c r="BT13" s="804"/>
      <c r="BU13" s="804"/>
      <c r="BV13" s="804"/>
      <c r="BW13" s="804"/>
      <c r="BX13" s="804"/>
      <c r="BY13" s="804"/>
      <c r="BZ13" s="804"/>
      <c r="CA13" s="805"/>
    </row>
    <row r="14" spans="1:79" x14ac:dyDescent="0.25">
      <c r="A14" s="162"/>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O14" s="162"/>
      <c r="AP14" s="163"/>
      <c r="AQ14" s="163"/>
      <c r="AR14" s="163"/>
      <c r="AS14" s="163"/>
      <c r="AT14" s="163"/>
      <c r="AU14" s="163"/>
      <c r="AV14" s="163"/>
      <c r="AW14" s="163"/>
      <c r="AX14" s="163"/>
      <c r="AY14" s="163"/>
      <c r="AZ14" s="163"/>
      <c r="BA14" s="163"/>
    </row>
    <row r="15" spans="1:79" x14ac:dyDescent="0.25">
      <c r="A15" s="801" t="s">
        <v>91</v>
      </c>
      <c r="B15" s="798" t="s">
        <v>39</v>
      </c>
      <c r="C15" s="800"/>
      <c r="D15" s="798" t="s">
        <v>40</v>
      </c>
      <c r="E15" s="800"/>
      <c r="F15" s="798" t="s">
        <v>41</v>
      </c>
      <c r="G15" s="800"/>
      <c r="H15" s="798" t="s">
        <v>42</v>
      </c>
      <c r="I15" s="800"/>
      <c r="J15" s="798" t="s">
        <v>43</v>
      </c>
      <c r="K15" s="800"/>
      <c r="L15" s="798" t="s">
        <v>44</v>
      </c>
      <c r="M15" s="800"/>
      <c r="N15" s="798" t="s">
        <v>45</v>
      </c>
      <c r="O15" s="800"/>
      <c r="P15" s="798" t="s">
        <v>46</v>
      </c>
      <c r="Q15" s="800"/>
      <c r="R15" s="798" t="s">
        <v>47</v>
      </c>
      <c r="S15" s="800"/>
      <c r="T15" s="798" t="s">
        <v>48</v>
      </c>
      <c r="U15" s="800"/>
      <c r="V15" s="798" t="s">
        <v>49</v>
      </c>
      <c r="W15" s="800"/>
      <c r="X15" s="798" t="s">
        <v>50</v>
      </c>
      <c r="Y15" s="800"/>
      <c r="Z15" s="798" t="s">
        <v>92</v>
      </c>
      <c r="AA15" s="800"/>
      <c r="AB15" s="798" t="s">
        <v>290</v>
      </c>
      <c r="AC15" s="799"/>
      <c r="AD15" s="799"/>
      <c r="AE15" s="799"/>
      <c r="AF15" s="799"/>
      <c r="AG15" s="800"/>
      <c r="AH15" s="798" t="s">
        <v>289</v>
      </c>
      <c r="AI15" s="799"/>
      <c r="AJ15" s="799"/>
      <c r="AK15" s="799"/>
      <c r="AL15" s="799"/>
      <c r="AM15" s="800"/>
      <c r="AO15" s="801" t="s">
        <v>91</v>
      </c>
      <c r="AP15" s="798" t="s">
        <v>39</v>
      </c>
      <c r="AQ15" s="800"/>
      <c r="AR15" s="798" t="s">
        <v>40</v>
      </c>
      <c r="AS15" s="800"/>
      <c r="AT15" s="798" t="s">
        <v>41</v>
      </c>
      <c r="AU15" s="800"/>
      <c r="AV15" s="798" t="s">
        <v>42</v>
      </c>
      <c r="AW15" s="800"/>
      <c r="AX15" s="798" t="s">
        <v>43</v>
      </c>
      <c r="AY15" s="800"/>
      <c r="AZ15" s="798" t="s">
        <v>44</v>
      </c>
      <c r="BA15" s="800"/>
      <c r="BB15" s="798" t="s">
        <v>45</v>
      </c>
      <c r="BC15" s="800"/>
      <c r="BD15" s="798" t="s">
        <v>46</v>
      </c>
      <c r="BE15" s="800"/>
      <c r="BF15" s="798" t="s">
        <v>47</v>
      </c>
      <c r="BG15" s="800"/>
      <c r="BH15" s="798" t="s">
        <v>48</v>
      </c>
      <c r="BI15" s="800"/>
      <c r="BJ15" s="798" t="s">
        <v>49</v>
      </c>
      <c r="BK15" s="800"/>
      <c r="BL15" s="798" t="s">
        <v>50</v>
      </c>
      <c r="BM15" s="800"/>
      <c r="BN15" s="798" t="s">
        <v>92</v>
      </c>
      <c r="BO15" s="800"/>
      <c r="BP15" s="798" t="s">
        <v>290</v>
      </c>
      <c r="BQ15" s="799"/>
      <c r="BR15" s="799"/>
      <c r="BS15" s="799"/>
      <c r="BT15" s="799"/>
      <c r="BU15" s="800"/>
      <c r="BV15" s="798" t="s">
        <v>289</v>
      </c>
      <c r="BW15" s="799"/>
      <c r="BX15" s="799"/>
      <c r="BY15" s="799"/>
      <c r="BZ15" s="799"/>
      <c r="CA15" s="800"/>
    </row>
    <row r="16" spans="1:79" ht="42.75" x14ac:dyDescent="0.25">
      <c r="A16" s="802"/>
      <c r="B16" s="207" t="s">
        <v>376</v>
      </c>
      <c r="C16" s="207" t="s">
        <v>377</v>
      </c>
      <c r="D16" s="207" t="s">
        <v>376</v>
      </c>
      <c r="E16" s="207" t="s">
        <v>377</v>
      </c>
      <c r="F16" s="207" t="s">
        <v>376</v>
      </c>
      <c r="G16" s="207" t="s">
        <v>377</v>
      </c>
      <c r="H16" s="207" t="s">
        <v>376</v>
      </c>
      <c r="I16" s="207" t="s">
        <v>377</v>
      </c>
      <c r="J16" s="207" t="s">
        <v>376</v>
      </c>
      <c r="K16" s="207" t="s">
        <v>377</v>
      </c>
      <c r="L16" s="207" t="s">
        <v>376</v>
      </c>
      <c r="M16" s="207" t="s">
        <v>377</v>
      </c>
      <c r="N16" s="207" t="s">
        <v>376</v>
      </c>
      <c r="O16" s="207" t="s">
        <v>377</v>
      </c>
      <c r="P16" s="207" t="s">
        <v>376</v>
      </c>
      <c r="Q16" s="207" t="s">
        <v>377</v>
      </c>
      <c r="R16" s="207" t="s">
        <v>376</v>
      </c>
      <c r="S16" s="207" t="s">
        <v>377</v>
      </c>
      <c r="T16" s="207" t="s">
        <v>376</v>
      </c>
      <c r="U16" s="207" t="s">
        <v>377</v>
      </c>
      <c r="V16" s="207" t="s">
        <v>376</v>
      </c>
      <c r="W16" s="207" t="s">
        <v>377</v>
      </c>
      <c r="X16" s="207" t="s">
        <v>376</v>
      </c>
      <c r="Y16" s="207" t="s">
        <v>377</v>
      </c>
      <c r="Z16" s="207" t="s">
        <v>376</v>
      </c>
      <c r="AA16" s="207" t="s">
        <v>377</v>
      </c>
      <c r="AB16" s="197" t="s">
        <v>397</v>
      </c>
      <c r="AC16" s="197" t="s">
        <v>398</v>
      </c>
      <c r="AD16" s="197" t="s">
        <v>399</v>
      </c>
      <c r="AE16" s="197" t="s">
        <v>307</v>
      </c>
      <c r="AF16" s="198" t="s">
        <v>400</v>
      </c>
      <c r="AG16" s="197" t="s">
        <v>306</v>
      </c>
      <c r="AH16" s="207" t="s">
        <v>391</v>
      </c>
      <c r="AI16" s="164" t="s">
        <v>392</v>
      </c>
      <c r="AJ16" s="207" t="s">
        <v>393</v>
      </c>
      <c r="AK16" s="207" t="s">
        <v>394</v>
      </c>
      <c r="AL16" s="207" t="s">
        <v>395</v>
      </c>
      <c r="AM16" s="207" t="s">
        <v>396</v>
      </c>
      <c r="AO16" s="802"/>
      <c r="AP16" s="207" t="s">
        <v>376</v>
      </c>
      <c r="AQ16" s="207" t="s">
        <v>377</v>
      </c>
      <c r="AR16" s="207" t="s">
        <v>376</v>
      </c>
      <c r="AS16" s="207" t="s">
        <v>377</v>
      </c>
      <c r="AT16" s="207" t="s">
        <v>376</v>
      </c>
      <c r="AU16" s="207" t="s">
        <v>377</v>
      </c>
      <c r="AV16" s="207" t="s">
        <v>376</v>
      </c>
      <c r="AW16" s="207" t="s">
        <v>377</v>
      </c>
      <c r="AX16" s="207" t="s">
        <v>376</v>
      </c>
      <c r="AY16" s="207" t="s">
        <v>377</v>
      </c>
      <c r="AZ16" s="207" t="s">
        <v>376</v>
      </c>
      <c r="BA16" s="207" t="s">
        <v>377</v>
      </c>
      <c r="BB16" s="207" t="s">
        <v>376</v>
      </c>
      <c r="BC16" s="207" t="s">
        <v>377</v>
      </c>
      <c r="BD16" s="207" t="s">
        <v>376</v>
      </c>
      <c r="BE16" s="207" t="s">
        <v>377</v>
      </c>
      <c r="BF16" s="207" t="s">
        <v>376</v>
      </c>
      <c r="BG16" s="207" t="s">
        <v>377</v>
      </c>
      <c r="BH16" s="207" t="s">
        <v>376</v>
      </c>
      <c r="BI16" s="207" t="s">
        <v>377</v>
      </c>
      <c r="BJ16" s="207" t="s">
        <v>376</v>
      </c>
      <c r="BK16" s="207" t="s">
        <v>377</v>
      </c>
      <c r="BL16" s="207" t="s">
        <v>376</v>
      </c>
      <c r="BM16" s="207" t="s">
        <v>377</v>
      </c>
      <c r="BN16" s="207" t="s">
        <v>376</v>
      </c>
      <c r="BO16" s="207" t="s">
        <v>377</v>
      </c>
      <c r="BP16" s="197" t="s">
        <v>397</v>
      </c>
      <c r="BQ16" s="197" t="s">
        <v>398</v>
      </c>
      <c r="BR16" s="197" t="s">
        <v>399</v>
      </c>
      <c r="BS16" s="197" t="s">
        <v>307</v>
      </c>
      <c r="BT16" s="198" t="s">
        <v>400</v>
      </c>
      <c r="BU16" s="197" t="s">
        <v>306</v>
      </c>
      <c r="BV16" s="207" t="s">
        <v>391</v>
      </c>
      <c r="BW16" s="164" t="s">
        <v>392</v>
      </c>
      <c r="BX16" s="207" t="s">
        <v>393</v>
      </c>
      <c r="BY16" s="207" t="s">
        <v>394</v>
      </c>
      <c r="BZ16" s="207" t="s">
        <v>395</v>
      </c>
      <c r="CA16" s="207" t="s">
        <v>396</v>
      </c>
    </row>
    <row r="17" spans="1:79" x14ac:dyDescent="0.25">
      <c r="A17" s="237" t="s">
        <v>93</v>
      </c>
      <c r="B17" s="165"/>
      <c r="C17" s="165"/>
      <c r="D17" s="165"/>
      <c r="E17" s="165"/>
      <c r="F17" s="165"/>
      <c r="G17" s="165"/>
      <c r="H17" s="165"/>
      <c r="I17" s="165"/>
      <c r="J17" s="165"/>
      <c r="K17" s="165"/>
      <c r="L17" s="165"/>
      <c r="M17" s="165"/>
      <c r="N17" s="165"/>
      <c r="O17" s="166"/>
      <c r="P17" s="166"/>
      <c r="Q17" s="166"/>
      <c r="R17" s="166"/>
      <c r="S17" s="166"/>
      <c r="T17" s="166"/>
      <c r="U17" s="166"/>
      <c r="V17" s="166"/>
      <c r="W17" s="166"/>
      <c r="X17" s="166"/>
      <c r="Y17" s="166"/>
      <c r="Z17" s="201">
        <f>B17+D17+F17+H17+J17+L17+N17+P17+R17+T17+V17+X17</f>
        <v>0</v>
      </c>
      <c r="AA17" s="173">
        <f>C17+E17+G17+I17+K17+M17+O17+Q17+S17+U17+W17+Y17</f>
        <v>0</v>
      </c>
      <c r="AB17" s="168"/>
      <c r="AC17" s="168"/>
      <c r="AD17" s="168"/>
      <c r="AE17" s="168"/>
      <c r="AF17" s="168"/>
      <c r="AG17" s="168"/>
      <c r="AH17" s="168"/>
      <c r="AI17" s="168"/>
      <c r="AJ17" s="168"/>
      <c r="AK17" s="168"/>
      <c r="AL17" s="168"/>
      <c r="AM17" s="169"/>
      <c r="AO17" s="165" t="s">
        <v>93</v>
      </c>
      <c r="AP17" s="165"/>
      <c r="AQ17" s="165"/>
      <c r="AR17" s="165"/>
      <c r="AS17" s="165"/>
      <c r="AT17" s="165"/>
      <c r="AU17" s="165"/>
      <c r="AV17" s="165"/>
      <c r="AW17" s="165"/>
      <c r="AX17" s="165"/>
      <c r="AY17" s="165"/>
      <c r="AZ17" s="165"/>
      <c r="BA17" s="165"/>
      <c r="BB17" s="165"/>
      <c r="BC17" s="166"/>
      <c r="BD17" s="166"/>
      <c r="BE17" s="166"/>
      <c r="BF17" s="166"/>
      <c r="BG17" s="166"/>
      <c r="BH17" s="166"/>
      <c r="BI17" s="166"/>
      <c r="BJ17" s="166"/>
      <c r="BK17" s="166"/>
      <c r="BL17" s="166"/>
      <c r="BM17" s="166"/>
      <c r="BN17" s="201">
        <f>AP17+AR17+AT17+AV17+AX17+AZ17+BB17+BD17+BF17+BH17+BJ17+BL17</f>
        <v>0</v>
      </c>
      <c r="BO17" s="173">
        <f>AQ17+AS17+AU17+AW17+AY17+BA17+BC17+BE17+BG17+BI17+BK17+BM17</f>
        <v>0</v>
      </c>
      <c r="BP17" s="199"/>
      <c r="BQ17" s="199"/>
      <c r="BR17" s="199"/>
      <c r="BS17" s="199"/>
      <c r="BT17" s="200"/>
      <c r="BU17" s="200"/>
      <c r="BV17" s="168"/>
      <c r="BW17" s="168"/>
      <c r="BX17" s="168"/>
      <c r="BY17" s="168"/>
      <c r="BZ17" s="168"/>
      <c r="CA17" s="169"/>
    </row>
    <row r="18" spans="1:79" x14ac:dyDescent="0.25">
      <c r="A18" s="237" t="s">
        <v>94</v>
      </c>
      <c r="B18" s="165"/>
      <c r="C18" s="165"/>
      <c r="D18" s="165"/>
      <c r="E18" s="165"/>
      <c r="F18" s="165"/>
      <c r="G18" s="165"/>
      <c r="H18" s="165"/>
      <c r="I18" s="165"/>
      <c r="J18" s="165"/>
      <c r="K18" s="165"/>
      <c r="L18" s="165"/>
      <c r="M18" s="165"/>
      <c r="N18" s="165"/>
      <c r="O18" s="166"/>
      <c r="P18" s="166"/>
      <c r="Q18" s="166"/>
      <c r="R18" s="166"/>
      <c r="S18" s="166"/>
      <c r="T18" s="166"/>
      <c r="U18" s="166"/>
      <c r="V18" s="166"/>
      <c r="W18" s="166"/>
      <c r="X18" s="166"/>
      <c r="Y18" s="166"/>
      <c r="Z18" s="201">
        <f t="shared" ref="Z18:Z37" si="0">B18+D18+F18+H18+J18+L18+N18+P18+R18+T18+V18+X18</f>
        <v>0</v>
      </c>
      <c r="AA18" s="173">
        <f t="shared" ref="AA18:AA37" si="1">C18+E18+G18+I18+K18+M18+O18+Q18+S18+U18+W18+Y18</f>
        <v>0</v>
      </c>
      <c r="AB18" s="168"/>
      <c r="AC18" s="168"/>
      <c r="AD18" s="168"/>
      <c r="AE18" s="168"/>
      <c r="AF18" s="168"/>
      <c r="AG18" s="168"/>
      <c r="AH18" s="168"/>
      <c r="AI18" s="168"/>
      <c r="AJ18" s="168"/>
      <c r="AK18" s="168"/>
      <c r="AL18" s="168"/>
      <c r="AM18" s="168"/>
      <c r="AO18" s="165" t="s">
        <v>94</v>
      </c>
      <c r="AP18" s="165"/>
      <c r="AQ18" s="165"/>
      <c r="AR18" s="165"/>
      <c r="AS18" s="165"/>
      <c r="AT18" s="165"/>
      <c r="AU18" s="165"/>
      <c r="AV18" s="165"/>
      <c r="AW18" s="165"/>
      <c r="AX18" s="165"/>
      <c r="AY18" s="165"/>
      <c r="AZ18" s="165"/>
      <c r="BA18" s="165"/>
      <c r="BB18" s="165"/>
      <c r="BC18" s="166"/>
      <c r="BD18" s="166"/>
      <c r="BE18" s="166"/>
      <c r="BF18" s="166"/>
      <c r="BG18" s="166"/>
      <c r="BH18" s="166"/>
      <c r="BI18" s="166"/>
      <c r="BJ18" s="166"/>
      <c r="BK18" s="166"/>
      <c r="BL18" s="166"/>
      <c r="BM18" s="166"/>
      <c r="BN18" s="201">
        <f t="shared" ref="BN18:BN37" si="2">AP18+AR18+AT18+AV18+AX18+AZ18+BB18+BD18+BF18+BH18+BJ18+BL18</f>
        <v>0</v>
      </c>
      <c r="BO18" s="173">
        <f t="shared" ref="BO18:BO37" si="3">AQ18+AS18+AU18+AW18+AY18+BA18+BC18+BE18+BG18+BI18+BK18+BM18</f>
        <v>0</v>
      </c>
      <c r="BP18" s="199"/>
      <c r="BQ18" s="199"/>
      <c r="BR18" s="199"/>
      <c r="BS18" s="199"/>
      <c r="BT18" s="200"/>
      <c r="BU18" s="200"/>
      <c r="BV18" s="168"/>
      <c r="BW18" s="168"/>
      <c r="BX18" s="168"/>
      <c r="BY18" s="168"/>
      <c r="BZ18" s="168"/>
      <c r="CA18" s="168"/>
    </row>
    <row r="19" spans="1:79" x14ac:dyDescent="0.25">
      <c r="A19" s="219" t="s">
        <v>95</v>
      </c>
      <c r="B19" s="165"/>
      <c r="C19" s="165"/>
      <c r="D19" s="165"/>
      <c r="E19" s="165"/>
      <c r="F19" s="165"/>
      <c r="G19" s="165"/>
      <c r="H19" s="165"/>
      <c r="I19" s="165"/>
      <c r="J19" s="165"/>
      <c r="K19" s="165"/>
      <c r="L19" s="165"/>
      <c r="M19" s="165"/>
      <c r="N19" s="165"/>
      <c r="O19" s="166"/>
      <c r="P19" s="166"/>
      <c r="Q19" s="166"/>
      <c r="R19" s="166"/>
      <c r="S19" s="166"/>
      <c r="T19" s="166"/>
      <c r="U19" s="166"/>
      <c r="V19" s="166"/>
      <c r="W19" s="166"/>
      <c r="X19" s="166"/>
      <c r="Y19" s="166"/>
      <c r="Z19" s="201">
        <f t="shared" si="0"/>
        <v>0</v>
      </c>
      <c r="AA19" s="173">
        <f t="shared" si="1"/>
        <v>0</v>
      </c>
      <c r="AB19" s="168"/>
      <c r="AC19" s="168"/>
      <c r="AD19" s="168"/>
      <c r="AE19" s="168"/>
      <c r="AF19" s="168"/>
      <c r="AG19" s="168"/>
      <c r="AH19" s="168"/>
      <c r="AI19" s="168"/>
      <c r="AJ19" s="168"/>
      <c r="AK19" s="168"/>
      <c r="AL19" s="168"/>
      <c r="AM19" s="168"/>
      <c r="AO19" s="165" t="s">
        <v>95</v>
      </c>
      <c r="AP19" s="165"/>
      <c r="AQ19" s="165"/>
      <c r="AR19" s="165"/>
      <c r="AS19" s="165"/>
      <c r="AT19" s="165"/>
      <c r="AU19" s="165"/>
      <c r="AV19" s="165"/>
      <c r="AW19" s="165"/>
      <c r="AX19" s="165"/>
      <c r="AY19" s="165"/>
      <c r="AZ19" s="165"/>
      <c r="BA19" s="165"/>
      <c r="BB19" s="165"/>
      <c r="BC19" s="166"/>
      <c r="BD19" s="166"/>
      <c r="BE19" s="166"/>
      <c r="BF19" s="166"/>
      <c r="BG19" s="166"/>
      <c r="BH19" s="166"/>
      <c r="BI19" s="166"/>
      <c r="BJ19" s="166"/>
      <c r="BK19" s="166"/>
      <c r="BL19" s="166"/>
      <c r="BM19" s="166"/>
      <c r="BN19" s="201">
        <f t="shared" si="2"/>
        <v>0</v>
      </c>
      <c r="BO19" s="173">
        <f t="shared" si="3"/>
        <v>0</v>
      </c>
      <c r="BP19" s="199"/>
      <c r="BQ19" s="199"/>
      <c r="BR19" s="199"/>
      <c r="BS19" s="199"/>
      <c r="BT19" s="200"/>
      <c r="BU19" s="200"/>
      <c r="BV19" s="168"/>
      <c r="BW19" s="168"/>
      <c r="BX19" s="168"/>
      <c r="BY19" s="168"/>
      <c r="BZ19" s="168"/>
      <c r="CA19" s="168"/>
    </row>
    <row r="20" spans="1:79" x14ac:dyDescent="0.25">
      <c r="A20" s="219" t="s">
        <v>96</v>
      </c>
      <c r="B20" s="165"/>
      <c r="C20" s="165"/>
      <c r="D20" s="165"/>
      <c r="E20" s="165"/>
      <c r="F20" s="165"/>
      <c r="G20" s="165"/>
      <c r="H20" s="165"/>
      <c r="I20" s="165"/>
      <c r="J20" s="165"/>
      <c r="K20" s="165"/>
      <c r="L20" s="165"/>
      <c r="M20" s="165"/>
      <c r="N20" s="165"/>
      <c r="O20" s="166"/>
      <c r="P20" s="166"/>
      <c r="Q20" s="166"/>
      <c r="R20" s="166"/>
      <c r="S20" s="166"/>
      <c r="T20" s="166"/>
      <c r="U20" s="166"/>
      <c r="V20" s="166"/>
      <c r="W20" s="166"/>
      <c r="X20" s="166"/>
      <c r="Y20" s="166"/>
      <c r="Z20" s="201">
        <f t="shared" si="0"/>
        <v>0</v>
      </c>
      <c r="AA20" s="173">
        <f t="shared" si="1"/>
        <v>0</v>
      </c>
      <c r="AB20" s="168"/>
      <c r="AC20" s="168"/>
      <c r="AD20" s="168"/>
      <c r="AE20" s="168"/>
      <c r="AF20" s="168"/>
      <c r="AG20" s="168"/>
      <c r="AH20" s="168"/>
      <c r="AI20" s="168"/>
      <c r="AJ20" s="168"/>
      <c r="AK20" s="168"/>
      <c r="AL20" s="168"/>
      <c r="AM20" s="168"/>
      <c r="AO20" s="165" t="s">
        <v>96</v>
      </c>
      <c r="AP20" s="165"/>
      <c r="AQ20" s="165"/>
      <c r="AR20" s="165"/>
      <c r="AS20" s="165"/>
      <c r="AT20" s="165"/>
      <c r="AU20" s="165"/>
      <c r="AV20" s="165"/>
      <c r="AW20" s="165"/>
      <c r="AX20" s="165"/>
      <c r="AY20" s="165"/>
      <c r="AZ20" s="165"/>
      <c r="BA20" s="165"/>
      <c r="BB20" s="165"/>
      <c r="BC20" s="166"/>
      <c r="BD20" s="166"/>
      <c r="BE20" s="166"/>
      <c r="BF20" s="166"/>
      <c r="BG20" s="166"/>
      <c r="BH20" s="166"/>
      <c r="BI20" s="166"/>
      <c r="BJ20" s="166"/>
      <c r="BK20" s="166"/>
      <c r="BL20" s="166"/>
      <c r="BM20" s="166"/>
      <c r="BN20" s="201">
        <f t="shared" si="2"/>
        <v>0</v>
      </c>
      <c r="BO20" s="173">
        <f t="shared" si="3"/>
        <v>0</v>
      </c>
      <c r="BP20" s="199"/>
      <c r="BQ20" s="199"/>
      <c r="BR20" s="199"/>
      <c r="BS20" s="199"/>
      <c r="BT20" s="200"/>
      <c r="BU20" s="200"/>
      <c r="BV20" s="168"/>
      <c r="BW20" s="168"/>
      <c r="BX20" s="168"/>
      <c r="BY20" s="168"/>
      <c r="BZ20" s="168"/>
      <c r="CA20" s="168"/>
    </row>
    <row r="21" spans="1:79" x14ac:dyDescent="0.25">
      <c r="A21" s="237" t="s">
        <v>97</v>
      </c>
      <c r="B21" s="165"/>
      <c r="C21" s="165"/>
      <c r="D21" s="165"/>
      <c r="E21" s="165"/>
      <c r="F21" s="165"/>
      <c r="G21" s="165"/>
      <c r="H21" s="165"/>
      <c r="I21" s="165"/>
      <c r="J21" s="165"/>
      <c r="K21" s="165"/>
      <c r="L21" s="165"/>
      <c r="M21" s="165"/>
      <c r="N21" s="165"/>
      <c r="O21" s="166"/>
      <c r="P21" s="166"/>
      <c r="Q21" s="166"/>
      <c r="R21" s="166"/>
      <c r="S21" s="166"/>
      <c r="T21" s="166"/>
      <c r="U21" s="166"/>
      <c r="V21" s="166"/>
      <c r="W21" s="166"/>
      <c r="X21" s="166"/>
      <c r="Y21" s="166"/>
      <c r="Z21" s="201">
        <f t="shared" si="0"/>
        <v>0</v>
      </c>
      <c r="AA21" s="173">
        <f t="shared" si="1"/>
        <v>0</v>
      </c>
      <c r="AB21" s="168"/>
      <c r="AC21" s="168"/>
      <c r="AD21" s="168"/>
      <c r="AE21" s="168"/>
      <c r="AF21" s="168"/>
      <c r="AG21" s="168"/>
      <c r="AH21" s="168"/>
      <c r="AI21" s="168"/>
      <c r="AJ21" s="168"/>
      <c r="AK21" s="168"/>
      <c r="AL21" s="168"/>
      <c r="AM21" s="168"/>
      <c r="AO21" s="165" t="s">
        <v>97</v>
      </c>
      <c r="AP21" s="165"/>
      <c r="AQ21" s="165"/>
      <c r="AR21" s="165"/>
      <c r="AS21" s="165"/>
      <c r="AT21" s="165"/>
      <c r="AU21" s="165"/>
      <c r="AV21" s="165"/>
      <c r="AW21" s="165"/>
      <c r="AX21" s="165"/>
      <c r="AY21" s="165"/>
      <c r="AZ21" s="165"/>
      <c r="BA21" s="165"/>
      <c r="BB21" s="165"/>
      <c r="BC21" s="166"/>
      <c r="BD21" s="166"/>
      <c r="BE21" s="166"/>
      <c r="BF21" s="166"/>
      <c r="BG21" s="166"/>
      <c r="BH21" s="166"/>
      <c r="BI21" s="166"/>
      <c r="BJ21" s="166"/>
      <c r="BK21" s="166"/>
      <c r="BL21" s="166"/>
      <c r="BM21" s="166"/>
      <c r="BN21" s="201">
        <f t="shared" si="2"/>
        <v>0</v>
      </c>
      <c r="BO21" s="173">
        <f t="shared" si="3"/>
        <v>0</v>
      </c>
      <c r="BP21" s="199"/>
      <c r="BQ21" s="199"/>
      <c r="BR21" s="199"/>
      <c r="BS21" s="199"/>
      <c r="BT21" s="200"/>
      <c r="BU21" s="200"/>
      <c r="BV21" s="168"/>
      <c r="BW21" s="168"/>
      <c r="BX21" s="168"/>
      <c r="BY21" s="168"/>
      <c r="BZ21" s="168"/>
      <c r="CA21" s="168"/>
    </row>
    <row r="22" spans="1:79" x14ac:dyDescent="0.25">
      <c r="A22" s="237" t="s">
        <v>98</v>
      </c>
      <c r="B22" s="165"/>
      <c r="C22" s="165"/>
      <c r="D22" s="165"/>
      <c r="E22" s="165"/>
      <c r="F22" s="165"/>
      <c r="G22" s="165"/>
      <c r="H22" s="165"/>
      <c r="I22" s="165"/>
      <c r="J22" s="165"/>
      <c r="K22" s="165"/>
      <c r="L22" s="165"/>
      <c r="M22" s="165"/>
      <c r="N22" s="165"/>
      <c r="O22" s="166"/>
      <c r="P22" s="166"/>
      <c r="Q22" s="166"/>
      <c r="R22" s="166"/>
      <c r="S22" s="166"/>
      <c r="T22" s="166"/>
      <c r="U22" s="166"/>
      <c r="V22" s="166"/>
      <c r="W22" s="166"/>
      <c r="X22" s="166"/>
      <c r="Y22" s="166"/>
      <c r="Z22" s="201">
        <f t="shared" si="0"/>
        <v>0</v>
      </c>
      <c r="AA22" s="173">
        <f t="shared" si="1"/>
        <v>0</v>
      </c>
      <c r="AB22" s="168"/>
      <c r="AC22" s="168"/>
      <c r="AD22" s="168"/>
      <c r="AE22" s="168"/>
      <c r="AF22" s="168"/>
      <c r="AG22" s="168"/>
      <c r="AH22" s="168"/>
      <c r="AI22" s="168"/>
      <c r="AJ22" s="168"/>
      <c r="AK22" s="168"/>
      <c r="AL22" s="168"/>
      <c r="AM22" s="168"/>
      <c r="AO22" s="165" t="s">
        <v>98</v>
      </c>
      <c r="AP22" s="165"/>
      <c r="AQ22" s="165"/>
      <c r="AR22" s="165"/>
      <c r="AS22" s="165"/>
      <c r="AT22" s="165"/>
      <c r="AU22" s="165"/>
      <c r="AV22" s="165"/>
      <c r="AW22" s="165"/>
      <c r="AX22" s="165"/>
      <c r="AY22" s="165"/>
      <c r="AZ22" s="165"/>
      <c r="BA22" s="165"/>
      <c r="BB22" s="165"/>
      <c r="BC22" s="166"/>
      <c r="BD22" s="166"/>
      <c r="BE22" s="166"/>
      <c r="BF22" s="166"/>
      <c r="BG22" s="166"/>
      <c r="BH22" s="166"/>
      <c r="BI22" s="166"/>
      <c r="BJ22" s="166"/>
      <c r="BK22" s="166"/>
      <c r="BL22" s="166"/>
      <c r="BM22" s="166"/>
      <c r="BN22" s="201">
        <f t="shared" si="2"/>
        <v>0</v>
      </c>
      <c r="BO22" s="173">
        <f t="shared" si="3"/>
        <v>0</v>
      </c>
      <c r="BP22" s="199"/>
      <c r="BQ22" s="199"/>
      <c r="BR22" s="199"/>
      <c r="BS22" s="199"/>
      <c r="BT22" s="200"/>
      <c r="BU22" s="200"/>
      <c r="BV22" s="168"/>
      <c r="BW22" s="168"/>
      <c r="BX22" s="168"/>
      <c r="BY22" s="168"/>
      <c r="BZ22" s="168"/>
      <c r="CA22" s="168"/>
    </row>
    <row r="23" spans="1:79" x14ac:dyDescent="0.25">
      <c r="A23" s="237" t="s">
        <v>99</v>
      </c>
      <c r="B23" s="165"/>
      <c r="C23" s="165"/>
      <c r="D23" s="165"/>
      <c r="E23" s="165"/>
      <c r="F23" s="165"/>
      <c r="G23" s="165"/>
      <c r="H23" s="165"/>
      <c r="I23" s="165"/>
      <c r="J23" s="165"/>
      <c r="K23" s="165"/>
      <c r="L23" s="165"/>
      <c r="M23" s="165"/>
      <c r="N23" s="165"/>
      <c r="O23" s="166"/>
      <c r="P23" s="166"/>
      <c r="Q23" s="166"/>
      <c r="R23" s="166"/>
      <c r="S23" s="166"/>
      <c r="T23" s="166"/>
      <c r="U23" s="166"/>
      <c r="V23" s="166"/>
      <c r="W23" s="166"/>
      <c r="X23" s="166"/>
      <c r="Y23" s="166"/>
      <c r="Z23" s="201">
        <f t="shared" si="0"/>
        <v>0</v>
      </c>
      <c r="AA23" s="173">
        <f t="shared" si="1"/>
        <v>0</v>
      </c>
      <c r="AB23" s="168"/>
      <c r="AC23" s="168"/>
      <c r="AD23" s="168"/>
      <c r="AE23" s="168"/>
      <c r="AF23" s="168"/>
      <c r="AG23" s="168"/>
      <c r="AH23" s="168"/>
      <c r="AI23" s="168"/>
      <c r="AJ23" s="168"/>
      <c r="AK23" s="168"/>
      <c r="AL23" s="168"/>
      <c r="AM23" s="168"/>
      <c r="AO23" s="165" t="s">
        <v>99</v>
      </c>
      <c r="AP23" s="165"/>
      <c r="AQ23" s="165"/>
      <c r="AR23" s="165"/>
      <c r="AS23" s="165"/>
      <c r="AT23" s="165"/>
      <c r="AU23" s="165"/>
      <c r="AV23" s="165"/>
      <c r="AW23" s="165"/>
      <c r="AX23" s="165"/>
      <c r="AY23" s="165"/>
      <c r="AZ23" s="165"/>
      <c r="BA23" s="165"/>
      <c r="BB23" s="165"/>
      <c r="BC23" s="166"/>
      <c r="BD23" s="166"/>
      <c r="BE23" s="166"/>
      <c r="BF23" s="166"/>
      <c r="BG23" s="166"/>
      <c r="BH23" s="166"/>
      <c r="BI23" s="166"/>
      <c r="BJ23" s="166"/>
      <c r="BK23" s="166"/>
      <c r="BL23" s="166"/>
      <c r="BM23" s="166"/>
      <c r="BN23" s="201">
        <f t="shared" si="2"/>
        <v>0</v>
      </c>
      <c r="BO23" s="173">
        <f t="shared" si="3"/>
        <v>0</v>
      </c>
      <c r="BP23" s="199"/>
      <c r="BQ23" s="199"/>
      <c r="BR23" s="199"/>
      <c r="BS23" s="199"/>
      <c r="BT23" s="200"/>
      <c r="BU23" s="200"/>
      <c r="BV23" s="168"/>
      <c r="BW23" s="168"/>
      <c r="BX23" s="168"/>
      <c r="BY23" s="168"/>
      <c r="BZ23" s="168"/>
      <c r="CA23" s="168"/>
    </row>
    <row r="24" spans="1:79" x14ac:dyDescent="0.25">
      <c r="A24" s="237" t="s">
        <v>100</v>
      </c>
      <c r="B24" s="165"/>
      <c r="C24" s="165"/>
      <c r="D24" s="165"/>
      <c r="E24" s="165"/>
      <c r="F24" s="165"/>
      <c r="G24" s="165"/>
      <c r="H24" s="165"/>
      <c r="I24" s="165"/>
      <c r="J24" s="165"/>
      <c r="K24" s="165"/>
      <c r="L24" s="165"/>
      <c r="M24" s="165"/>
      <c r="N24" s="165"/>
      <c r="O24" s="166"/>
      <c r="P24" s="166"/>
      <c r="Q24" s="166"/>
      <c r="R24" s="166"/>
      <c r="S24" s="166"/>
      <c r="T24" s="166"/>
      <c r="U24" s="166"/>
      <c r="V24" s="166"/>
      <c r="W24" s="166"/>
      <c r="X24" s="166"/>
      <c r="Y24" s="166"/>
      <c r="Z24" s="201">
        <f t="shared" si="0"/>
        <v>0</v>
      </c>
      <c r="AA24" s="173">
        <f t="shared" si="1"/>
        <v>0</v>
      </c>
      <c r="AB24" s="168"/>
      <c r="AC24" s="168"/>
      <c r="AD24" s="168"/>
      <c r="AE24" s="168"/>
      <c r="AF24" s="168"/>
      <c r="AG24" s="168"/>
      <c r="AH24" s="168"/>
      <c r="AI24" s="168"/>
      <c r="AJ24" s="168"/>
      <c r="AK24" s="168"/>
      <c r="AL24" s="168"/>
      <c r="AM24" s="168"/>
      <c r="AO24" s="165" t="s">
        <v>100</v>
      </c>
      <c r="AP24" s="165"/>
      <c r="AQ24" s="165"/>
      <c r="AR24" s="165"/>
      <c r="AS24" s="165"/>
      <c r="AT24" s="165"/>
      <c r="AU24" s="165"/>
      <c r="AV24" s="165"/>
      <c r="AW24" s="165"/>
      <c r="AX24" s="165"/>
      <c r="AY24" s="165"/>
      <c r="AZ24" s="165"/>
      <c r="BA24" s="165"/>
      <c r="BB24" s="165"/>
      <c r="BC24" s="166"/>
      <c r="BD24" s="166"/>
      <c r="BE24" s="166"/>
      <c r="BF24" s="166"/>
      <c r="BG24" s="166"/>
      <c r="BH24" s="166"/>
      <c r="BI24" s="166"/>
      <c r="BJ24" s="166"/>
      <c r="BK24" s="166"/>
      <c r="BL24" s="166"/>
      <c r="BM24" s="166"/>
      <c r="BN24" s="201">
        <f t="shared" si="2"/>
        <v>0</v>
      </c>
      <c r="BO24" s="173">
        <f t="shared" si="3"/>
        <v>0</v>
      </c>
      <c r="BP24" s="199"/>
      <c r="BQ24" s="199"/>
      <c r="BR24" s="199"/>
      <c r="BS24" s="199"/>
      <c r="BT24" s="200"/>
      <c r="BU24" s="200"/>
      <c r="BV24" s="168"/>
      <c r="BW24" s="168"/>
      <c r="BX24" s="168"/>
      <c r="BY24" s="168"/>
      <c r="BZ24" s="168"/>
      <c r="CA24" s="168"/>
    </row>
    <row r="25" spans="1:79" x14ac:dyDescent="0.25">
      <c r="A25" s="237" t="s">
        <v>101</v>
      </c>
      <c r="B25" s="165"/>
      <c r="C25" s="165"/>
      <c r="D25" s="165"/>
      <c r="E25" s="165"/>
      <c r="F25" s="165"/>
      <c r="G25" s="165"/>
      <c r="H25" s="165"/>
      <c r="I25" s="165"/>
      <c r="J25" s="165"/>
      <c r="K25" s="165"/>
      <c r="L25" s="165"/>
      <c r="M25" s="165"/>
      <c r="N25" s="165"/>
      <c r="O25" s="166"/>
      <c r="P25" s="166"/>
      <c r="Q25" s="166"/>
      <c r="R25" s="166"/>
      <c r="S25" s="166"/>
      <c r="T25" s="166"/>
      <c r="U25" s="166"/>
      <c r="V25" s="166"/>
      <c r="W25" s="166"/>
      <c r="X25" s="166"/>
      <c r="Y25" s="166"/>
      <c r="Z25" s="201">
        <f t="shared" si="0"/>
        <v>0</v>
      </c>
      <c r="AA25" s="173">
        <f t="shared" si="1"/>
        <v>0</v>
      </c>
      <c r="AB25" s="168"/>
      <c r="AC25" s="168"/>
      <c r="AD25" s="168"/>
      <c r="AE25" s="168"/>
      <c r="AF25" s="168"/>
      <c r="AG25" s="168"/>
      <c r="AH25" s="168"/>
      <c r="AI25" s="168"/>
      <c r="AJ25" s="168"/>
      <c r="AK25" s="168"/>
      <c r="AL25" s="168"/>
      <c r="AM25" s="168"/>
      <c r="AO25" s="165" t="s">
        <v>101</v>
      </c>
      <c r="AP25" s="165"/>
      <c r="AQ25" s="165"/>
      <c r="AR25" s="165"/>
      <c r="AS25" s="165"/>
      <c r="AT25" s="165"/>
      <c r="AU25" s="165"/>
      <c r="AV25" s="165"/>
      <c r="AW25" s="165"/>
      <c r="AX25" s="165"/>
      <c r="AY25" s="165"/>
      <c r="AZ25" s="165"/>
      <c r="BA25" s="165"/>
      <c r="BB25" s="165"/>
      <c r="BC25" s="166"/>
      <c r="BD25" s="166"/>
      <c r="BE25" s="166"/>
      <c r="BF25" s="166"/>
      <c r="BG25" s="166"/>
      <c r="BH25" s="166"/>
      <c r="BI25" s="166"/>
      <c r="BJ25" s="166"/>
      <c r="BK25" s="166"/>
      <c r="BL25" s="166"/>
      <c r="BM25" s="166"/>
      <c r="BN25" s="201">
        <f t="shared" si="2"/>
        <v>0</v>
      </c>
      <c r="BO25" s="173">
        <f t="shared" si="3"/>
        <v>0</v>
      </c>
      <c r="BP25" s="199"/>
      <c r="BQ25" s="199"/>
      <c r="BR25" s="199"/>
      <c r="BS25" s="199"/>
      <c r="BT25" s="200"/>
      <c r="BU25" s="200"/>
      <c r="BV25" s="168"/>
      <c r="BW25" s="168"/>
      <c r="BX25" s="168"/>
      <c r="BY25" s="168"/>
      <c r="BZ25" s="168"/>
      <c r="CA25" s="168"/>
    </row>
    <row r="26" spans="1:79" x14ac:dyDescent="0.25">
      <c r="A26" s="237" t="s">
        <v>102</v>
      </c>
      <c r="B26" s="165"/>
      <c r="C26" s="165"/>
      <c r="D26" s="165"/>
      <c r="E26" s="165"/>
      <c r="F26" s="165"/>
      <c r="G26" s="165"/>
      <c r="H26" s="165"/>
      <c r="I26" s="165"/>
      <c r="J26" s="165"/>
      <c r="K26" s="165"/>
      <c r="L26" s="165"/>
      <c r="M26" s="165"/>
      <c r="N26" s="165"/>
      <c r="O26" s="166"/>
      <c r="P26" s="166"/>
      <c r="Q26" s="166"/>
      <c r="R26" s="166"/>
      <c r="S26" s="166"/>
      <c r="T26" s="166"/>
      <c r="U26" s="166"/>
      <c r="V26" s="166"/>
      <c r="W26" s="166"/>
      <c r="X26" s="166"/>
      <c r="Y26" s="166"/>
      <c r="Z26" s="201">
        <f t="shared" si="0"/>
        <v>0</v>
      </c>
      <c r="AA26" s="173">
        <f t="shared" si="1"/>
        <v>0</v>
      </c>
      <c r="AB26" s="168"/>
      <c r="AC26" s="168"/>
      <c r="AD26" s="168"/>
      <c r="AE26" s="168"/>
      <c r="AF26" s="168"/>
      <c r="AG26" s="168"/>
      <c r="AH26" s="168"/>
      <c r="AI26" s="168"/>
      <c r="AJ26" s="168"/>
      <c r="AK26" s="168"/>
      <c r="AL26" s="168"/>
      <c r="AM26" s="168"/>
      <c r="AO26" s="165" t="s">
        <v>102</v>
      </c>
      <c r="AP26" s="165"/>
      <c r="AQ26" s="165"/>
      <c r="AR26" s="165"/>
      <c r="AS26" s="165"/>
      <c r="AT26" s="165"/>
      <c r="AU26" s="165"/>
      <c r="AV26" s="165"/>
      <c r="AW26" s="165"/>
      <c r="AX26" s="165"/>
      <c r="AY26" s="165"/>
      <c r="AZ26" s="165"/>
      <c r="BA26" s="165"/>
      <c r="BB26" s="165"/>
      <c r="BC26" s="166"/>
      <c r="BD26" s="166"/>
      <c r="BE26" s="166"/>
      <c r="BF26" s="166"/>
      <c r="BG26" s="166"/>
      <c r="BH26" s="166"/>
      <c r="BI26" s="166"/>
      <c r="BJ26" s="166"/>
      <c r="BK26" s="166"/>
      <c r="BL26" s="166"/>
      <c r="BM26" s="166"/>
      <c r="BN26" s="201">
        <f t="shared" si="2"/>
        <v>0</v>
      </c>
      <c r="BO26" s="173">
        <f t="shared" si="3"/>
        <v>0</v>
      </c>
      <c r="BP26" s="199"/>
      <c r="BQ26" s="199"/>
      <c r="BR26" s="199"/>
      <c r="BS26" s="199"/>
      <c r="BT26" s="200"/>
      <c r="BU26" s="200"/>
      <c r="BV26" s="168"/>
      <c r="BW26" s="168"/>
      <c r="BX26" s="168"/>
      <c r="BY26" s="168"/>
      <c r="BZ26" s="168"/>
      <c r="CA26" s="168"/>
    </row>
    <row r="27" spans="1:79" x14ac:dyDescent="0.25">
      <c r="A27" s="237" t="s">
        <v>103</v>
      </c>
      <c r="B27" s="165"/>
      <c r="C27" s="165"/>
      <c r="D27" s="165"/>
      <c r="E27" s="165"/>
      <c r="F27" s="165"/>
      <c r="G27" s="165"/>
      <c r="H27" s="165"/>
      <c r="I27" s="165"/>
      <c r="J27" s="165"/>
      <c r="K27" s="165"/>
      <c r="L27" s="165"/>
      <c r="M27" s="165"/>
      <c r="N27" s="165"/>
      <c r="O27" s="166"/>
      <c r="P27" s="166"/>
      <c r="Q27" s="166"/>
      <c r="R27" s="166"/>
      <c r="S27" s="166"/>
      <c r="T27" s="166"/>
      <c r="U27" s="166"/>
      <c r="V27" s="166"/>
      <c r="W27" s="166"/>
      <c r="X27" s="166"/>
      <c r="Y27" s="166"/>
      <c r="Z27" s="201">
        <f t="shared" si="0"/>
        <v>0</v>
      </c>
      <c r="AA27" s="173">
        <f t="shared" si="1"/>
        <v>0</v>
      </c>
      <c r="AB27" s="168"/>
      <c r="AC27" s="168"/>
      <c r="AD27" s="168"/>
      <c r="AE27" s="168"/>
      <c r="AF27" s="168"/>
      <c r="AG27" s="168"/>
      <c r="AH27" s="168"/>
      <c r="AI27" s="168"/>
      <c r="AJ27" s="168"/>
      <c r="AK27" s="168"/>
      <c r="AL27" s="168"/>
      <c r="AM27" s="168"/>
      <c r="AO27" s="165" t="s">
        <v>103</v>
      </c>
      <c r="AP27" s="165"/>
      <c r="AQ27" s="165"/>
      <c r="AR27" s="165"/>
      <c r="AS27" s="165"/>
      <c r="AT27" s="165"/>
      <c r="AU27" s="165"/>
      <c r="AV27" s="165"/>
      <c r="AW27" s="165"/>
      <c r="AX27" s="165"/>
      <c r="AY27" s="165"/>
      <c r="AZ27" s="165"/>
      <c r="BA27" s="165"/>
      <c r="BB27" s="165"/>
      <c r="BC27" s="166"/>
      <c r="BD27" s="166"/>
      <c r="BE27" s="166"/>
      <c r="BF27" s="166"/>
      <c r="BG27" s="166"/>
      <c r="BH27" s="166"/>
      <c r="BI27" s="166"/>
      <c r="BJ27" s="166"/>
      <c r="BK27" s="166"/>
      <c r="BL27" s="166"/>
      <c r="BM27" s="166"/>
      <c r="BN27" s="201">
        <f t="shared" si="2"/>
        <v>0</v>
      </c>
      <c r="BO27" s="173">
        <f t="shared" si="3"/>
        <v>0</v>
      </c>
      <c r="BP27" s="199"/>
      <c r="BQ27" s="199"/>
      <c r="BR27" s="199"/>
      <c r="BS27" s="199"/>
      <c r="BT27" s="200"/>
      <c r="BU27" s="200"/>
      <c r="BV27" s="168"/>
      <c r="BW27" s="168"/>
      <c r="BX27" s="168"/>
      <c r="BY27" s="168"/>
      <c r="BZ27" s="168"/>
      <c r="CA27" s="168"/>
    </row>
    <row r="28" spans="1:79" x14ac:dyDescent="0.25">
      <c r="A28" s="237" t="s">
        <v>104</v>
      </c>
      <c r="B28" s="165"/>
      <c r="C28" s="165"/>
      <c r="D28" s="165"/>
      <c r="E28" s="165"/>
      <c r="F28" s="165"/>
      <c r="G28" s="165"/>
      <c r="H28" s="165"/>
      <c r="I28" s="165"/>
      <c r="J28" s="165"/>
      <c r="K28" s="165"/>
      <c r="L28" s="165"/>
      <c r="M28" s="165"/>
      <c r="N28" s="165"/>
      <c r="O28" s="166"/>
      <c r="P28" s="166"/>
      <c r="Q28" s="166"/>
      <c r="R28" s="166"/>
      <c r="S28" s="166"/>
      <c r="T28" s="166"/>
      <c r="U28" s="166"/>
      <c r="V28" s="166"/>
      <c r="W28" s="166"/>
      <c r="X28" s="166"/>
      <c r="Y28" s="166"/>
      <c r="Z28" s="201">
        <f t="shared" si="0"/>
        <v>0</v>
      </c>
      <c r="AA28" s="173">
        <f t="shared" si="1"/>
        <v>0</v>
      </c>
      <c r="AB28" s="168"/>
      <c r="AC28" s="168"/>
      <c r="AD28" s="168"/>
      <c r="AE28" s="168"/>
      <c r="AF28" s="168"/>
      <c r="AG28" s="168"/>
      <c r="AH28" s="168"/>
      <c r="AI28" s="168"/>
      <c r="AJ28" s="168"/>
      <c r="AK28" s="168"/>
      <c r="AL28" s="168"/>
      <c r="AM28" s="168"/>
      <c r="AO28" s="165" t="s">
        <v>104</v>
      </c>
      <c r="AP28" s="165"/>
      <c r="AQ28" s="165"/>
      <c r="AR28" s="165"/>
      <c r="AS28" s="165"/>
      <c r="AT28" s="165"/>
      <c r="AU28" s="165"/>
      <c r="AV28" s="165"/>
      <c r="AW28" s="165"/>
      <c r="AX28" s="165"/>
      <c r="AY28" s="165"/>
      <c r="AZ28" s="165"/>
      <c r="BA28" s="165"/>
      <c r="BB28" s="165"/>
      <c r="BC28" s="166"/>
      <c r="BD28" s="166"/>
      <c r="BE28" s="166"/>
      <c r="BF28" s="166"/>
      <c r="BG28" s="166"/>
      <c r="BH28" s="166"/>
      <c r="BI28" s="166"/>
      <c r="BJ28" s="166"/>
      <c r="BK28" s="166"/>
      <c r="BL28" s="166"/>
      <c r="BM28" s="166"/>
      <c r="BN28" s="201">
        <f t="shared" si="2"/>
        <v>0</v>
      </c>
      <c r="BO28" s="173">
        <f t="shared" si="3"/>
        <v>0</v>
      </c>
      <c r="BP28" s="199"/>
      <c r="BQ28" s="199"/>
      <c r="BR28" s="199"/>
      <c r="BS28" s="199"/>
      <c r="BT28" s="200"/>
      <c r="BU28" s="200"/>
      <c r="BV28" s="168"/>
      <c r="BW28" s="168"/>
      <c r="BX28" s="168"/>
      <c r="BY28" s="168"/>
      <c r="BZ28" s="168"/>
      <c r="CA28" s="168"/>
    </row>
    <row r="29" spans="1:79" x14ac:dyDescent="0.25">
      <c r="A29" s="237" t="s">
        <v>105</v>
      </c>
      <c r="B29" s="165"/>
      <c r="C29" s="165"/>
      <c r="D29" s="165"/>
      <c r="E29" s="165"/>
      <c r="F29" s="165"/>
      <c r="G29" s="165"/>
      <c r="H29" s="165"/>
      <c r="I29" s="165"/>
      <c r="J29" s="165"/>
      <c r="K29" s="165"/>
      <c r="L29" s="165"/>
      <c r="M29" s="165"/>
      <c r="N29" s="165"/>
      <c r="O29" s="166"/>
      <c r="P29" s="166"/>
      <c r="Q29" s="166"/>
      <c r="R29" s="166"/>
      <c r="S29" s="166"/>
      <c r="T29" s="166"/>
      <c r="U29" s="166"/>
      <c r="V29" s="166"/>
      <c r="W29" s="166"/>
      <c r="X29" s="166"/>
      <c r="Y29" s="166"/>
      <c r="Z29" s="201">
        <f t="shared" si="0"/>
        <v>0</v>
      </c>
      <c r="AA29" s="173">
        <f t="shared" si="1"/>
        <v>0</v>
      </c>
      <c r="AB29" s="168"/>
      <c r="AC29" s="168"/>
      <c r="AD29" s="168"/>
      <c r="AE29" s="168"/>
      <c r="AF29" s="168"/>
      <c r="AG29" s="168"/>
      <c r="AH29" s="168"/>
      <c r="AI29" s="168"/>
      <c r="AJ29" s="168"/>
      <c r="AK29" s="168"/>
      <c r="AL29" s="168"/>
      <c r="AM29" s="168"/>
      <c r="AO29" s="165" t="s">
        <v>105</v>
      </c>
      <c r="AP29" s="165"/>
      <c r="AQ29" s="165"/>
      <c r="AR29" s="165"/>
      <c r="AS29" s="165"/>
      <c r="AT29" s="165"/>
      <c r="AU29" s="165"/>
      <c r="AV29" s="165"/>
      <c r="AW29" s="165"/>
      <c r="AX29" s="165"/>
      <c r="AY29" s="165"/>
      <c r="AZ29" s="165"/>
      <c r="BA29" s="165"/>
      <c r="BB29" s="165"/>
      <c r="BC29" s="166"/>
      <c r="BD29" s="166"/>
      <c r="BE29" s="166"/>
      <c r="BF29" s="166"/>
      <c r="BG29" s="166"/>
      <c r="BH29" s="166"/>
      <c r="BI29" s="166"/>
      <c r="BJ29" s="166"/>
      <c r="BK29" s="166"/>
      <c r="BL29" s="166"/>
      <c r="BM29" s="166"/>
      <c r="BN29" s="201">
        <f t="shared" si="2"/>
        <v>0</v>
      </c>
      <c r="BO29" s="173">
        <f t="shared" si="3"/>
        <v>0</v>
      </c>
      <c r="BP29" s="199"/>
      <c r="BQ29" s="199"/>
      <c r="BR29" s="199"/>
      <c r="BS29" s="199"/>
      <c r="BT29" s="200"/>
      <c r="BU29" s="200"/>
      <c r="BV29" s="168"/>
      <c r="BW29" s="168"/>
      <c r="BX29" s="168"/>
      <c r="BY29" s="168"/>
      <c r="BZ29" s="168"/>
      <c r="CA29" s="168"/>
    </row>
    <row r="30" spans="1:79" x14ac:dyDescent="0.25">
      <c r="A30" s="237" t="s">
        <v>106</v>
      </c>
      <c r="B30" s="165"/>
      <c r="C30" s="165"/>
      <c r="D30" s="165"/>
      <c r="E30" s="165"/>
      <c r="F30" s="165"/>
      <c r="G30" s="165"/>
      <c r="H30" s="165"/>
      <c r="I30" s="165"/>
      <c r="J30" s="165"/>
      <c r="K30" s="165"/>
      <c r="L30" s="165"/>
      <c r="M30" s="165"/>
      <c r="N30" s="165"/>
      <c r="O30" s="166"/>
      <c r="P30" s="166"/>
      <c r="Q30" s="166"/>
      <c r="R30" s="166"/>
      <c r="S30" s="166"/>
      <c r="T30" s="166"/>
      <c r="U30" s="166"/>
      <c r="V30" s="166"/>
      <c r="W30" s="166"/>
      <c r="X30" s="166"/>
      <c r="Y30" s="166"/>
      <c r="Z30" s="201">
        <f t="shared" si="0"/>
        <v>0</v>
      </c>
      <c r="AA30" s="173">
        <f t="shared" si="1"/>
        <v>0</v>
      </c>
      <c r="AB30" s="168"/>
      <c r="AC30" s="168"/>
      <c r="AD30" s="168"/>
      <c r="AE30" s="168"/>
      <c r="AF30" s="168"/>
      <c r="AG30" s="168"/>
      <c r="AH30" s="168"/>
      <c r="AI30" s="168"/>
      <c r="AJ30" s="168"/>
      <c r="AK30" s="168"/>
      <c r="AL30" s="168"/>
      <c r="AM30" s="168"/>
      <c r="AO30" s="165" t="s">
        <v>106</v>
      </c>
      <c r="AP30" s="165"/>
      <c r="AQ30" s="165"/>
      <c r="AR30" s="165"/>
      <c r="AS30" s="165"/>
      <c r="AT30" s="165"/>
      <c r="AU30" s="165"/>
      <c r="AV30" s="165"/>
      <c r="AW30" s="165"/>
      <c r="AX30" s="165"/>
      <c r="AY30" s="165"/>
      <c r="AZ30" s="165"/>
      <c r="BA30" s="165"/>
      <c r="BB30" s="165"/>
      <c r="BC30" s="166"/>
      <c r="BD30" s="166"/>
      <c r="BE30" s="166"/>
      <c r="BF30" s="166"/>
      <c r="BG30" s="166"/>
      <c r="BH30" s="166"/>
      <c r="BI30" s="166"/>
      <c r="BJ30" s="166"/>
      <c r="BK30" s="166"/>
      <c r="BL30" s="166"/>
      <c r="BM30" s="166"/>
      <c r="BN30" s="201">
        <f t="shared" si="2"/>
        <v>0</v>
      </c>
      <c r="BO30" s="173">
        <f t="shared" si="3"/>
        <v>0</v>
      </c>
      <c r="BP30" s="199"/>
      <c r="BQ30" s="199"/>
      <c r="BR30" s="199"/>
      <c r="BS30" s="199"/>
      <c r="BT30" s="200"/>
      <c r="BU30" s="200"/>
      <c r="BV30" s="168"/>
      <c r="BW30" s="168"/>
      <c r="BX30" s="168"/>
      <c r="BY30" s="168"/>
      <c r="BZ30" s="168"/>
      <c r="CA30" s="168"/>
    </row>
    <row r="31" spans="1:79" x14ac:dyDescent="0.25">
      <c r="A31" s="237" t="s">
        <v>107</v>
      </c>
      <c r="B31" s="165"/>
      <c r="C31" s="165"/>
      <c r="D31" s="165"/>
      <c r="E31" s="165"/>
      <c r="F31" s="165"/>
      <c r="G31" s="165"/>
      <c r="H31" s="165"/>
      <c r="I31" s="165"/>
      <c r="J31" s="165"/>
      <c r="K31" s="165"/>
      <c r="L31" s="165"/>
      <c r="M31" s="165"/>
      <c r="N31" s="165"/>
      <c r="O31" s="166"/>
      <c r="P31" s="166"/>
      <c r="Q31" s="166"/>
      <c r="R31" s="166"/>
      <c r="S31" s="166"/>
      <c r="T31" s="166"/>
      <c r="U31" s="166"/>
      <c r="V31" s="166"/>
      <c r="W31" s="166"/>
      <c r="X31" s="166"/>
      <c r="Y31" s="166"/>
      <c r="Z31" s="201">
        <f t="shared" si="0"/>
        <v>0</v>
      </c>
      <c r="AA31" s="173">
        <f t="shared" si="1"/>
        <v>0</v>
      </c>
      <c r="AB31" s="168"/>
      <c r="AC31" s="168"/>
      <c r="AD31" s="168"/>
      <c r="AE31" s="168"/>
      <c r="AF31" s="168"/>
      <c r="AG31" s="168"/>
      <c r="AH31" s="168"/>
      <c r="AI31" s="168"/>
      <c r="AJ31" s="168"/>
      <c r="AK31" s="168"/>
      <c r="AL31" s="168"/>
      <c r="AM31" s="168"/>
      <c r="AO31" s="165" t="s">
        <v>107</v>
      </c>
      <c r="AP31" s="165"/>
      <c r="AQ31" s="165"/>
      <c r="AR31" s="165"/>
      <c r="AS31" s="165"/>
      <c r="AT31" s="165"/>
      <c r="AU31" s="165"/>
      <c r="AV31" s="165"/>
      <c r="AW31" s="165"/>
      <c r="AX31" s="165"/>
      <c r="AY31" s="165"/>
      <c r="AZ31" s="165"/>
      <c r="BA31" s="165"/>
      <c r="BB31" s="165"/>
      <c r="BC31" s="166"/>
      <c r="BD31" s="166"/>
      <c r="BE31" s="166"/>
      <c r="BF31" s="166"/>
      <c r="BG31" s="166"/>
      <c r="BH31" s="166"/>
      <c r="BI31" s="166"/>
      <c r="BJ31" s="166"/>
      <c r="BK31" s="166"/>
      <c r="BL31" s="166"/>
      <c r="BM31" s="166"/>
      <c r="BN31" s="201">
        <f t="shared" si="2"/>
        <v>0</v>
      </c>
      <c r="BO31" s="173">
        <f t="shared" si="3"/>
        <v>0</v>
      </c>
      <c r="BP31" s="199"/>
      <c r="BQ31" s="199"/>
      <c r="BR31" s="199"/>
      <c r="BS31" s="199"/>
      <c r="BT31" s="200"/>
      <c r="BU31" s="200"/>
      <c r="BV31" s="168"/>
      <c r="BW31" s="168"/>
      <c r="BX31" s="168"/>
      <c r="BY31" s="168"/>
      <c r="BZ31" s="168"/>
      <c r="CA31" s="168"/>
    </row>
    <row r="32" spans="1:79" x14ac:dyDescent="0.25">
      <c r="A32" s="237" t="s">
        <v>108</v>
      </c>
      <c r="B32" s="165"/>
      <c r="C32" s="165"/>
      <c r="D32" s="165"/>
      <c r="E32" s="165"/>
      <c r="F32" s="165"/>
      <c r="G32" s="165"/>
      <c r="H32" s="165"/>
      <c r="I32" s="165"/>
      <c r="J32" s="165"/>
      <c r="K32" s="165"/>
      <c r="L32" s="165"/>
      <c r="M32" s="165"/>
      <c r="N32" s="165"/>
      <c r="O32" s="166"/>
      <c r="P32" s="166"/>
      <c r="Q32" s="166"/>
      <c r="R32" s="166"/>
      <c r="S32" s="166"/>
      <c r="T32" s="166"/>
      <c r="U32" s="166"/>
      <c r="V32" s="166"/>
      <c r="W32" s="166"/>
      <c r="X32" s="166"/>
      <c r="Y32" s="166"/>
      <c r="Z32" s="201">
        <f t="shared" si="0"/>
        <v>0</v>
      </c>
      <c r="AA32" s="173">
        <f t="shared" si="1"/>
        <v>0</v>
      </c>
      <c r="AB32" s="168"/>
      <c r="AC32" s="168"/>
      <c r="AD32" s="168"/>
      <c r="AE32" s="168"/>
      <c r="AF32" s="168"/>
      <c r="AG32" s="168"/>
      <c r="AH32" s="168"/>
      <c r="AI32" s="168"/>
      <c r="AJ32" s="168"/>
      <c r="AK32" s="168"/>
      <c r="AL32" s="168"/>
      <c r="AM32" s="168"/>
      <c r="AO32" s="165" t="s">
        <v>108</v>
      </c>
      <c r="AP32" s="165"/>
      <c r="AQ32" s="165"/>
      <c r="AR32" s="165"/>
      <c r="AS32" s="165"/>
      <c r="AT32" s="165"/>
      <c r="AU32" s="165"/>
      <c r="AV32" s="165"/>
      <c r="AW32" s="165"/>
      <c r="AX32" s="165"/>
      <c r="AY32" s="165"/>
      <c r="AZ32" s="165"/>
      <c r="BA32" s="165"/>
      <c r="BB32" s="165"/>
      <c r="BC32" s="166"/>
      <c r="BD32" s="166"/>
      <c r="BE32" s="166"/>
      <c r="BF32" s="166"/>
      <c r="BG32" s="166"/>
      <c r="BH32" s="166"/>
      <c r="BI32" s="166"/>
      <c r="BJ32" s="166"/>
      <c r="BK32" s="166"/>
      <c r="BL32" s="166"/>
      <c r="BM32" s="166"/>
      <c r="BN32" s="201">
        <f t="shared" si="2"/>
        <v>0</v>
      </c>
      <c r="BO32" s="173">
        <f t="shared" si="3"/>
        <v>0</v>
      </c>
      <c r="BP32" s="199"/>
      <c r="BQ32" s="199"/>
      <c r="BR32" s="199"/>
      <c r="BS32" s="199"/>
      <c r="BT32" s="200"/>
      <c r="BU32" s="200"/>
      <c r="BV32" s="168"/>
      <c r="BW32" s="168"/>
      <c r="BX32" s="168"/>
      <c r="BY32" s="168"/>
      <c r="BZ32" s="168"/>
      <c r="CA32" s="168"/>
    </row>
    <row r="33" spans="1:79" x14ac:dyDescent="0.25">
      <c r="A33" s="237" t="s">
        <v>109</v>
      </c>
      <c r="B33" s="165"/>
      <c r="C33" s="165"/>
      <c r="D33" s="165"/>
      <c r="E33" s="165"/>
      <c r="F33" s="165"/>
      <c r="G33" s="165"/>
      <c r="H33" s="165"/>
      <c r="I33" s="165"/>
      <c r="J33" s="165"/>
      <c r="K33" s="165"/>
      <c r="L33" s="165"/>
      <c r="M33" s="165"/>
      <c r="N33" s="165"/>
      <c r="O33" s="166"/>
      <c r="P33" s="166"/>
      <c r="Q33" s="166"/>
      <c r="R33" s="166"/>
      <c r="S33" s="166"/>
      <c r="T33" s="166"/>
      <c r="U33" s="166"/>
      <c r="V33" s="166"/>
      <c r="W33" s="166"/>
      <c r="X33" s="166"/>
      <c r="Y33" s="166"/>
      <c r="Z33" s="201">
        <f t="shared" si="0"/>
        <v>0</v>
      </c>
      <c r="AA33" s="173">
        <f t="shared" si="1"/>
        <v>0</v>
      </c>
      <c r="AB33" s="168"/>
      <c r="AC33" s="168"/>
      <c r="AD33" s="168"/>
      <c r="AE33" s="168"/>
      <c r="AF33" s="168"/>
      <c r="AG33" s="168"/>
      <c r="AH33" s="168"/>
      <c r="AI33" s="168"/>
      <c r="AJ33" s="168"/>
      <c r="AK33" s="168"/>
      <c r="AL33" s="168"/>
      <c r="AM33" s="168"/>
      <c r="AO33" s="165" t="s">
        <v>109</v>
      </c>
      <c r="AP33" s="165"/>
      <c r="AQ33" s="165"/>
      <c r="AR33" s="165"/>
      <c r="AS33" s="165"/>
      <c r="AT33" s="165"/>
      <c r="AU33" s="165"/>
      <c r="AV33" s="165"/>
      <c r="AW33" s="165"/>
      <c r="AX33" s="165"/>
      <c r="AY33" s="165"/>
      <c r="AZ33" s="165"/>
      <c r="BA33" s="165"/>
      <c r="BB33" s="165"/>
      <c r="BC33" s="166"/>
      <c r="BD33" s="166"/>
      <c r="BE33" s="166"/>
      <c r="BF33" s="166"/>
      <c r="BG33" s="166"/>
      <c r="BH33" s="166"/>
      <c r="BI33" s="166"/>
      <c r="BJ33" s="166"/>
      <c r="BK33" s="166"/>
      <c r="BL33" s="166"/>
      <c r="BM33" s="166"/>
      <c r="BN33" s="201">
        <f t="shared" si="2"/>
        <v>0</v>
      </c>
      <c r="BO33" s="173">
        <f t="shared" si="3"/>
        <v>0</v>
      </c>
      <c r="BP33" s="199"/>
      <c r="BQ33" s="199"/>
      <c r="BR33" s="199"/>
      <c r="BS33" s="199"/>
      <c r="BT33" s="200"/>
      <c r="BU33" s="200"/>
      <c r="BV33" s="168"/>
      <c r="BW33" s="168"/>
      <c r="BX33" s="168"/>
      <c r="BY33" s="168"/>
      <c r="BZ33" s="168"/>
      <c r="CA33" s="168"/>
    </row>
    <row r="34" spans="1:79" x14ac:dyDescent="0.25">
      <c r="A34" s="237" t="s">
        <v>110</v>
      </c>
      <c r="B34" s="165"/>
      <c r="C34" s="165"/>
      <c r="D34" s="165"/>
      <c r="E34" s="165"/>
      <c r="F34" s="165"/>
      <c r="G34" s="165"/>
      <c r="H34" s="165"/>
      <c r="I34" s="165"/>
      <c r="J34" s="165"/>
      <c r="K34" s="165"/>
      <c r="L34" s="165"/>
      <c r="M34" s="165"/>
      <c r="N34" s="165"/>
      <c r="O34" s="166"/>
      <c r="P34" s="166"/>
      <c r="Q34" s="166"/>
      <c r="R34" s="166"/>
      <c r="S34" s="166"/>
      <c r="T34" s="166"/>
      <c r="U34" s="166"/>
      <c r="V34" s="166"/>
      <c r="W34" s="166"/>
      <c r="X34" s="166"/>
      <c r="Y34" s="166"/>
      <c r="Z34" s="201">
        <f t="shared" si="0"/>
        <v>0</v>
      </c>
      <c r="AA34" s="173">
        <f t="shared" si="1"/>
        <v>0</v>
      </c>
      <c r="AB34" s="168"/>
      <c r="AC34" s="168"/>
      <c r="AD34" s="168"/>
      <c r="AE34" s="168"/>
      <c r="AF34" s="168"/>
      <c r="AG34" s="168"/>
      <c r="AH34" s="168"/>
      <c r="AI34" s="168"/>
      <c r="AJ34" s="168"/>
      <c r="AK34" s="168"/>
      <c r="AL34" s="168"/>
      <c r="AM34" s="168"/>
      <c r="AO34" s="165" t="s">
        <v>110</v>
      </c>
      <c r="AP34" s="165"/>
      <c r="AQ34" s="165"/>
      <c r="AR34" s="165"/>
      <c r="AS34" s="165"/>
      <c r="AT34" s="165"/>
      <c r="AU34" s="165"/>
      <c r="AV34" s="165"/>
      <c r="AW34" s="165"/>
      <c r="AX34" s="165"/>
      <c r="AY34" s="165"/>
      <c r="AZ34" s="165"/>
      <c r="BA34" s="165"/>
      <c r="BB34" s="165"/>
      <c r="BC34" s="166"/>
      <c r="BD34" s="166"/>
      <c r="BE34" s="166"/>
      <c r="BF34" s="166"/>
      <c r="BG34" s="166"/>
      <c r="BH34" s="166"/>
      <c r="BI34" s="166"/>
      <c r="BJ34" s="166"/>
      <c r="BK34" s="166"/>
      <c r="BL34" s="166"/>
      <c r="BM34" s="166"/>
      <c r="BN34" s="201">
        <f t="shared" si="2"/>
        <v>0</v>
      </c>
      <c r="BO34" s="173">
        <f t="shared" si="3"/>
        <v>0</v>
      </c>
      <c r="BP34" s="199"/>
      <c r="BQ34" s="199"/>
      <c r="BR34" s="199"/>
      <c r="BS34" s="199"/>
      <c r="BT34" s="200"/>
      <c r="BU34" s="200"/>
      <c r="BV34" s="168"/>
      <c r="BW34" s="168"/>
      <c r="BX34" s="168"/>
      <c r="BY34" s="168"/>
      <c r="BZ34" s="168"/>
      <c r="CA34" s="168"/>
    </row>
    <row r="35" spans="1:79" x14ac:dyDescent="0.25">
      <c r="A35" s="237" t="s">
        <v>111</v>
      </c>
      <c r="B35" s="165"/>
      <c r="C35" s="165"/>
      <c r="D35" s="165"/>
      <c r="E35" s="165"/>
      <c r="F35" s="165"/>
      <c r="G35" s="165"/>
      <c r="H35" s="165"/>
      <c r="I35" s="165"/>
      <c r="J35" s="165"/>
      <c r="K35" s="165"/>
      <c r="L35" s="165"/>
      <c r="M35" s="165"/>
      <c r="N35" s="165"/>
      <c r="O35" s="166"/>
      <c r="P35" s="166"/>
      <c r="Q35" s="166"/>
      <c r="R35" s="166"/>
      <c r="S35" s="166"/>
      <c r="T35" s="166"/>
      <c r="U35" s="166"/>
      <c r="V35" s="166"/>
      <c r="W35" s="166"/>
      <c r="X35" s="166"/>
      <c r="Y35" s="166"/>
      <c r="Z35" s="201">
        <f t="shared" si="0"/>
        <v>0</v>
      </c>
      <c r="AA35" s="173">
        <f t="shared" si="1"/>
        <v>0</v>
      </c>
      <c r="AB35" s="168"/>
      <c r="AC35" s="168"/>
      <c r="AD35" s="168"/>
      <c r="AE35" s="168"/>
      <c r="AF35" s="168"/>
      <c r="AG35" s="168"/>
      <c r="AH35" s="168"/>
      <c r="AI35" s="168"/>
      <c r="AJ35" s="168"/>
      <c r="AK35" s="168"/>
      <c r="AL35" s="168"/>
      <c r="AM35" s="168"/>
      <c r="AO35" s="165" t="s">
        <v>111</v>
      </c>
      <c r="AP35" s="165"/>
      <c r="AQ35" s="165"/>
      <c r="AR35" s="165"/>
      <c r="AS35" s="165"/>
      <c r="AT35" s="165"/>
      <c r="AU35" s="165"/>
      <c r="AV35" s="165"/>
      <c r="AW35" s="165"/>
      <c r="AX35" s="165"/>
      <c r="AY35" s="165"/>
      <c r="AZ35" s="165"/>
      <c r="BA35" s="165"/>
      <c r="BB35" s="165"/>
      <c r="BC35" s="166"/>
      <c r="BD35" s="166"/>
      <c r="BE35" s="166"/>
      <c r="BF35" s="166"/>
      <c r="BG35" s="166"/>
      <c r="BH35" s="166"/>
      <c r="BI35" s="166"/>
      <c r="BJ35" s="166"/>
      <c r="BK35" s="166"/>
      <c r="BL35" s="166"/>
      <c r="BM35" s="166"/>
      <c r="BN35" s="201">
        <f t="shared" si="2"/>
        <v>0</v>
      </c>
      <c r="BO35" s="173">
        <f t="shared" si="3"/>
        <v>0</v>
      </c>
      <c r="BP35" s="199"/>
      <c r="BQ35" s="199"/>
      <c r="BR35" s="199"/>
      <c r="BS35" s="199"/>
      <c r="BT35" s="200"/>
      <c r="BU35" s="200"/>
      <c r="BV35" s="168"/>
      <c r="BW35" s="168"/>
      <c r="BX35" s="168"/>
      <c r="BY35" s="168"/>
      <c r="BZ35" s="168"/>
      <c r="CA35" s="168"/>
    </row>
    <row r="36" spans="1:79" x14ac:dyDescent="0.25">
      <c r="A36" s="237" t="s">
        <v>112</v>
      </c>
      <c r="B36" s="165"/>
      <c r="C36" s="165"/>
      <c r="D36" s="165"/>
      <c r="E36" s="165"/>
      <c r="F36" s="165"/>
      <c r="G36" s="165"/>
      <c r="H36" s="165"/>
      <c r="I36" s="165"/>
      <c r="J36" s="165"/>
      <c r="K36" s="165"/>
      <c r="L36" s="165"/>
      <c r="M36" s="165"/>
      <c r="N36" s="165"/>
      <c r="O36" s="166"/>
      <c r="P36" s="166"/>
      <c r="Q36" s="166"/>
      <c r="R36" s="166"/>
      <c r="S36" s="166"/>
      <c r="T36" s="166"/>
      <c r="U36" s="166"/>
      <c r="V36" s="166"/>
      <c r="W36" s="166"/>
      <c r="X36" s="166"/>
      <c r="Y36" s="166"/>
      <c r="Z36" s="201">
        <f t="shared" si="0"/>
        <v>0</v>
      </c>
      <c r="AA36" s="173">
        <f t="shared" si="1"/>
        <v>0</v>
      </c>
      <c r="AB36" s="168"/>
      <c r="AC36" s="168"/>
      <c r="AD36" s="168"/>
      <c r="AE36" s="168"/>
      <c r="AF36" s="168"/>
      <c r="AG36" s="168"/>
      <c r="AH36" s="168"/>
      <c r="AI36" s="168"/>
      <c r="AJ36" s="168"/>
      <c r="AK36" s="168"/>
      <c r="AL36" s="168"/>
      <c r="AM36" s="168"/>
      <c r="AO36" s="165" t="s">
        <v>112</v>
      </c>
      <c r="AP36" s="165"/>
      <c r="AQ36" s="165"/>
      <c r="AR36" s="165"/>
      <c r="AS36" s="165"/>
      <c r="AT36" s="165"/>
      <c r="AU36" s="165"/>
      <c r="AV36" s="165"/>
      <c r="AW36" s="165"/>
      <c r="AX36" s="165"/>
      <c r="AY36" s="165"/>
      <c r="AZ36" s="165"/>
      <c r="BA36" s="165"/>
      <c r="BB36" s="165"/>
      <c r="BC36" s="166"/>
      <c r="BD36" s="166"/>
      <c r="BE36" s="166"/>
      <c r="BF36" s="166"/>
      <c r="BG36" s="166"/>
      <c r="BH36" s="166"/>
      <c r="BI36" s="166"/>
      <c r="BJ36" s="166"/>
      <c r="BK36" s="166"/>
      <c r="BL36" s="166"/>
      <c r="BM36" s="166"/>
      <c r="BN36" s="201">
        <f t="shared" si="2"/>
        <v>0</v>
      </c>
      <c r="BO36" s="173">
        <f t="shared" si="3"/>
        <v>0</v>
      </c>
      <c r="BP36" s="199"/>
      <c r="BQ36" s="199"/>
      <c r="BR36" s="199"/>
      <c r="BS36" s="199"/>
      <c r="BT36" s="200"/>
      <c r="BU36" s="200"/>
      <c r="BV36" s="168"/>
      <c r="BW36" s="168"/>
      <c r="BX36" s="168"/>
      <c r="BY36" s="168"/>
      <c r="BZ36" s="168"/>
      <c r="CA36" s="168"/>
    </row>
    <row r="37" spans="1:79" x14ac:dyDescent="0.25">
      <c r="A37" s="165" t="s">
        <v>113</v>
      </c>
      <c r="B37" s="165"/>
      <c r="C37" s="165"/>
      <c r="D37" s="165"/>
      <c r="E37" s="165"/>
      <c r="F37" s="165"/>
      <c r="G37" s="165"/>
      <c r="H37" s="165"/>
      <c r="I37" s="165"/>
      <c r="J37" s="165"/>
      <c r="K37" s="165"/>
      <c r="L37" s="165"/>
      <c r="M37" s="165"/>
      <c r="N37" s="165"/>
      <c r="O37" s="166"/>
      <c r="P37" s="166"/>
      <c r="Q37" s="166"/>
      <c r="R37" s="166"/>
      <c r="S37" s="166"/>
      <c r="T37" s="166"/>
      <c r="U37" s="166"/>
      <c r="V37" s="166"/>
      <c r="W37" s="166"/>
      <c r="X37" s="166"/>
      <c r="Y37" s="166"/>
      <c r="Z37" s="201">
        <f t="shared" si="0"/>
        <v>0</v>
      </c>
      <c r="AA37" s="173">
        <f t="shared" si="1"/>
        <v>0</v>
      </c>
      <c r="AB37" s="168"/>
      <c r="AC37" s="168"/>
      <c r="AD37" s="168"/>
      <c r="AE37" s="168"/>
      <c r="AF37" s="168"/>
      <c r="AG37" s="168"/>
      <c r="AH37" s="168"/>
      <c r="AI37" s="168"/>
      <c r="AJ37" s="168"/>
      <c r="AK37" s="168"/>
      <c r="AL37" s="168"/>
      <c r="AM37" s="168"/>
      <c r="AO37" s="165" t="s">
        <v>113</v>
      </c>
      <c r="AP37" s="165"/>
      <c r="AQ37" s="165"/>
      <c r="AR37" s="165"/>
      <c r="AS37" s="165"/>
      <c r="AT37" s="165"/>
      <c r="AU37" s="165"/>
      <c r="AV37" s="165"/>
      <c r="AW37" s="165"/>
      <c r="AX37" s="165"/>
      <c r="AY37" s="165"/>
      <c r="AZ37" s="165"/>
      <c r="BA37" s="165"/>
      <c r="BB37" s="165"/>
      <c r="BC37" s="166"/>
      <c r="BD37" s="166"/>
      <c r="BE37" s="166"/>
      <c r="BF37" s="166"/>
      <c r="BG37" s="166"/>
      <c r="BH37" s="166"/>
      <c r="BI37" s="166"/>
      <c r="BJ37" s="166"/>
      <c r="BK37" s="166"/>
      <c r="BL37" s="166"/>
      <c r="BM37" s="166"/>
      <c r="BN37" s="201">
        <f t="shared" si="2"/>
        <v>0</v>
      </c>
      <c r="BO37" s="173">
        <f t="shared" si="3"/>
        <v>0</v>
      </c>
      <c r="BP37" s="199"/>
      <c r="BQ37" s="199"/>
      <c r="BR37" s="199"/>
      <c r="BS37" s="199"/>
      <c r="BT37" s="200"/>
      <c r="BU37" s="200"/>
      <c r="BV37" s="168"/>
      <c r="BW37" s="168"/>
      <c r="BX37" s="168"/>
      <c r="BY37" s="168"/>
      <c r="BZ37" s="168"/>
      <c r="CA37" s="168"/>
    </row>
    <row r="38" spans="1:79" x14ac:dyDescent="0.25">
      <c r="A38" s="170" t="s">
        <v>114</v>
      </c>
      <c r="B38" s="167">
        <f t="shared" ref="B38:AM38" si="4">SUM(B17:B37)</f>
        <v>0</v>
      </c>
      <c r="C38" s="167">
        <f t="shared" si="4"/>
        <v>0</v>
      </c>
      <c r="D38" s="167">
        <f t="shared" si="4"/>
        <v>0</v>
      </c>
      <c r="E38" s="167">
        <f t="shared" si="4"/>
        <v>0</v>
      </c>
      <c r="F38" s="167">
        <f t="shared" si="4"/>
        <v>0</v>
      </c>
      <c r="G38" s="167">
        <f t="shared" si="4"/>
        <v>0</v>
      </c>
      <c r="H38" s="167">
        <f t="shared" si="4"/>
        <v>0</v>
      </c>
      <c r="I38" s="167">
        <f t="shared" si="4"/>
        <v>0</v>
      </c>
      <c r="J38" s="167">
        <f t="shared" si="4"/>
        <v>0</v>
      </c>
      <c r="K38" s="167">
        <f t="shared" si="4"/>
        <v>0</v>
      </c>
      <c r="L38" s="167">
        <f t="shared" si="4"/>
        <v>0</v>
      </c>
      <c r="M38" s="167">
        <f t="shared" si="4"/>
        <v>0</v>
      </c>
      <c r="N38" s="167">
        <f t="shared" si="4"/>
        <v>0</v>
      </c>
      <c r="O38" s="167">
        <f t="shared" si="4"/>
        <v>0</v>
      </c>
      <c r="P38" s="167">
        <f t="shared" si="4"/>
        <v>0</v>
      </c>
      <c r="Q38" s="167">
        <f t="shared" si="4"/>
        <v>0</v>
      </c>
      <c r="R38" s="167">
        <f t="shared" si="4"/>
        <v>0</v>
      </c>
      <c r="S38" s="167">
        <f t="shared" si="4"/>
        <v>0</v>
      </c>
      <c r="T38" s="167">
        <f t="shared" si="4"/>
        <v>0</v>
      </c>
      <c r="U38" s="167">
        <f t="shared" si="4"/>
        <v>0</v>
      </c>
      <c r="V38" s="167">
        <f t="shared" si="4"/>
        <v>0</v>
      </c>
      <c r="W38" s="167">
        <f t="shared" si="4"/>
        <v>0</v>
      </c>
      <c r="X38" s="167">
        <f t="shared" si="4"/>
        <v>0</v>
      </c>
      <c r="Y38" s="167">
        <f t="shared" si="4"/>
        <v>0</v>
      </c>
      <c r="Z38" s="167">
        <f t="shared" si="4"/>
        <v>0</v>
      </c>
      <c r="AA38" s="173">
        <f t="shared" si="4"/>
        <v>0</v>
      </c>
      <c r="AB38" s="167">
        <f t="shared" si="4"/>
        <v>0</v>
      </c>
      <c r="AC38" s="167">
        <f t="shared" si="4"/>
        <v>0</v>
      </c>
      <c r="AD38" s="167">
        <f t="shared" si="4"/>
        <v>0</v>
      </c>
      <c r="AE38" s="167">
        <f t="shared" si="4"/>
        <v>0</v>
      </c>
      <c r="AF38" s="167">
        <f t="shared" si="4"/>
        <v>0</v>
      </c>
      <c r="AG38" s="167">
        <f t="shared" si="4"/>
        <v>0</v>
      </c>
      <c r="AH38" s="167">
        <f t="shared" si="4"/>
        <v>0</v>
      </c>
      <c r="AI38" s="167">
        <f t="shared" si="4"/>
        <v>0</v>
      </c>
      <c r="AJ38" s="167">
        <f t="shared" si="4"/>
        <v>0</v>
      </c>
      <c r="AK38" s="167">
        <f t="shared" si="4"/>
        <v>0</v>
      </c>
      <c r="AL38" s="167">
        <f t="shared" si="4"/>
        <v>0</v>
      </c>
      <c r="AM38" s="167">
        <f t="shared" si="4"/>
        <v>0</v>
      </c>
      <c r="AO38" s="170" t="s">
        <v>114</v>
      </c>
      <c r="AP38" s="167">
        <f t="shared" ref="AP38:BB38" si="5">SUM(AP17:AP37)</f>
        <v>0</v>
      </c>
      <c r="AQ38" s="167">
        <f t="shared" si="5"/>
        <v>0</v>
      </c>
      <c r="AR38" s="167">
        <f t="shared" si="5"/>
        <v>0</v>
      </c>
      <c r="AS38" s="167">
        <f t="shared" si="5"/>
        <v>0</v>
      </c>
      <c r="AT38" s="167">
        <f t="shared" si="5"/>
        <v>0</v>
      </c>
      <c r="AU38" s="167">
        <f t="shared" si="5"/>
        <v>0</v>
      </c>
      <c r="AV38" s="167">
        <f t="shared" si="5"/>
        <v>0</v>
      </c>
      <c r="AW38" s="167">
        <f t="shared" si="5"/>
        <v>0</v>
      </c>
      <c r="AX38" s="167">
        <f t="shared" si="5"/>
        <v>0</v>
      </c>
      <c r="AY38" s="167">
        <f t="shared" si="5"/>
        <v>0</v>
      </c>
      <c r="AZ38" s="167">
        <f t="shared" si="5"/>
        <v>0</v>
      </c>
      <c r="BA38" s="167">
        <f t="shared" si="5"/>
        <v>0</v>
      </c>
      <c r="BB38" s="167">
        <f t="shared" si="5"/>
        <v>0</v>
      </c>
      <c r="BC38" s="167">
        <f>SUM(BC17:BC37)</f>
        <v>0</v>
      </c>
      <c r="BD38" s="167">
        <f t="shared" ref="BD38:BU38" si="6">SUM(BD17:BD37)</f>
        <v>0</v>
      </c>
      <c r="BE38" s="167">
        <f t="shared" si="6"/>
        <v>0</v>
      </c>
      <c r="BF38" s="167">
        <f t="shared" si="6"/>
        <v>0</v>
      </c>
      <c r="BG38" s="167">
        <f t="shared" si="6"/>
        <v>0</v>
      </c>
      <c r="BH38" s="167">
        <f t="shared" si="6"/>
        <v>0</v>
      </c>
      <c r="BI38" s="167">
        <f t="shared" si="6"/>
        <v>0</v>
      </c>
      <c r="BJ38" s="167">
        <f t="shared" si="6"/>
        <v>0</v>
      </c>
      <c r="BK38" s="167">
        <f t="shared" si="6"/>
        <v>0</v>
      </c>
      <c r="BL38" s="167">
        <f t="shared" si="6"/>
        <v>0</v>
      </c>
      <c r="BM38" s="167">
        <f t="shared" si="6"/>
        <v>0</v>
      </c>
      <c r="BN38" s="202">
        <f t="shared" si="6"/>
        <v>0</v>
      </c>
      <c r="BO38" s="174">
        <f t="shared" si="6"/>
        <v>0</v>
      </c>
      <c r="BP38" s="167">
        <f t="shared" si="6"/>
        <v>0</v>
      </c>
      <c r="BQ38" s="167">
        <f t="shared" si="6"/>
        <v>0</v>
      </c>
      <c r="BR38" s="167">
        <f t="shared" si="6"/>
        <v>0</v>
      </c>
      <c r="BS38" s="167">
        <f t="shared" si="6"/>
        <v>0</v>
      </c>
      <c r="BT38" s="167">
        <f t="shared" si="6"/>
        <v>0</v>
      </c>
      <c r="BU38" s="167">
        <f t="shared" si="6"/>
        <v>0</v>
      </c>
      <c r="BV38" s="167">
        <f t="shared" ref="BV38:CA38" si="7">SUM(BV17:BV37)</f>
        <v>0</v>
      </c>
      <c r="BW38" s="167">
        <f t="shared" si="7"/>
        <v>0</v>
      </c>
      <c r="BX38" s="167">
        <f t="shared" si="7"/>
        <v>0</v>
      </c>
      <c r="BY38" s="167">
        <f t="shared" si="7"/>
        <v>0</v>
      </c>
      <c r="BZ38" s="167">
        <f t="shared" si="7"/>
        <v>0</v>
      </c>
      <c r="CA38" s="167">
        <f t="shared" si="7"/>
        <v>0</v>
      </c>
    </row>
  </sheetData>
  <mergeCells count="46">
    <mergeCell ref="BY4:CA4"/>
    <mergeCell ref="A4:BX4"/>
    <mergeCell ref="BY1:CA1"/>
    <mergeCell ref="BY2:CA2"/>
    <mergeCell ref="BY3:CA3"/>
    <mergeCell ref="A1:BX1"/>
    <mergeCell ref="A2:BX2"/>
    <mergeCell ref="A3:BX3"/>
    <mergeCell ref="A5:AM5"/>
    <mergeCell ref="AO5:CA5"/>
    <mergeCell ref="B6:CA6"/>
    <mergeCell ref="B7:CA7"/>
    <mergeCell ref="B12:CA12"/>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H15:AM15"/>
    <mergeCell ref="AO15:AO16"/>
    <mergeCell ref="AP15:AQ15"/>
    <mergeCell ref="AR15:AS15"/>
    <mergeCell ref="AT15:AU15"/>
    <mergeCell ref="AV15:AW15"/>
    <mergeCell ref="AX15:AY15"/>
    <mergeCell ref="AZ15:BA15"/>
    <mergeCell ref="BB15:BC15"/>
    <mergeCell ref="BP15:BU15"/>
    <mergeCell ref="BV15:CA15"/>
    <mergeCell ref="BD15:BE15"/>
    <mergeCell ref="BF15:BG15"/>
    <mergeCell ref="BH15:BI15"/>
    <mergeCell ref="BJ15:BK15"/>
    <mergeCell ref="BL15:BM15"/>
    <mergeCell ref="BN15:BO15"/>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44" customWidth="1"/>
    <col min="2" max="2" width="73.42578125" style="144" customWidth="1"/>
    <col min="3" max="3" width="10.85546875" style="144"/>
    <col min="4" max="4" width="31.140625" style="144" customWidth="1"/>
    <col min="5" max="5" width="70.140625" style="144" customWidth="1"/>
    <col min="6" max="6" width="17.28515625" style="144" customWidth="1"/>
    <col min="7" max="8" width="21.85546875" style="144" customWidth="1"/>
    <col min="9" max="9" width="19.28515625" style="144" customWidth="1"/>
    <col min="10" max="10" width="42" style="144" customWidth="1"/>
    <col min="11" max="16384" width="10.85546875" style="144"/>
  </cols>
  <sheetData>
    <row r="1" spans="1:2" ht="25.5" customHeight="1" x14ac:dyDescent="0.25">
      <c r="A1" s="818" t="s">
        <v>196</v>
      </c>
      <c r="B1" s="819"/>
    </row>
    <row r="2" spans="1:2" ht="25.5" customHeight="1" x14ac:dyDescent="0.25">
      <c r="A2" s="820" t="s">
        <v>406</v>
      </c>
      <c r="B2" s="821"/>
    </row>
    <row r="3" spans="1:2" x14ac:dyDescent="0.25">
      <c r="A3" s="146" t="s">
        <v>326</v>
      </c>
      <c r="B3" s="146" t="s">
        <v>327</v>
      </c>
    </row>
    <row r="4" spans="1:2" x14ac:dyDescent="0.25">
      <c r="A4" s="147" t="s">
        <v>71</v>
      </c>
      <c r="B4" s="156" t="s">
        <v>360</v>
      </c>
    </row>
    <row r="5" spans="1:2" ht="105" x14ac:dyDescent="0.25">
      <c r="A5" s="147" t="s">
        <v>67</v>
      </c>
      <c r="B5" s="155" t="s">
        <v>361</v>
      </c>
    </row>
    <row r="6" spans="1:2" s="145" customFormat="1" x14ac:dyDescent="0.25">
      <c r="A6" s="147" t="s">
        <v>0</v>
      </c>
      <c r="B6" s="822" t="s">
        <v>355</v>
      </c>
    </row>
    <row r="7" spans="1:2" s="145" customFormat="1" x14ac:dyDescent="0.25">
      <c r="A7" s="147" t="s">
        <v>77</v>
      </c>
      <c r="B7" s="823"/>
    </row>
    <row r="8" spans="1:2" s="145" customFormat="1" x14ac:dyDescent="0.25">
      <c r="A8" s="147" t="s">
        <v>73</v>
      </c>
      <c r="B8" s="823"/>
    </row>
    <row r="9" spans="1:2" s="145" customFormat="1" x14ac:dyDescent="0.25">
      <c r="A9" s="147" t="s">
        <v>335</v>
      </c>
      <c r="B9" s="824"/>
    </row>
    <row r="10" spans="1:2" s="145" customFormat="1" ht="30" x14ac:dyDescent="0.25">
      <c r="A10" s="147" t="s">
        <v>294</v>
      </c>
      <c r="B10" s="148" t="s">
        <v>362</v>
      </c>
    </row>
    <row r="11" spans="1:2" s="145" customFormat="1" ht="45" x14ac:dyDescent="0.25">
      <c r="A11" s="147" t="s">
        <v>1</v>
      </c>
      <c r="B11" s="148" t="s">
        <v>379</v>
      </c>
    </row>
    <row r="12" spans="1:2" s="145" customFormat="1" ht="60" x14ac:dyDescent="0.25">
      <c r="A12" s="147" t="s">
        <v>15</v>
      </c>
      <c r="B12" s="149" t="s">
        <v>356</v>
      </c>
    </row>
    <row r="13" spans="1:2" s="145" customFormat="1" ht="30" x14ac:dyDescent="0.25">
      <c r="A13" s="147" t="s">
        <v>333</v>
      </c>
      <c r="B13" s="149" t="s">
        <v>357</v>
      </c>
    </row>
    <row r="14" spans="1:2" s="145" customFormat="1" ht="45" x14ac:dyDescent="0.25">
      <c r="A14" s="147" t="s">
        <v>334</v>
      </c>
      <c r="B14" s="149" t="s">
        <v>363</v>
      </c>
    </row>
    <row r="15" spans="1:2" ht="72" customHeight="1" x14ac:dyDescent="0.25">
      <c r="A15" s="150" t="s">
        <v>331</v>
      </c>
      <c r="B15" s="151" t="s">
        <v>358</v>
      </c>
    </row>
    <row r="16" spans="1:2" ht="194.25" x14ac:dyDescent="0.25">
      <c r="A16" s="150" t="s">
        <v>332</v>
      </c>
      <c r="B16" s="152" t="s">
        <v>359</v>
      </c>
    </row>
    <row r="17" spans="1:2" ht="25.5" customHeight="1" x14ac:dyDescent="0.25">
      <c r="A17" s="820" t="s">
        <v>407</v>
      </c>
      <c r="B17" s="821"/>
    </row>
    <row r="18" spans="1:2" x14ac:dyDescent="0.25">
      <c r="A18" s="146" t="s">
        <v>326</v>
      </c>
      <c r="B18" s="146" t="s">
        <v>327</v>
      </c>
    </row>
    <row r="19" spans="1:2" x14ac:dyDescent="0.25">
      <c r="A19" s="147" t="s">
        <v>71</v>
      </c>
      <c r="B19" s="156" t="s">
        <v>360</v>
      </c>
    </row>
    <row r="20" spans="1:2" ht="105" x14ac:dyDescent="0.25">
      <c r="A20" s="147" t="s">
        <v>67</v>
      </c>
      <c r="B20" s="155" t="s">
        <v>361</v>
      </c>
    </row>
    <row r="21" spans="1:2" ht="30" x14ac:dyDescent="0.25">
      <c r="A21" s="147" t="s">
        <v>336</v>
      </c>
      <c r="B21" s="149" t="s">
        <v>337</v>
      </c>
    </row>
    <row r="22" spans="1:2" ht="45" x14ac:dyDescent="0.25">
      <c r="A22" s="147" t="s">
        <v>329</v>
      </c>
      <c r="B22" s="149" t="s">
        <v>364</v>
      </c>
    </row>
    <row r="23" spans="1:2" ht="75" x14ac:dyDescent="0.25">
      <c r="A23" s="147" t="s">
        <v>338</v>
      </c>
      <c r="B23" s="149" t="s">
        <v>339</v>
      </c>
    </row>
    <row r="24" spans="1:2" ht="30" x14ac:dyDescent="0.25">
      <c r="A24" s="147" t="s">
        <v>328</v>
      </c>
      <c r="B24" s="153" t="s">
        <v>365</v>
      </c>
    </row>
    <row r="25" spans="1:2" ht="30" x14ac:dyDescent="0.25">
      <c r="A25" s="147" t="s">
        <v>303</v>
      </c>
      <c r="B25" s="153" t="s">
        <v>366</v>
      </c>
    </row>
    <row r="26" spans="1:2" ht="45.95" customHeight="1" x14ac:dyDescent="0.25">
      <c r="A26" s="147" t="s">
        <v>340</v>
      </c>
      <c r="B26" s="154" t="s">
        <v>375</v>
      </c>
    </row>
    <row r="27" spans="1:2" ht="75" x14ac:dyDescent="0.25">
      <c r="A27" s="147" t="s">
        <v>280</v>
      </c>
      <c r="B27" s="154" t="s">
        <v>369</v>
      </c>
    </row>
    <row r="28" spans="1:2" ht="45" x14ac:dyDescent="0.25">
      <c r="A28" s="147" t="s">
        <v>341</v>
      </c>
      <c r="B28" s="154" t="s">
        <v>342</v>
      </c>
    </row>
    <row r="29" spans="1:2" ht="45" x14ac:dyDescent="0.25">
      <c r="A29" s="147" t="s">
        <v>368</v>
      </c>
      <c r="B29" s="154" t="s">
        <v>370</v>
      </c>
    </row>
    <row r="30" spans="1:2" ht="45" x14ac:dyDescent="0.25">
      <c r="A30" s="147" t="s">
        <v>117</v>
      </c>
      <c r="B30" s="154" t="s">
        <v>371</v>
      </c>
    </row>
    <row r="31" spans="1:2" ht="144" customHeight="1" x14ac:dyDescent="0.25">
      <c r="A31" s="147" t="s">
        <v>343</v>
      </c>
      <c r="B31" s="154" t="s">
        <v>372</v>
      </c>
    </row>
    <row r="32" spans="1:2" ht="30" x14ac:dyDescent="0.25">
      <c r="A32" s="147" t="s">
        <v>344</v>
      </c>
      <c r="B32" s="154" t="s">
        <v>347</v>
      </c>
    </row>
    <row r="33" spans="1:2" ht="30" x14ac:dyDescent="0.25">
      <c r="A33" s="147" t="s">
        <v>345</v>
      </c>
      <c r="B33" s="154" t="s">
        <v>346</v>
      </c>
    </row>
    <row r="34" spans="1:2" ht="30" x14ac:dyDescent="0.25">
      <c r="A34" s="147" t="s">
        <v>324</v>
      </c>
      <c r="B34" s="154" t="s">
        <v>373</v>
      </c>
    </row>
    <row r="35" spans="1:2" ht="30" x14ac:dyDescent="0.25">
      <c r="A35" s="147" t="s">
        <v>352</v>
      </c>
      <c r="B35" s="154" t="s">
        <v>348</v>
      </c>
    </row>
    <row r="36" spans="1:2" ht="90" x14ac:dyDescent="0.25">
      <c r="A36" s="147" t="s">
        <v>299</v>
      </c>
      <c r="B36" s="154" t="s">
        <v>350</v>
      </c>
    </row>
    <row r="37" spans="1:2" ht="45" x14ac:dyDescent="0.25">
      <c r="A37" s="147" t="s">
        <v>330</v>
      </c>
      <c r="B37" s="154" t="s">
        <v>349</v>
      </c>
    </row>
    <row r="38" spans="1:2" ht="42.75" x14ac:dyDescent="0.25">
      <c r="A38" s="150" t="s">
        <v>301</v>
      </c>
      <c r="B38" s="154" t="s">
        <v>351</v>
      </c>
    </row>
    <row r="39" spans="1:2" ht="25.5" customHeight="1" x14ac:dyDescent="0.25">
      <c r="A39" s="820" t="s">
        <v>353</v>
      </c>
      <c r="B39" s="821"/>
    </row>
    <row r="40" spans="1:2" x14ac:dyDescent="0.25">
      <c r="A40" s="818" t="s">
        <v>354</v>
      </c>
      <c r="B40" s="819"/>
    </row>
    <row r="41" spans="1:2" ht="72" customHeight="1" x14ac:dyDescent="0.25">
      <c r="A41" s="816" t="s">
        <v>401</v>
      </c>
      <c r="B41" s="817"/>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C7" zoomScale="115" zoomScaleNormal="115" workbookViewId="0">
      <selection activeCell="C1" sqref="C1:C12"/>
    </sheetView>
  </sheetViews>
  <sheetFormatPr baseColWidth="10" defaultRowHeight="15" x14ac:dyDescent="0.25"/>
  <cols>
    <col min="1" max="1" width="44.140625" style="113" customWidth="1"/>
    <col min="2" max="2" width="61.85546875" style="113" customWidth="1"/>
    <col min="3" max="3" width="101.28515625" style="113" customWidth="1"/>
    <col min="4" max="4" width="81" style="113" customWidth="1"/>
    <col min="5" max="5" width="32.85546875" style="144"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30" customFormat="1" x14ac:dyDescent="0.25">
      <c r="A1" s="129" t="s">
        <v>115</v>
      </c>
      <c r="B1" s="129" t="s">
        <v>197</v>
      </c>
      <c r="C1" s="129" t="s">
        <v>116</v>
      </c>
      <c r="D1" s="129" t="s">
        <v>266</v>
      </c>
      <c r="E1" s="129" t="s">
        <v>117</v>
      </c>
      <c r="F1" s="129" t="s">
        <v>86</v>
      </c>
      <c r="G1" s="129" t="s">
        <v>292</v>
      </c>
      <c r="H1" s="129" t="s">
        <v>290</v>
      </c>
      <c r="I1" s="129" t="s">
        <v>303</v>
      </c>
    </row>
    <row r="2" spans="1:9" s="130" customFormat="1" x14ac:dyDescent="0.25">
      <c r="A2" s="131" t="s">
        <v>118</v>
      </c>
      <c r="B2" s="122" t="s">
        <v>198</v>
      </c>
      <c r="C2" s="131" t="s">
        <v>119</v>
      </c>
      <c r="D2" s="132" t="s">
        <v>268</v>
      </c>
      <c r="E2" s="124" t="s">
        <v>121</v>
      </c>
      <c r="F2" s="133" t="s">
        <v>281</v>
      </c>
      <c r="G2" s="134" t="s">
        <v>388</v>
      </c>
      <c r="H2" s="134" t="s">
        <v>305</v>
      </c>
      <c r="I2" s="135" t="s">
        <v>308</v>
      </c>
    </row>
    <row r="3" spans="1:9" x14ac:dyDescent="0.25">
      <c r="A3" s="131" t="s">
        <v>122</v>
      </c>
      <c r="B3" s="122" t="s">
        <v>199</v>
      </c>
      <c r="C3" s="131" t="s">
        <v>123</v>
      </c>
      <c r="D3" s="136" t="s">
        <v>120</v>
      </c>
      <c r="E3" s="124" t="s">
        <v>125</v>
      </c>
      <c r="F3" s="133" t="s">
        <v>282</v>
      </c>
      <c r="G3" s="134" t="s">
        <v>389</v>
      </c>
      <c r="H3" s="134" t="s">
        <v>306</v>
      </c>
      <c r="I3" s="135" t="s">
        <v>309</v>
      </c>
    </row>
    <row r="4" spans="1:9" x14ac:dyDescent="0.25">
      <c r="A4" s="131" t="s">
        <v>126</v>
      </c>
      <c r="B4" s="122" t="s">
        <v>200</v>
      </c>
      <c r="C4" s="131" t="s">
        <v>127</v>
      </c>
      <c r="D4" s="136" t="s">
        <v>124</v>
      </c>
      <c r="E4" s="124" t="s">
        <v>129</v>
      </c>
      <c r="F4" s="133" t="s">
        <v>283</v>
      </c>
      <c r="G4" s="134" t="s">
        <v>390</v>
      </c>
      <c r="H4" s="134" t="s">
        <v>397</v>
      </c>
      <c r="I4" s="135" t="s">
        <v>310</v>
      </c>
    </row>
    <row r="5" spans="1:9" x14ac:dyDescent="0.25">
      <c r="A5" s="131" t="s">
        <v>130</v>
      </c>
      <c r="B5" s="122" t="s">
        <v>201</v>
      </c>
      <c r="C5" s="131" t="s">
        <v>131</v>
      </c>
      <c r="D5" s="136" t="s">
        <v>128</v>
      </c>
      <c r="E5" s="124" t="s">
        <v>133</v>
      </c>
      <c r="F5" s="133" t="s">
        <v>284</v>
      </c>
      <c r="G5" s="134" t="s">
        <v>387</v>
      </c>
      <c r="H5" s="134" t="s">
        <v>398</v>
      </c>
      <c r="I5" s="135" t="s">
        <v>311</v>
      </c>
    </row>
    <row r="6" spans="1:9" ht="30" x14ac:dyDescent="0.25">
      <c r="A6" s="131" t="s">
        <v>134</v>
      </c>
      <c r="B6" s="122" t="s">
        <v>202</v>
      </c>
      <c r="C6" s="131" t="s">
        <v>135</v>
      </c>
      <c r="D6" s="136" t="s">
        <v>132</v>
      </c>
      <c r="E6" s="124" t="s">
        <v>137</v>
      </c>
      <c r="G6" s="134" t="s">
        <v>304</v>
      </c>
      <c r="H6" s="134" t="s">
        <v>399</v>
      </c>
      <c r="I6" s="135" t="s">
        <v>312</v>
      </c>
    </row>
    <row r="7" spans="1:9" ht="30" x14ac:dyDescent="0.25">
      <c r="B7" s="122" t="s">
        <v>203</v>
      </c>
      <c r="C7" s="131" t="s">
        <v>138</v>
      </c>
      <c r="D7" s="136" t="s">
        <v>136</v>
      </c>
      <c r="E7" s="133" t="s">
        <v>140</v>
      </c>
      <c r="G7" s="124" t="s">
        <v>396</v>
      </c>
      <c r="H7" s="134" t="s">
        <v>307</v>
      </c>
      <c r="I7" s="135" t="s">
        <v>313</v>
      </c>
    </row>
    <row r="8" spans="1:9" ht="30" x14ac:dyDescent="0.25">
      <c r="A8" s="137"/>
      <c r="B8" s="122" t="s">
        <v>204</v>
      </c>
      <c r="C8" s="131" t="s">
        <v>141</v>
      </c>
      <c r="D8" s="136" t="s">
        <v>139</v>
      </c>
      <c r="E8" s="133" t="s">
        <v>143</v>
      </c>
      <c r="I8" s="133" t="s">
        <v>314</v>
      </c>
    </row>
    <row r="9" spans="1:9" ht="32.1" customHeight="1" x14ac:dyDescent="0.25">
      <c r="A9" s="137"/>
      <c r="B9" s="122" t="s">
        <v>205</v>
      </c>
      <c r="C9" s="131" t="s">
        <v>144</v>
      </c>
      <c r="D9" s="247" t="s">
        <v>142</v>
      </c>
      <c r="E9" s="133" t="s">
        <v>146</v>
      </c>
      <c r="I9" s="133" t="s">
        <v>315</v>
      </c>
    </row>
    <row r="10" spans="1:9" x14ac:dyDescent="0.25">
      <c r="A10" s="137"/>
      <c r="B10" s="122" t="s">
        <v>206</v>
      </c>
      <c r="C10" s="131" t="s">
        <v>147</v>
      </c>
      <c r="D10" s="136" t="s">
        <v>145</v>
      </c>
      <c r="E10" s="133" t="s">
        <v>149</v>
      </c>
      <c r="I10" s="133" t="s">
        <v>316</v>
      </c>
    </row>
    <row r="11" spans="1:9" x14ac:dyDescent="0.25">
      <c r="A11" s="137"/>
      <c r="B11" s="122" t="s">
        <v>207</v>
      </c>
      <c r="C11" s="131" t="s">
        <v>150</v>
      </c>
      <c r="D11" s="136" t="s">
        <v>148</v>
      </c>
      <c r="E11" s="133" t="s">
        <v>152</v>
      </c>
      <c r="I11" s="133" t="s">
        <v>317</v>
      </c>
    </row>
    <row r="12" spans="1:9" ht="30" x14ac:dyDescent="0.25">
      <c r="A12" s="137"/>
      <c r="B12" s="122" t="s">
        <v>208</v>
      </c>
      <c r="C12" s="131" t="s">
        <v>153</v>
      </c>
      <c r="D12" s="136" t="s">
        <v>151</v>
      </c>
      <c r="E12" s="133" t="s">
        <v>155</v>
      </c>
      <c r="I12" s="133" t="s">
        <v>318</v>
      </c>
    </row>
    <row r="13" spans="1:9" x14ac:dyDescent="0.25">
      <c r="A13" s="137"/>
      <c r="B13" s="138" t="s">
        <v>209</v>
      </c>
      <c r="D13" s="136" t="s">
        <v>154</v>
      </c>
      <c r="E13" s="133" t="s">
        <v>157</v>
      </c>
      <c r="I13" s="133" t="s">
        <v>319</v>
      </c>
    </row>
    <row r="14" spans="1:9" x14ac:dyDescent="0.25">
      <c r="A14" s="137"/>
      <c r="B14" s="122" t="s">
        <v>210</v>
      </c>
      <c r="C14" s="137"/>
      <c r="D14" s="136" t="s">
        <v>156</v>
      </c>
      <c r="E14" s="133" t="s">
        <v>159</v>
      </c>
    </row>
    <row r="15" spans="1:9" x14ac:dyDescent="0.25">
      <c r="A15" s="137"/>
      <c r="B15" s="122" t="s">
        <v>211</v>
      </c>
      <c r="C15" s="137"/>
      <c r="D15" s="136" t="s">
        <v>158</v>
      </c>
      <c r="E15" s="133" t="s">
        <v>277</v>
      </c>
    </row>
    <row r="16" spans="1:9" x14ac:dyDescent="0.25">
      <c r="A16" s="137"/>
      <c r="B16" s="122" t="s">
        <v>212</v>
      </c>
      <c r="C16" s="137"/>
      <c r="D16" s="136" t="s">
        <v>160</v>
      </c>
      <c r="E16" s="139"/>
    </row>
    <row r="17" spans="1:5" x14ac:dyDescent="0.25">
      <c r="A17" s="137"/>
      <c r="B17" s="122" t="s">
        <v>213</v>
      </c>
      <c r="C17" s="137"/>
      <c r="D17" s="136" t="s">
        <v>161</v>
      </c>
      <c r="E17" s="139"/>
    </row>
    <row r="18" spans="1:5" x14ac:dyDescent="0.25">
      <c r="A18" s="137"/>
      <c r="B18" s="122" t="s">
        <v>214</v>
      </c>
      <c r="C18" s="137"/>
      <c r="D18" s="136" t="s">
        <v>162</v>
      </c>
      <c r="E18" s="139"/>
    </row>
    <row r="19" spans="1:5" x14ac:dyDescent="0.25">
      <c r="A19" s="137"/>
      <c r="B19" s="122" t="s">
        <v>215</v>
      </c>
      <c r="C19" s="137"/>
      <c r="D19" s="136" t="s">
        <v>163</v>
      </c>
      <c r="E19" s="139"/>
    </row>
    <row r="20" spans="1:5" x14ac:dyDescent="0.25">
      <c r="A20" s="137"/>
      <c r="B20" s="122" t="s">
        <v>216</v>
      </c>
      <c r="C20" s="137"/>
      <c r="D20" s="136" t="s">
        <v>164</v>
      </c>
      <c r="E20" s="139"/>
    </row>
    <row r="21" spans="1:5" x14ac:dyDescent="0.25">
      <c r="B21" s="122" t="s">
        <v>217</v>
      </c>
      <c r="D21" s="136" t="s">
        <v>165</v>
      </c>
      <c r="E21" s="139"/>
    </row>
    <row r="22" spans="1:5" x14ac:dyDescent="0.25">
      <c r="B22" s="122" t="s">
        <v>218</v>
      </c>
      <c r="D22" s="136" t="s">
        <v>166</v>
      </c>
      <c r="E22" s="139"/>
    </row>
    <row r="23" spans="1:5" x14ac:dyDescent="0.25">
      <c r="B23" s="122" t="s">
        <v>219</v>
      </c>
      <c r="D23" s="136" t="s">
        <v>167</v>
      </c>
      <c r="E23" s="139"/>
    </row>
    <row r="24" spans="1:5" x14ac:dyDescent="0.25">
      <c r="D24" s="140" t="s">
        <v>267</v>
      </c>
      <c r="E24" s="140" t="s">
        <v>258</v>
      </c>
    </row>
    <row r="25" spans="1:5" x14ac:dyDescent="0.25">
      <c r="D25" s="141" t="s">
        <v>220</v>
      </c>
      <c r="E25" s="133" t="s">
        <v>221</v>
      </c>
    </row>
    <row r="26" spans="1:5" x14ac:dyDescent="0.25">
      <c r="D26" s="141" t="s">
        <v>222</v>
      </c>
      <c r="E26" s="133" t="s">
        <v>265</v>
      </c>
    </row>
    <row r="27" spans="1:5" x14ac:dyDescent="0.25">
      <c r="D27" s="825" t="s">
        <v>223</v>
      </c>
      <c r="E27" s="133" t="s">
        <v>224</v>
      </c>
    </row>
    <row r="28" spans="1:5" x14ac:dyDescent="0.25">
      <c r="D28" s="826"/>
      <c r="E28" s="133" t="s">
        <v>225</v>
      </c>
    </row>
    <row r="29" spans="1:5" x14ac:dyDescent="0.25">
      <c r="D29" s="826"/>
      <c r="E29" s="133" t="s">
        <v>226</v>
      </c>
    </row>
    <row r="30" spans="1:5" x14ac:dyDescent="0.25">
      <c r="D30" s="827"/>
      <c r="E30" s="133" t="s">
        <v>227</v>
      </c>
    </row>
    <row r="31" spans="1:5" x14ac:dyDescent="0.25">
      <c r="D31" s="141" t="s">
        <v>228</v>
      </c>
      <c r="E31" s="133" t="s">
        <v>229</v>
      </c>
    </row>
    <row r="32" spans="1:5" x14ac:dyDescent="0.25">
      <c r="D32" s="141" t="s">
        <v>230</v>
      </c>
      <c r="E32" s="133" t="s">
        <v>231</v>
      </c>
    </row>
    <row r="33" spans="4:5" x14ac:dyDescent="0.25">
      <c r="D33" s="141" t="s">
        <v>232</v>
      </c>
      <c r="E33" s="133" t="s">
        <v>233</v>
      </c>
    </row>
    <row r="34" spans="4:5" x14ac:dyDescent="0.25">
      <c r="D34" s="141" t="s">
        <v>259</v>
      </c>
      <c r="E34" s="133" t="s">
        <v>234</v>
      </c>
    </row>
    <row r="35" spans="4:5" x14ac:dyDescent="0.25">
      <c r="D35" s="141" t="s">
        <v>235</v>
      </c>
      <c r="E35" s="133" t="s">
        <v>236</v>
      </c>
    </row>
    <row r="36" spans="4:5" x14ac:dyDescent="0.25">
      <c r="D36" s="141" t="s">
        <v>237</v>
      </c>
      <c r="E36" s="133" t="s">
        <v>238</v>
      </c>
    </row>
    <row r="37" spans="4:5" x14ac:dyDescent="0.25">
      <c r="D37" s="141" t="s">
        <v>239</v>
      </c>
      <c r="E37" s="133" t="s">
        <v>240</v>
      </c>
    </row>
    <row r="38" spans="4:5" x14ac:dyDescent="0.25">
      <c r="D38" s="141" t="s">
        <v>241</v>
      </c>
      <c r="E38" s="133" t="s">
        <v>242</v>
      </c>
    </row>
    <row r="39" spans="4:5" x14ac:dyDescent="0.25">
      <c r="D39" s="246" t="s">
        <v>260</v>
      </c>
      <c r="E39" s="245" t="s">
        <v>243</v>
      </c>
    </row>
    <row r="40" spans="4:5" x14ac:dyDescent="0.25">
      <c r="D40" s="142" t="s">
        <v>244</v>
      </c>
      <c r="E40" s="133" t="s">
        <v>264</v>
      </c>
    </row>
    <row r="41" spans="4:5" x14ac:dyDescent="0.25">
      <c r="D41" s="141" t="s">
        <v>261</v>
      </c>
      <c r="E41" s="133" t="s">
        <v>245</v>
      </c>
    </row>
    <row r="42" spans="4:5" x14ac:dyDescent="0.25">
      <c r="D42" s="141" t="s">
        <v>246</v>
      </c>
      <c r="E42" s="133" t="s">
        <v>247</v>
      </c>
    </row>
    <row r="43" spans="4:5" x14ac:dyDescent="0.25">
      <c r="D43" s="142" t="s">
        <v>254</v>
      </c>
      <c r="E43" s="133" t="s">
        <v>263</v>
      </c>
    </row>
    <row r="44" spans="4:5" x14ac:dyDescent="0.25">
      <c r="D44" s="143" t="s">
        <v>255</v>
      </c>
      <c r="E44" s="133" t="s">
        <v>262</v>
      </c>
    </row>
    <row r="45" spans="4:5" x14ac:dyDescent="0.25">
      <c r="D45" s="136" t="s">
        <v>248</v>
      </c>
      <c r="E45" s="133" t="s">
        <v>249</v>
      </c>
    </row>
    <row r="46" spans="4:5" x14ac:dyDescent="0.25">
      <c r="D46" s="136" t="s">
        <v>250</v>
      </c>
      <c r="E46" s="133" t="s">
        <v>251</v>
      </c>
    </row>
    <row r="47" spans="4:5" x14ac:dyDescent="0.25">
      <c r="D47" s="136" t="s">
        <v>252</v>
      </c>
      <c r="E47" s="133" t="s">
        <v>253</v>
      </c>
    </row>
    <row r="48" spans="4:5" x14ac:dyDescent="0.25">
      <c r="D48" s="136" t="s">
        <v>256</v>
      </c>
      <c r="E48" s="133" t="s">
        <v>257</v>
      </c>
    </row>
    <row r="49" spans="4:4" x14ac:dyDescent="0.25">
      <c r="D49" s="140" t="s">
        <v>269</v>
      </c>
    </row>
    <row r="50" spans="4:4" x14ac:dyDescent="0.25">
      <c r="D50" s="136" t="s">
        <v>275</v>
      </c>
    </row>
    <row r="51" spans="4:4" x14ac:dyDescent="0.25">
      <c r="D51" s="136" t="s">
        <v>276</v>
      </c>
    </row>
    <row r="52" spans="4:4" x14ac:dyDescent="0.25">
      <c r="D52" s="140" t="s">
        <v>270</v>
      </c>
    </row>
    <row r="53" spans="4:4" x14ac:dyDescent="0.25">
      <c r="D53" s="143" t="s">
        <v>271</v>
      </c>
    </row>
    <row r="54" spans="4:4" x14ac:dyDescent="0.25">
      <c r="D54" s="143" t="s">
        <v>272</v>
      </c>
    </row>
    <row r="55" spans="4:4" x14ac:dyDescent="0.25">
      <c r="D55" s="143" t="s">
        <v>273</v>
      </c>
    </row>
    <row r="56" spans="4:4" x14ac:dyDescent="0.25">
      <c r="D56" s="252" t="s">
        <v>274</v>
      </c>
    </row>
  </sheetData>
  <mergeCells count="1">
    <mergeCell ref="D27: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26"/>
      <c r="B1" s="226"/>
      <c r="C1" s="226">
        <v>2022</v>
      </c>
      <c r="D1" s="226" t="s">
        <v>418</v>
      </c>
      <c r="E1" s="226"/>
      <c r="F1" s="226">
        <v>2021</v>
      </c>
    </row>
    <row r="2" spans="1:6" x14ac:dyDescent="0.25">
      <c r="A2" s="227"/>
      <c r="B2" s="228" t="s">
        <v>417</v>
      </c>
      <c r="C2" s="228"/>
      <c r="D2" s="228"/>
      <c r="E2" s="228"/>
      <c r="F2" s="229">
        <v>0.18</v>
      </c>
    </row>
    <row r="3" spans="1:6" x14ac:dyDescent="0.25">
      <c r="A3" s="230" t="s">
        <v>411</v>
      </c>
      <c r="B3" s="221" t="s">
        <v>412</v>
      </c>
      <c r="C3" s="223">
        <v>0.15</v>
      </c>
      <c r="D3" s="224">
        <v>245740000</v>
      </c>
      <c r="E3" s="222">
        <f>+D3/D$8</f>
        <v>2.1911098819793685E-2</v>
      </c>
      <c r="F3" s="231">
        <v>0.18</v>
      </c>
    </row>
    <row r="4" spans="1:6" x14ac:dyDescent="0.25">
      <c r="A4" s="230"/>
      <c r="B4" s="221" t="s">
        <v>413</v>
      </c>
      <c r="C4" s="223">
        <v>0.2</v>
      </c>
      <c r="D4" s="224">
        <v>723852206</v>
      </c>
      <c r="E4" s="222">
        <f>+D4/D$8</f>
        <v>6.4541373877234701E-2</v>
      </c>
      <c r="F4" s="231">
        <v>0.1</v>
      </c>
    </row>
    <row r="5" spans="1:6" x14ac:dyDescent="0.25">
      <c r="A5" s="230"/>
      <c r="B5" s="221" t="s">
        <v>414</v>
      </c>
      <c r="C5" s="223">
        <v>0.15</v>
      </c>
      <c r="D5" s="224">
        <v>245740000</v>
      </c>
      <c r="E5" s="222">
        <f>+D5/D$8</f>
        <v>2.1911098819793685E-2</v>
      </c>
      <c r="F5" s="231">
        <v>0.18</v>
      </c>
    </row>
    <row r="6" spans="1:6" x14ac:dyDescent="0.25">
      <c r="A6" s="230"/>
      <c r="B6" s="221" t="s">
        <v>415</v>
      </c>
      <c r="C6" s="223">
        <v>0.21</v>
      </c>
      <c r="D6" s="224">
        <v>1759672900</v>
      </c>
      <c r="E6" s="222">
        <f>+D6/D$8</f>
        <v>0.15689902662331298</v>
      </c>
      <c r="F6" s="231">
        <v>0.18</v>
      </c>
    </row>
    <row r="7" spans="1:6" x14ac:dyDescent="0.25">
      <c r="A7" s="230"/>
      <c r="B7" s="221" t="s">
        <v>416</v>
      </c>
      <c r="C7" s="223">
        <v>0.28999999999999998</v>
      </c>
      <c r="D7" s="225">
        <v>8240315587</v>
      </c>
      <c r="E7" s="222">
        <f>+D7/D$8</f>
        <v>0.73473740185986491</v>
      </c>
      <c r="F7" s="231">
        <v>0.18</v>
      </c>
    </row>
    <row r="8" spans="1:6" ht="15.75" thickBot="1" x14ac:dyDescent="0.3">
      <c r="A8" s="232"/>
      <c r="B8" s="233"/>
      <c r="C8" s="234">
        <f>SUM(C3:C7)</f>
        <v>1</v>
      </c>
      <c r="D8" s="235">
        <f>SUM(D3:D7)</f>
        <v>11215320693</v>
      </c>
      <c r="E8" s="233"/>
      <c r="F8" s="236">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80BD9B1C-0A64-4160-B357-43E24C1307F8}">
  <ds:schemaRefs>
    <ds:schemaRef ds:uri="http://schemas.microsoft.com/office/2006/metadata/properties"/>
    <ds:schemaRef ds:uri="fe9e2b3d-4c1d-4923-bca8-f2013ad4d455"/>
    <ds:schemaRef ds:uri="bea38547-d34c-4dfd-b958-4ddc302b48de"/>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German David Briceno Villalobos</cp:lastModifiedBy>
  <cp:lastPrinted>2022-09-06T21:16:20Z</cp:lastPrinted>
  <dcterms:created xsi:type="dcterms:W3CDTF">2011-04-26T22:16:52Z</dcterms:created>
  <dcterms:modified xsi:type="dcterms:W3CDTF">2022-09-06T21:17:17Z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