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https://secretariadistritald-my.sharepoint.com/personal/sorjuela_sdmujer_gov_co/Documents/SD MUJER/PLAN DE ACCION/2022/02. FEBRERO/"/>
    </mc:Choice>
  </mc:AlternateContent>
  <xr:revisionPtr revIDLastSave="0" documentId="13_ncr:1_{E6AE334D-58C8-4F27-8AAF-ACD4831A7045}" xr6:coauthVersionLast="47" xr6:coauthVersionMax="47" xr10:uidLastSave="{00000000-0000-0000-0000-000000000000}"/>
  <bookViews>
    <workbookView xWindow="-120" yWindow="-120" windowWidth="20730" windowHeight="11160" firstSheet="4" activeTab="7" xr2:uid="{00000000-000D-0000-FFFF-FFFF00000000}"/>
  </bookViews>
  <sheets>
    <sheet name="Metas 1" sheetId="1" r:id="rId1"/>
    <sheet name="Meta 1..n" sheetId="2" state="hidden" r:id="rId2"/>
    <sheet name="Metas 2" sheetId="3" r:id="rId3"/>
    <sheet name="Metas 3" sheetId="4" r:id="rId4"/>
    <sheet name="Metas 4 (Contrato relevos)" sheetId="5" r:id="rId5"/>
    <sheet name="Metas 5" sheetId="6" r:id="rId6"/>
    <sheet name="Metas 6 (ONU Mujeres)" sheetId="7" r:id="rId7"/>
    <sheet name="Metas 7 (Unidades Moviles)" sheetId="8" r:id="rId8"/>
    <sheet name="Indicadores PA" sheetId="17" r:id="rId9"/>
    <sheet name="Ptto2022" sheetId="16" r:id="rId10"/>
    <sheet name="Indic Gestión SPI" sheetId="15" r:id="rId11"/>
    <sheet name="Relevos 2021-2022" sheetId="18" r:id="rId12"/>
    <sheet name="Manzanas2020-2022" sheetId="19" r:id="rId13"/>
    <sheet name="Territorialización PA" sheetId="10" r:id="rId14"/>
    <sheet name="Instructivo" sheetId="11" r:id="rId15"/>
    <sheet name="Generalidades" sheetId="12" r:id="rId16"/>
    <sheet name="Hoja13" sheetId="13" state="hidden" r:id="rId17"/>
    <sheet name="Hoja1" sheetId="14" state="hidden" r:id="rId18"/>
  </sheets>
  <externalReferences>
    <externalReference r:id="rId19"/>
    <externalReference r:id="rId20"/>
  </externalReferences>
  <definedNames>
    <definedName name="_xlnm.Print_Area" localSheetId="10">'Indic Gestión SPI'!$A$1:$L$111</definedName>
    <definedName name="_xlnm.Print_Area" localSheetId="8">'Indicadores PA'!$A$1:$AX$32</definedName>
    <definedName name="_xlnm.Print_Area" localSheetId="0">'Metas 1'!$A$1:$AD$43</definedName>
    <definedName name="_xlnm.Print_Area" localSheetId="2">'Metas 2'!$A$1:$AD$45</definedName>
    <definedName name="_xlnm.Print_Area" localSheetId="3">'Metas 3'!$A$1:$AD$45</definedName>
    <definedName name="_xlnm.Print_Area" localSheetId="4">'Metas 4 (Contrato relevos)'!$A$1:$AD$45</definedName>
    <definedName name="_xlnm.Print_Area" localSheetId="5">'Metas 5'!$A$1:$AD$43</definedName>
    <definedName name="_xlnm.Print_Area" localSheetId="6">'Metas 6 (ONU Mujeres)'!$A$1:$AD$47</definedName>
    <definedName name="_xlnm.Print_Area" localSheetId="7">'Metas 7 (Unidades Moviles)'!$A$1:$AD$45</definedName>
    <definedName name="_xlnm.Print_Area" localSheetId="9">Ptto2022!$A$1:$K$15</definedName>
    <definedName name="PROGRAMAS">'[1]Sectores y Programas'!$C$4:$D$175</definedName>
    <definedName name="sectores">'[1]Sectores y Programas'!$H$5:$I$37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7" i="16" l="1"/>
  <c r="N12" i="16"/>
  <c r="N11" i="16"/>
  <c r="R4" i="19" l="1"/>
  <c r="S4" i="19" s="1"/>
  <c r="R5" i="19"/>
  <c r="S5" i="19" s="1"/>
  <c r="R6" i="19"/>
  <c r="S6" i="19" s="1"/>
  <c r="R7" i="19"/>
  <c r="S7" i="19" s="1"/>
  <c r="R8" i="19"/>
  <c r="S8" i="19" s="1"/>
  <c r="R9" i="19"/>
  <c r="S9" i="19" s="1"/>
  <c r="R10" i="19"/>
  <c r="S10" i="19" s="1"/>
  <c r="C11" i="19"/>
  <c r="D47" i="6" l="1"/>
  <c r="E47" i="6" s="1"/>
  <c r="E11" i="19" l="1"/>
  <c r="F11" i="19"/>
  <c r="G11" i="19"/>
  <c r="H11" i="19"/>
  <c r="I11" i="19"/>
  <c r="J11" i="19"/>
  <c r="K11" i="19"/>
  <c r="L11" i="19"/>
  <c r="M11" i="19"/>
  <c r="N11" i="19"/>
  <c r="O11" i="19"/>
  <c r="D11" i="19"/>
  <c r="B11" i="19"/>
  <c r="R3" i="19"/>
  <c r="S3" i="19" s="1"/>
  <c r="R11" i="19" l="1"/>
  <c r="S11" i="19"/>
  <c r="R4" i="18"/>
  <c r="R5" i="18"/>
  <c r="R6" i="18"/>
  <c r="R7" i="18"/>
  <c r="R8" i="18"/>
  <c r="R9" i="18"/>
  <c r="R10" i="18"/>
  <c r="R11" i="18"/>
  <c r="R12" i="18"/>
  <c r="R13" i="18"/>
  <c r="R14" i="18"/>
  <c r="R15" i="18"/>
  <c r="R16" i="18"/>
  <c r="R17" i="18"/>
  <c r="R18" i="18"/>
  <c r="R3" i="18"/>
  <c r="G60" i="15"/>
  <c r="C110" i="15"/>
  <c r="C58" i="15"/>
  <c r="C19" i="15"/>
  <c r="C29" i="15"/>
  <c r="R19" i="18" l="1"/>
  <c r="AV14" i="17"/>
  <c r="AV13" i="17"/>
  <c r="AV21" i="17"/>
  <c r="AV20" i="17"/>
  <c r="AV19" i="17"/>
  <c r="AI21" i="17"/>
  <c r="AI20" i="17"/>
  <c r="AI18" i="17"/>
  <c r="E35" i="6"/>
  <c r="AI13" i="17" s="1"/>
  <c r="AT13" i="17" s="1"/>
  <c r="R46" i="3"/>
  <c r="R45" i="1"/>
  <c r="P41" i="6" l="1"/>
  <c r="P30" i="1"/>
  <c r="W31" i="17" l="1"/>
  <c r="U31" i="17"/>
  <c r="AT21" i="17"/>
  <c r="AU21" i="17" s="1"/>
  <c r="AT20" i="17"/>
  <c r="AU20" i="17" s="1"/>
  <c r="AT19" i="17"/>
  <c r="Q19" i="17"/>
  <c r="R19" i="17" s="1"/>
  <c r="AT18" i="17"/>
  <c r="AU18" i="17" s="1"/>
  <c r="AT17" i="17"/>
  <c r="AU17" i="17" s="1"/>
  <c r="AT16" i="17"/>
  <c r="AU16" i="17" s="1"/>
  <c r="AH15" i="17"/>
  <c r="AG15" i="17"/>
  <c r="AF15" i="17"/>
  <c r="AE15" i="17"/>
  <c r="AD15" i="17"/>
  <c r="AC15" i="17"/>
  <c r="AB15" i="17"/>
  <c r="AA15" i="17"/>
  <c r="Z15" i="17"/>
  <c r="Y15" i="17"/>
  <c r="X15" i="17"/>
  <c r="W15" i="17"/>
  <c r="V15" i="17"/>
  <c r="AG14" i="17"/>
  <c r="AF14" i="17"/>
  <c r="AE14" i="17"/>
  <c r="AD14" i="17"/>
  <c r="AC14" i="17"/>
  <c r="AB14" i="17"/>
  <c r="AA14" i="17"/>
  <c r="Z14" i="17"/>
  <c r="Y14" i="17"/>
  <c r="X14" i="17"/>
  <c r="W14" i="17"/>
  <c r="V14" i="17"/>
  <c r="AI14" i="17" s="1"/>
  <c r="AT14" i="17" s="1"/>
  <c r="AH13" i="17"/>
  <c r="AU13" i="17" s="1"/>
  <c r="AU19" i="17" l="1"/>
  <c r="C3" i="15" l="1"/>
  <c r="C84" i="15"/>
  <c r="C85" i="15" s="1"/>
  <c r="C32" i="15"/>
  <c r="C33" i="15" s="1"/>
  <c r="Q51" i="6"/>
  <c r="C111" i="15" l="1"/>
  <c r="Q46" i="8" l="1"/>
  <c r="R46" i="8"/>
  <c r="Q49" i="7" l="1"/>
  <c r="R49" i="7"/>
  <c r="Q44" i="6"/>
  <c r="R44" i="6"/>
  <c r="Q46" i="5"/>
  <c r="R46" i="5"/>
  <c r="Q48" i="4"/>
  <c r="R48" i="4"/>
  <c r="Q46" i="3"/>
  <c r="Q45" i="1"/>
  <c r="D50" i="7" l="1"/>
  <c r="E50" i="4"/>
  <c r="E35" i="4" s="1"/>
  <c r="F50" i="4"/>
  <c r="G50" i="4"/>
  <c r="H50" i="4"/>
  <c r="I50" i="4"/>
  <c r="J50" i="4"/>
  <c r="K50" i="4"/>
  <c r="L50" i="4"/>
  <c r="M50" i="4"/>
  <c r="N50" i="4"/>
  <c r="O50" i="4"/>
  <c r="H13" i="16" l="1"/>
  <c r="A12" i="16" l="1"/>
  <c r="A11" i="16"/>
  <c r="A10" i="16"/>
  <c r="A9" i="16"/>
  <c r="A8" i="16"/>
  <c r="A7" i="16"/>
  <c r="A6" i="16"/>
  <c r="C81" i="15" l="1"/>
  <c r="C82" i="15" s="1"/>
  <c r="B74" i="15"/>
  <c r="B73" i="15"/>
  <c r="B72" i="15"/>
  <c r="B71" i="15"/>
  <c r="B70" i="15"/>
  <c r="B69" i="15"/>
  <c r="B68" i="15"/>
  <c r="B67" i="15"/>
  <c r="B66" i="15"/>
  <c r="B60" i="15"/>
  <c r="C4" i="15" l="1"/>
  <c r="C5" i="15" s="1"/>
  <c r="Z24" i="3"/>
  <c r="X24" i="3"/>
  <c r="Y24" i="3"/>
  <c r="AB24" i="8"/>
  <c r="X22" i="8"/>
  <c r="U22" i="8"/>
  <c r="S22" i="8"/>
  <c r="AB24" i="7"/>
  <c r="X22" i="7"/>
  <c r="U22" i="7"/>
  <c r="T22" i="7"/>
  <c r="AB24" i="6"/>
  <c r="AB24" i="5"/>
  <c r="AC24" i="5" s="1"/>
  <c r="AC23" i="5"/>
  <c r="C9" i="16" s="1"/>
  <c r="X22" i="5"/>
  <c r="V22" i="5"/>
  <c r="U22" i="5"/>
  <c r="AB24" i="4"/>
  <c r="AC24" i="4" s="1"/>
  <c r="AC23" i="4"/>
  <c r="X22" i="4"/>
  <c r="V22" i="4"/>
  <c r="U22" i="4"/>
  <c r="AC22" i="4" s="1"/>
  <c r="B8" i="16" s="1"/>
  <c r="AB24" i="1"/>
  <c r="AC24" i="1" s="1"/>
  <c r="AC23" i="1"/>
  <c r="AC22" i="1"/>
  <c r="B6" i="16" s="1"/>
  <c r="AD23" i="1" l="1"/>
  <c r="C6" i="16"/>
  <c r="D6" i="16" s="1"/>
  <c r="AD23" i="4"/>
  <c r="C8" i="16"/>
  <c r="D8" i="16" s="1"/>
  <c r="AC22" i="5"/>
  <c r="B9" i="16" s="1"/>
  <c r="B30" i="4"/>
  <c r="D9" i="16" l="1"/>
  <c r="F8" i="14"/>
  <c r="J7" i="14"/>
  <c r="F7" i="14"/>
  <c r="J6" i="14"/>
  <c r="F6" i="14"/>
  <c r="J5" i="14"/>
  <c r="F5" i="14"/>
  <c r="N4" i="14"/>
  <c r="J4" i="14"/>
  <c r="F4" i="14"/>
  <c r="N3" i="14"/>
  <c r="J3" i="14"/>
  <c r="F3" i="14"/>
  <c r="CA60" i="10"/>
  <c r="BZ60" i="10"/>
  <c r="BY60" i="10"/>
  <c r="BX60" i="10"/>
  <c r="BW60" i="10"/>
  <c r="BV60" i="10"/>
  <c r="BU60" i="10"/>
  <c r="BT60" i="10"/>
  <c r="BS60" i="10"/>
  <c r="BR60" i="10"/>
  <c r="BQ60" i="10"/>
  <c r="BP60" i="10"/>
  <c r="BM60" i="10"/>
  <c r="BL60" i="10"/>
  <c r="BK60" i="10"/>
  <c r="BJ60" i="10"/>
  <c r="BI60" i="10"/>
  <c r="BH60" i="10"/>
  <c r="BG60" i="10"/>
  <c r="BF60" i="10"/>
  <c r="BE60" i="10"/>
  <c r="BD60" i="10"/>
  <c r="BC60" i="10"/>
  <c r="BB60" i="10"/>
  <c r="BA60" i="10"/>
  <c r="AZ60" i="10"/>
  <c r="AY60" i="10"/>
  <c r="AX60" i="10"/>
  <c r="AW60" i="10"/>
  <c r="AV60" i="10"/>
  <c r="AU60" i="10"/>
  <c r="AT60" i="10"/>
  <c r="AS60" i="10"/>
  <c r="AR60" i="10"/>
  <c r="AQ60" i="10"/>
  <c r="AP60" i="10"/>
  <c r="AM60" i="10"/>
  <c r="AL60" i="10"/>
  <c r="AK60" i="10"/>
  <c r="AJ60" i="10"/>
  <c r="AI60" i="10"/>
  <c r="AH60" i="10"/>
  <c r="AG60" i="10"/>
  <c r="AF60" i="10"/>
  <c r="AE60" i="10"/>
  <c r="AD60" i="10"/>
  <c r="AC60" i="10"/>
  <c r="AB60" i="10"/>
  <c r="Y60" i="10"/>
  <c r="X60" i="10"/>
  <c r="W60" i="10"/>
  <c r="V60" i="10"/>
  <c r="U60" i="10"/>
  <c r="T60" i="10"/>
  <c r="S60" i="10"/>
  <c r="R60" i="10"/>
  <c r="Q60" i="10"/>
  <c r="P60" i="10"/>
  <c r="O60" i="10"/>
  <c r="N60" i="10"/>
  <c r="M60" i="10"/>
  <c r="L60" i="10"/>
  <c r="K60" i="10"/>
  <c r="J60" i="10"/>
  <c r="I60" i="10"/>
  <c r="H60" i="10"/>
  <c r="G60" i="10"/>
  <c r="F60" i="10"/>
  <c r="E60" i="10"/>
  <c r="D60" i="10"/>
  <c r="C60" i="10"/>
  <c r="B60" i="10"/>
  <c r="BO59" i="10"/>
  <c r="BN59" i="10"/>
  <c r="AA59" i="10"/>
  <c r="Z59" i="10"/>
  <c r="BO58" i="10"/>
  <c r="BN58" i="10"/>
  <c r="AA58" i="10"/>
  <c r="Z58" i="10"/>
  <c r="BO57" i="10"/>
  <c r="BN57" i="10"/>
  <c r="AA57" i="10"/>
  <c r="Z57" i="10"/>
  <c r="BO56" i="10"/>
  <c r="BN56" i="10"/>
  <c r="AA56" i="10"/>
  <c r="Z56" i="10"/>
  <c r="BO55" i="10"/>
  <c r="BN55" i="10"/>
  <c r="AA55" i="10"/>
  <c r="Z55" i="10"/>
  <c r="BO54" i="10"/>
  <c r="BN54" i="10"/>
  <c r="AA54" i="10"/>
  <c r="Z54" i="10"/>
  <c r="BO53" i="10"/>
  <c r="BN53" i="10"/>
  <c r="AA53" i="10"/>
  <c r="Z53" i="10"/>
  <c r="BO52" i="10"/>
  <c r="BN52" i="10"/>
  <c r="AA52" i="10"/>
  <c r="Z52" i="10"/>
  <c r="BO51" i="10"/>
  <c r="BN51" i="10"/>
  <c r="AA51" i="10"/>
  <c r="Z51" i="10"/>
  <c r="BO50" i="10"/>
  <c r="BN50" i="10"/>
  <c r="AA50" i="10"/>
  <c r="Z50" i="10"/>
  <c r="BO49" i="10"/>
  <c r="BN49" i="10"/>
  <c r="AA49" i="10"/>
  <c r="Z49" i="10"/>
  <c r="BO48" i="10"/>
  <c r="BN48" i="10"/>
  <c r="AA48" i="10"/>
  <c r="Z48" i="10"/>
  <c r="BO47" i="10"/>
  <c r="BN47" i="10"/>
  <c r="AA47" i="10"/>
  <c r="Z47" i="10"/>
  <c r="BO46" i="10"/>
  <c r="BN46" i="10"/>
  <c r="AA46" i="10"/>
  <c r="Z46" i="10"/>
  <c r="BO45" i="10"/>
  <c r="BN45" i="10"/>
  <c r="AA45" i="10"/>
  <c r="Z45" i="10"/>
  <c r="BO44" i="10"/>
  <c r="BN44" i="10"/>
  <c r="AA44" i="10"/>
  <c r="Z44" i="10"/>
  <c r="BO43" i="10"/>
  <c r="BN43" i="10"/>
  <c r="AA43" i="10"/>
  <c r="Z43" i="10"/>
  <c r="BO42" i="10"/>
  <c r="BN42" i="10"/>
  <c r="AA42" i="10"/>
  <c r="Z42" i="10"/>
  <c r="BO41" i="10"/>
  <c r="BN41" i="10"/>
  <c r="AA41" i="10"/>
  <c r="Z41" i="10"/>
  <c r="BO40" i="10"/>
  <c r="BN40" i="10"/>
  <c r="AA40" i="10"/>
  <c r="Z40" i="10"/>
  <c r="BO39" i="10"/>
  <c r="BN39" i="10"/>
  <c r="AA39" i="10"/>
  <c r="AA60" i="10" s="1"/>
  <c r="Z39" i="10"/>
  <c r="CA32" i="10"/>
  <c r="BZ32" i="10"/>
  <c r="BY32" i="10"/>
  <c r="BX32" i="10"/>
  <c r="BW32" i="10"/>
  <c r="BV32" i="10"/>
  <c r="BU32" i="10"/>
  <c r="BT32" i="10"/>
  <c r="BS32" i="10"/>
  <c r="BR32" i="10"/>
  <c r="BQ32" i="10"/>
  <c r="BP32" i="10"/>
  <c r="BM32" i="10"/>
  <c r="BL32" i="10"/>
  <c r="BK32" i="10"/>
  <c r="BJ32" i="10"/>
  <c r="BI32" i="10"/>
  <c r="BH32" i="10"/>
  <c r="BG32" i="10"/>
  <c r="BF32" i="10"/>
  <c r="BE32" i="10"/>
  <c r="BD32" i="10"/>
  <c r="BC32" i="10"/>
  <c r="BB32" i="10"/>
  <c r="BA32" i="10"/>
  <c r="AZ32" i="10"/>
  <c r="AY32" i="10"/>
  <c r="AX32" i="10"/>
  <c r="AW32" i="10"/>
  <c r="AV32" i="10"/>
  <c r="AU32" i="10"/>
  <c r="AT32" i="10"/>
  <c r="AS32" i="10"/>
  <c r="AR32" i="10"/>
  <c r="AQ32" i="10"/>
  <c r="AP32" i="10"/>
  <c r="AM32" i="10"/>
  <c r="AL32" i="10"/>
  <c r="AK32" i="10"/>
  <c r="AJ32" i="10"/>
  <c r="AI32" i="10"/>
  <c r="AH32" i="10"/>
  <c r="AG32" i="10"/>
  <c r="AF32" i="10"/>
  <c r="AE32" i="10"/>
  <c r="AD32" i="10"/>
  <c r="AC32" i="10"/>
  <c r="AB32" i="10"/>
  <c r="Y32" i="10"/>
  <c r="X32" i="10"/>
  <c r="W32" i="10"/>
  <c r="V32" i="10"/>
  <c r="U32" i="10"/>
  <c r="T32" i="10"/>
  <c r="S32" i="10"/>
  <c r="R32" i="10"/>
  <c r="Q32" i="10"/>
  <c r="P32" i="10"/>
  <c r="O32" i="10"/>
  <c r="N32" i="10"/>
  <c r="M32" i="10"/>
  <c r="L32" i="10"/>
  <c r="K32" i="10"/>
  <c r="J32" i="10"/>
  <c r="I32" i="10"/>
  <c r="H32" i="10"/>
  <c r="G32" i="10"/>
  <c r="F32" i="10"/>
  <c r="E32" i="10"/>
  <c r="D32" i="10"/>
  <c r="C32" i="10"/>
  <c r="B32" i="10"/>
  <c r="BO31" i="10"/>
  <c r="BN31" i="10"/>
  <c r="AA31" i="10"/>
  <c r="Z31" i="10"/>
  <c r="BO30" i="10"/>
  <c r="BN30" i="10"/>
  <c r="AA30" i="10"/>
  <c r="Z30" i="10"/>
  <c r="BO29" i="10"/>
  <c r="BN29" i="10"/>
  <c r="AA29" i="10"/>
  <c r="Z29" i="10"/>
  <c r="BO28" i="10"/>
  <c r="BN28" i="10"/>
  <c r="AA28" i="10"/>
  <c r="Z28" i="10"/>
  <c r="BO27" i="10"/>
  <c r="BN27" i="10"/>
  <c r="AA27" i="10"/>
  <c r="Z27" i="10"/>
  <c r="BO26" i="10"/>
  <c r="BN26" i="10"/>
  <c r="AA26" i="10"/>
  <c r="Z26" i="10"/>
  <c r="BO25" i="10"/>
  <c r="BN25" i="10"/>
  <c r="AA25" i="10"/>
  <c r="Z25" i="10"/>
  <c r="BO24" i="10"/>
  <c r="BN24" i="10"/>
  <c r="AA24" i="10"/>
  <c r="Z24" i="10"/>
  <c r="BO23" i="10"/>
  <c r="BN23" i="10"/>
  <c r="AA23" i="10"/>
  <c r="Z23" i="10"/>
  <c r="BO22" i="10"/>
  <c r="BN22" i="10"/>
  <c r="AA22" i="10"/>
  <c r="Z22" i="10"/>
  <c r="BO21" i="10"/>
  <c r="BN21" i="10"/>
  <c r="AA21" i="10"/>
  <c r="Z21" i="10"/>
  <c r="BO20" i="10"/>
  <c r="BN20" i="10"/>
  <c r="AA20" i="10"/>
  <c r="Z20" i="10"/>
  <c r="BO19" i="10"/>
  <c r="BN19" i="10"/>
  <c r="AA19" i="10"/>
  <c r="Z19" i="10"/>
  <c r="BO18" i="10"/>
  <c r="BN18" i="10"/>
  <c r="AA18" i="10"/>
  <c r="Z18" i="10"/>
  <c r="BO17" i="10"/>
  <c r="BN17" i="10"/>
  <c r="AA17" i="10"/>
  <c r="Z17" i="10"/>
  <c r="BO16" i="10"/>
  <c r="BN16" i="10"/>
  <c r="AA16" i="10"/>
  <c r="Z16" i="10"/>
  <c r="BO15" i="10"/>
  <c r="BN15" i="10"/>
  <c r="AA15" i="10"/>
  <c r="Z15" i="10"/>
  <c r="BO14" i="10"/>
  <c r="BN14" i="10"/>
  <c r="AA14" i="10"/>
  <c r="Z14" i="10"/>
  <c r="BO13" i="10"/>
  <c r="BN13" i="10"/>
  <c r="AA13" i="10"/>
  <c r="Z13" i="10"/>
  <c r="BO12" i="10"/>
  <c r="BN12" i="10"/>
  <c r="AA12" i="10"/>
  <c r="Z12" i="10"/>
  <c r="BO11" i="10"/>
  <c r="BN11" i="10"/>
  <c r="AA11" i="10"/>
  <c r="Z11" i="10"/>
  <c r="Z32" i="10" s="1"/>
  <c r="O48" i="8"/>
  <c r="N48" i="8"/>
  <c r="M48" i="8"/>
  <c r="L48" i="8"/>
  <c r="K48" i="8"/>
  <c r="J48" i="8"/>
  <c r="I48" i="8"/>
  <c r="H48" i="8"/>
  <c r="G48" i="8"/>
  <c r="F48" i="8"/>
  <c r="E48" i="8"/>
  <c r="E35" i="8" s="1"/>
  <c r="AI15" i="17" s="1"/>
  <c r="AT15" i="17" s="1"/>
  <c r="AU15" i="17" s="1"/>
  <c r="D48" i="8"/>
  <c r="O47" i="8"/>
  <c r="O34" i="8" s="1"/>
  <c r="N47" i="8"/>
  <c r="N34" i="8" s="1"/>
  <c r="M47" i="8"/>
  <c r="L47" i="8"/>
  <c r="L34" i="8" s="1"/>
  <c r="K47" i="8"/>
  <c r="K34" i="8" s="1"/>
  <c r="J47" i="8"/>
  <c r="J34" i="8" s="1"/>
  <c r="I47" i="8"/>
  <c r="H47" i="8"/>
  <c r="H34" i="8" s="1"/>
  <c r="G47" i="8"/>
  <c r="G34" i="8" s="1"/>
  <c r="F47" i="8"/>
  <c r="F34" i="8" s="1"/>
  <c r="E47" i="8"/>
  <c r="D47" i="8"/>
  <c r="D34" i="8" s="1"/>
  <c r="P43" i="8"/>
  <c r="P42" i="8"/>
  <c r="P41" i="8"/>
  <c r="P40" i="8"/>
  <c r="P39" i="8"/>
  <c r="P38" i="8"/>
  <c r="M34" i="8"/>
  <c r="I34" i="8"/>
  <c r="E34" i="8"/>
  <c r="B34" i="8"/>
  <c r="AC17" i="8" s="1"/>
  <c r="P30" i="8"/>
  <c r="AC25" i="8"/>
  <c r="O25" i="8"/>
  <c r="AC24" i="8"/>
  <c r="O24" i="8"/>
  <c r="G12" i="16" s="1"/>
  <c r="I12" i="16" s="1"/>
  <c r="AC23" i="8"/>
  <c r="O23" i="8"/>
  <c r="P23" i="8" s="1"/>
  <c r="AC22" i="8"/>
  <c r="B12" i="16" s="1"/>
  <c r="O22" i="8"/>
  <c r="D51" i="7"/>
  <c r="E51" i="7" s="1"/>
  <c r="E50" i="7"/>
  <c r="P45" i="7"/>
  <c r="P44" i="7"/>
  <c r="P43" i="7"/>
  <c r="P42" i="7"/>
  <c r="P41" i="7"/>
  <c r="P40" i="7"/>
  <c r="P39" i="7"/>
  <c r="P38" i="7"/>
  <c r="D34" i="7"/>
  <c r="B34" i="7"/>
  <c r="AC17" i="7" s="1"/>
  <c r="P30" i="7"/>
  <c r="AC25" i="7"/>
  <c r="O25" i="7"/>
  <c r="AC24" i="7"/>
  <c r="O24" i="7"/>
  <c r="G11" i="16" s="1"/>
  <c r="I11" i="16" s="1"/>
  <c r="AC23" i="7"/>
  <c r="O23" i="7"/>
  <c r="P23" i="7" s="1"/>
  <c r="AC22" i="7"/>
  <c r="B11" i="16" s="1"/>
  <c r="O22" i="7"/>
  <c r="D46" i="6"/>
  <c r="P40" i="6"/>
  <c r="P39" i="6"/>
  <c r="P38" i="6"/>
  <c r="B34" i="6"/>
  <c r="AC17" i="6" s="1"/>
  <c r="P30" i="6"/>
  <c r="AC25" i="6"/>
  <c r="O25" i="6"/>
  <c r="AC24" i="6"/>
  <c r="O24" i="6"/>
  <c r="G10" i="16" s="1"/>
  <c r="I10" i="16" s="1"/>
  <c r="AC23" i="6"/>
  <c r="O23" i="6"/>
  <c r="P23" i="6" s="1"/>
  <c r="AC22" i="6"/>
  <c r="B10" i="16" s="1"/>
  <c r="O22" i="6"/>
  <c r="O48" i="5"/>
  <c r="O35" i="5" s="1"/>
  <c r="N48" i="5"/>
  <c r="N35" i="5" s="1"/>
  <c r="M48" i="5"/>
  <c r="M35" i="5" s="1"/>
  <c r="L48" i="5"/>
  <c r="L35" i="5" s="1"/>
  <c r="K48" i="5"/>
  <c r="K35" i="5" s="1"/>
  <c r="J48" i="5"/>
  <c r="J35" i="5" s="1"/>
  <c r="I48" i="5"/>
  <c r="I35" i="5" s="1"/>
  <c r="H48" i="5"/>
  <c r="H35" i="5" s="1"/>
  <c r="G48" i="5"/>
  <c r="G35" i="5" s="1"/>
  <c r="F48" i="5"/>
  <c r="F35" i="5" s="1"/>
  <c r="E48" i="5"/>
  <c r="E35" i="5" s="1"/>
  <c r="D48" i="5"/>
  <c r="O47" i="5"/>
  <c r="O34" i="5" s="1"/>
  <c r="N47" i="5"/>
  <c r="N34" i="5" s="1"/>
  <c r="M47" i="5"/>
  <c r="M34" i="5" s="1"/>
  <c r="L47" i="5"/>
  <c r="L34" i="5" s="1"/>
  <c r="K47" i="5"/>
  <c r="K34" i="5" s="1"/>
  <c r="J47" i="5"/>
  <c r="J34" i="5" s="1"/>
  <c r="I47" i="5"/>
  <c r="I34" i="5" s="1"/>
  <c r="H47" i="5"/>
  <c r="H34" i="5" s="1"/>
  <c r="G47" i="5"/>
  <c r="G34" i="5" s="1"/>
  <c r="F47" i="5"/>
  <c r="F34" i="5" s="1"/>
  <c r="E47" i="5"/>
  <c r="E34" i="5" s="1"/>
  <c r="D47" i="5"/>
  <c r="D34" i="5" s="1"/>
  <c r="P43" i="5"/>
  <c r="P42" i="5"/>
  <c r="P41" i="5"/>
  <c r="P40" i="5"/>
  <c r="P39" i="5"/>
  <c r="P38" i="5"/>
  <c r="B34" i="5"/>
  <c r="AC17" i="5" s="1"/>
  <c r="P30" i="5"/>
  <c r="AC25" i="5"/>
  <c r="O25" i="5"/>
  <c r="O24" i="5"/>
  <c r="G9" i="16" s="1"/>
  <c r="AD23" i="5"/>
  <c r="O23" i="5"/>
  <c r="P23" i="5" s="1"/>
  <c r="O22" i="5"/>
  <c r="D50" i="4"/>
  <c r="D35" i="4" s="1"/>
  <c r="P35" i="4" s="1"/>
  <c r="O49" i="4"/>
  <c r="O34" i="4" s="1"/>
  <c r="N49" i="4"/>
  <c r="N34" i="4" s="1"/>
  <c r="M49" i="4"/>
  <c r="M34" i="4" s="1"/>
  <c r="L49" i="4"/>
  <c r="L34" i="4" s="1"/>
  <c r="K49" i="4"/>
  <c r="K34" i="4" s="1"/>
  <c r="J49" i="4"/>
  <c r="J34" i="4" s="1"/>
  <c r="I49" i="4"/>
  <c r="I34" i="4" s="1"/>
  <c r="H49" i="4"/>
  <c r="H34" i="4" s="1"/>
  <c r="G49" i="4"/>
  <c r="G34" i="4" s="1"/>
  <c r="F49" i="4"/>
  <c r="F34" i="4" s="1"/>
  <c r="E49" i="4"/>
  <c r="E34" i="4" s="1"/>
  <c r="D49" i="4"/>
  <c r="D34" i="4" s="1"/>
  <c r="P43" i="4"/>
  <c r="P42" i="4"/>
  <c r="P41" i="4"/>
  <c r="P40" i="4"/>
  <c r="P39" i="4"/>
  <c r="P38" i="4"/>
  <c r="B34" i="4"/>
  <c r="AC17" i="4" s="1"/>
  <c r="P30" i="4"/>
  <c r="C48" i="4"/>
  <c r="AC25" i="4"/>
  <c r="E8" i="16" s="1"/>
  <c r="O25" i="4"/>
  <c r="O24" i="4"/>
  <c r="G8" i="16" s="1"/>
  <c r="I8" i="16" s="1"/>
  <c r="O23" i="4"/>
  <c r="P23" i="4" s="1"/>
  <c r="O22" i="4"/>
  <c r="O47" i="3"/>
  <c r="N47" i="3"/>
  <c r="M47" i="3"/>
  <c r="L47" i="3"/>
  <c r="K47" i="3"/>
  <c r="J47" i="3"/>
  <c r="I47" i="3"/>
  <c r="H47" i="3"/>
  <c r="G47" i="3"/>
  <c r="F47" i="3"/>
  <c r="E47" i="3"/>
  <c r="D47" i="3"/>
  <c r="O46" i="3"/>
  <c r="N46" i="3"/>
  <c r="M46" i="3"/>
  <c r="L46" i="3"/>
  <c r="K46" i="3"/>
  <c r="J46" i="3"/>
  <c r="I46" i="3"/>
  <c r="H46" i="3"/>
  <c r="G46" i="3"/>
  <c r="F46" i="3"/>
  <c r="E46" i="3"/>
  <c r="D46" i="3"/>
  <c r="P43" i="3"/>
  <c r="P42" i="3"/>
  <c r="P41" i="3"/>
  <c r="P40" i="3"/>
  <c r="P39" i="3"/>
  <c r="P38" i="3"/>
  <c r="P35" i="3"/>
  <c r="P34" i="3"/>
  <c r="B34" i="3"/>
  <c r="AC17" i="3" s="1"/>
  <c r="P30" i="3"/>
  <c r="AC25" i="3"/>
  <c r="E7" i="16" s="1"/>
  <c r="O25" i="3"/>
  <c r="AB24" i="3"/>
  <c r="AC24" i="3" s="1"/>
  <c r="O24" i="3"/>
  <c r="G7" i="16" s="1"/>
  <c r="I7" i="16" s="1"/>
  <c r="AC23" i="3"/>
  <c r="O23" i="3"/>
  <c r="P23" i="3" s="1"/>
  <c r="AC22" i="3"/>
  <c r="B7" i="16" s="1"/>
  <c r="O22" i="3"/>
  <c r="P39" i="2"/>
  <c r="P38" i="2"/>
  <c r="P37" i="2"/>
  <c r="P36" i="2"/>
  <c r="P35" i="2"/>
  <c r="P34" i="2"/>
  <c r="P33" i="2"/>
  <c r="P32" i="2"/>
  <c r="P29" i="2"/>
  <c r="P28" i="2"/>
  <c r="P24" i="2"/>
  <c r="D46" i="1"/>
  <c r="D45" i="1"/>
  <c r="P41" i="1"/>
  <c r="P40" i="1"/>
  <c r="P39" i="1"/>
  <c r="P38" i="1"/>
  <c r="B34" i="1"/>
  <c r="AC17" i="1" s="1"/>
  <c r="AC25" i="1"/>
  <c r="O25" i="1"/>
  <c r="O24" i="1"/>
  <c r="G6" i="16" s="1"/>
  <c r="I6" i="16" s="1"/>
  <c r="O23" i="1"/>
  <c r="O22" i="1"/>
  <c r="BO60" i="10" l="1"/>
  <c r="BN60" i="10"/>
  <c r="P25" i="1"/>
  <c r="J6" i="16"/>
  <c r="K6" i="16" s="1"/>
  <c r="D35" i="1"/>
  <c r="E46" i="1"/>
  <c r="E35" i="1" s="1"/>
  <c r="BN32" i="10"/>
  <c r="AD25" i="1"/>
  <c r="E6" i="16"/>
  <c r="F6" i="16" s="1"/>
  <c r="P25" i="6"/>
  <c r="J10" i="16"/>
  <c r="K10" i="16" s="1"/>
  <c r="P25" i="8"/>
  <c r="J12" i="16"/>
  <c r="K12" i="16" s="1"/>
  <c r="P25" i="4"/>
  <c r="J8" i="16"/>
  <c r="K8" i="16" s="1"/>
  <c r="P25" i="3"/>
  <c r="J7" i="16"/>
  <c r="K7" i="16" s="1"/>
  <c r="P25" i="7"/>
  <c r="J11" i="16"/>
  <c r="K11" i="16" s="1"/>
  <c r="P25" i="5"/>
  <c r="J9" i="16"/>
  <c r="AD23" i="3"/>
  <c r="C7" i="16"/>
  <c r="D7" i="16" s="1"/>
  <c r="AD25" i="3"/>
  <c r="AD23" i="6"/>
  <c r="C10" i="16"/>
  <c r="D10" i="16" s="1"/>
  <c r="AD25" i="6"/>
  <c r="E10" i="16"/>
  <c r="AD23" i="7"/>
  <c r="C11" i="16"/>
  <c r="D11" i="16" s="1"/>
  <c r="AD25" i="7"/>
  <c r="E11" i="16"/>
  <c r="B13" i="16"/>
  <c r="AD25" i="8"/>
  <c r="E12" i="16"/>
  <c r="AD23" i="8"/>
  <c r="C12" i="16"/>
  <c r="D12" i="16"/>
  <c r="AD25" i="4"/>
  <c r="F8" i="16"/>
  <c r="AD25" i="5"/>
  <c r="E9" i="16"/>
  <c r="I9" i="16"/>
  <c r="G13" i="16"/>
  <c r="I13" i="16" s="1"/>
  <c r="E49" i="7"/>
  <c r="D49" i="7"/>
  <c r="D35" i="8"/>
  <c r="P35" i="8" s="1"/>
  <c r="D35" i="5"/>
  <c r="P35" i="5" s="1"/>
  <c r="BO32" i="10"/>
  <c r="P34" i="4"/>
  <c r="P34" i="5"/>
  <c r="P34" i="8"/>
  <c r="AA32" i="10"/>
  <c r="Z60" i="10"/>
  <c r="E45" i="1"/>
  <c r="F45" i="1" s="1"/>
  <c r="D34" i="1"/>
  <c r="D35" i="6"/>
  <c r="D34" i="6"/>
  <c r="E46" i="6"/>
  <c r="E34" i="7"/>
  <c r="F50" i="7"/>
  <c r="D35" i="7"/>
  <c r="P35" i="7" s="1"/>
  <c r="F11" i="16" l="1"/>
  <c r="F10" i="16"/>
  <c r="F7" i="16"/>
  <c r="AU14" i="17"/>
  <c r="P35" i="1"/>
  <c r="C13" i="16"/>
  <c r="D13" i="16" s="1"/>
  <c r="F9" i="16"/>
  <c r="E13" i="16"/>
  <c r="J13" i="16"/>
  <c r="K13" i="16" s="1"/>
  <c r="K9" i="16"/>
  <c r="F12" i="16"/>
  <c r="F51" i="7"/>
  <c r="F49" i="7" s="1"/>
  <c r="E35" i="7"/>
  <c r="E34" i="1"/>
  <c r="F34" i="7"/>
  <c r="G50" i="7"/>
  <c r="E34" i="6"/>
  <c r="F46" i="6"/>
  <c r="F47" i="6"/>
  <c r="G45" i="1"/>
  <c r="F34" i="1"/>
  <c r="F46" i="1"/>
  <c r="F13" i="16" l="1"/>
  <c r="F35" i="7"/>
  <c r="G51" i="7"/>
  <c r="G49" i="7" s="1"/>
  <c r="G34" i="7"/>
  <c r="H50" i="7"/>
  <c r="G46" i="1"/>
  <c r="F35" i="1"/>
  <c r="G47" i="6"/>
  <c r="F35" i="6"/>
  <c r="G46" i="6"/>
  <c r="F34" i="6"/>
  <c r="G34" i="1"/>
  <c r="H45" i="1"/>
  <c r="H51" i="7" l="1"/>
  <c r="H49" i="7" s="1"/>
  <c r="G35" i="7"/>
  <c r="I50" i="7"/>
  <c r="H34" i="7"/>
  <c r="G34" i="6"/>
  <c r="H46" i="6"/>
  <c r="I45" i="1"/>
  <c r="H34" i="1"/>
  <c r="G35" i="6"/>
  <c r="H47" i="6"/>
  <c r="H46" i="1"/>
  <c r="G35" i="1"/>
  <c r="H35" i="7" l="1"/>
  <c r="I51" i="7"/>
  <c r="I49" i="7" s="1"/>
  <c r="H34" i="6"/>
  <c r="I46" i="6"/>
  <c r="H35" i="6"/>
  <c r="I47" i="6"/>
  <c r="H35" i="1"/>
  <c r="I46" i="1"/>
  <c r="I34" i="1"/>
  <c r="J45" i="1"/>
  <c r="I34" i="7"/>
  <c r="J50" i="7"/>
  <c r="J51" i="7" l="1"/>
  <c r="J35" i="7" s="1"/>
  <c r="I35" i="7"/>
  <c r="J49" i="7"/>
  <c r="J34" i="7"/>
  <c r="K50" i="7"/>
  <c r="J46" i="1"/>
  <c r="I35" i="1"/>
  <c r="K45" i="1"/>
  <c r="J34" i="1"/>
  <c r="J47" i="6"/>
  <c r="I35" i="6"/>
  <c r="I34" i="6"/>
  <c r="J46" i="6"/>
  <c r="K51" i="7" l="1"/>
  <c r="K49" i="7" s="1"/>
  <c r="K34" i="7"/>
  <c r="L50" i="7"/>
  <c r="K34" i="1"/>
  <c r="L45" i="1"/>
  <c r="K46" i="6"/>
  <c r="J34" i="6"/>
  <c r="L51" i="7"/>
  <c r="K35" i="7"/>
  <c r="K47" i="6"/>
  <c r="J35" i="6"/>
  <c r="K46" i="1"/>
  <c r="J35" i="1"/>
  <c r="L49" i="7" l="1"/>
  <c r="M50" i="7"/>
  <c r="L34" i="7"/>
  <c r="M45" i="1"/>
  <c r="L34" i="1"/>
  <c r="K35" i="1"/>
  <c r="L46" i="1"/>
  <c r="M51" i="7"/>
  <c r="M49" i="7" s="1"/>
  <c r="L35" i="7"/>
  <c r="K35" i="6"/>
  <c r="L47" i="6"/>
  <c r="K34" i="6"/>
  <c r="L46" i="6"/>
  <c r="L34" i="6" l="1"/>
  <c r="M46" i="6"/>
  <c r="M34" i="1"/>
  <c r="N45" i="1"/>
  <c r="M35" i="7"/>
  <c r="N51" i="7"/>
  <c r="L35" i="6"/>
  <c r="M47" i="6"/>
  <c r="L35" i="1"/>
  <c r="M46" i="1"/>
  <c r="M34" i="7"/>
  <c r="N50" i="7"/>
  <c r="N49" i="7" l="1"/>
  <c r="N47" i="6"/>
  <c r="M35" i="6"/>
  <c r="N34" i="7"/>
  <c r="O50" i="7"/>
  <c r="O34" i="7" s="1"/>
  <c r="P34" i="7" s="1"/>
  <c r="O45" i="1"/>
  <c r="O34" i="1" s="1"/>
  <c r="P34" i="1" s="1"/>
  <c r="N34" i="1"/>
  <c r="N46" i="1"/>
  <c r="M35" i="1"/>
  <c r="N35" i="7"/>
  <c r="O51" i="7"/>
  <c r="M34" i="6"/>
  <c r="N46" i="6"/>
  <c r="O35" i="7" l="1"/>
  <c r="O49" i="7"/>
  <c r="O46" i="6"/>
  <c r="O34" i="6" s="1"/>
  <c r="P34" i="6" s="1"/>
  <c r="N34" i="6"/>
  <c r="O46" i="1"/>
  <c r="O35" i="1" s="1"/>
  <c r="N35" i="1"/>
  <c r="O47" i="6"/>
  <c r="O35" i="6" s="1"/>
  <c r="P35" i="6" s="1"/>
  <c r="N3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2" authorId="0" shapeId="0" xr:uid="{00000000-0006-0000-0000-000001000000}">
      <text>
        <r>
          <rPr>
            <sz val="11"/>
            <rFont val="Calibri"/>
            <family val="2"/>
          </rPr>
          <t xml:space="preserve">Microsoft Office User:
Corresponde a la magnitud programada en coherencia con la unidad de medida de la meta proyecto. </t>
        </r>
      </text>
    </comment>
    <comment ref="Q32" authorId="0" shapeId="0" xr:uid="{00000000-0006-0000-0000-000002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26" authorId="0" shapeId="0" xr:uid="{00000000-0006-0000-0100-000001000000}">
      <text>
        <r>
          <rPr>
            <sz val="11"/>
            <rFont val="Calibri"/>
            <family val="2"/>
          </rPr>
          <t xml:space="preserve">Microsoft Office User:
Corresponde a la magnitud programada en coherencia con la unidad de medida de la meta proyecto. </t>
        </r>
      </text>
    </comment>
    <comment ref="Q26" authorId="0" shapeId="0" xr:uid="{00000000-0006-0000-0100-000002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00000000-0006-0000-0200-000001000000}">
      <text>
        <r>
          <rPr>
            <sz val="11"/>
            <rFont val="Calibri"/>
            <family val="2"/>
          </rPr>
          <t>MI PC:
Corresponden a PSP</t>
        </r>
      </text>
    </comment>
    <comment ref="R22" authorId="0" shapeId="0" xr:uid="{00000000-0006-0000-0200-000002000000}">
      <text>
        <r>
          <rPr>
            <sz val="11"/>
            <rFont val="Calibri"/>
            <family val="2"/>
          </rPr>
          <t>MI PC:
Corresponde a SIMISIONAL</t>
        </r>
      </text>
    </comment>
    <comment ref="U22" authorId="0" shapeId="0" xr:uid="{00000000-0006-0000-0200-000003000000}">
      <text>
        <r>
          <rPr>
            <sz val="11"/>
            <rFont val="Calibri"/>
            <family val="2"/>
          </rPr>
          <t xml:space="preserve">MI PC:
Corresponde a licenciamiento
</t>
        </r>
      </text>
    </comment>
    <comment ref="X22" authorId="0" shapeId="0" xr:uid="{00000000-0006-0000-0200-000004000000}">
      <text>
        <r>
          <rPr>
            <sz val="11"/>
            <rFont val="Calibri"/>
            <family val="2"/>
          </rPr>
          <t>MI PC:
Corresponde a Central de medios</t>
        </r>
      </text>
    </comment>
    <comment ref="C32" authorId="0" shapeId="0" xr:uid="{00000000-0006-0000-0200-000005000000}">
      <text>
        <r>
          <rPr>
            <sz val="11"/>
            <color rgb="FF000000"/>
            <rFont val="Calibri"/>
            <family val="2"/>
          </rPr>
          <t xml:space="preserve">Microsoft Office User:
</t>
        </r>
        <r>
          <rPr>
            <sz val="11"/>
            <color rgb="FF000000"/>
            <rFont val="Calibri"/>
            <family val="2"/>
          </rPr>
          <t xml:space="preserve">Corresponde a la magnitud programada en coherencia con la unidad de medida de la meta proyecto. </t>
        </r>
      </text>
    </comment>
    <comment ref="Q32" authorId="0" shapeId="0" xr:uid="{00000000-0006-0000-0200-000006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7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BBEC9F2C-A218-4BA2-AA66-13C3A20D4FF9}">
      <text>
        <r>
          <rPr>
            <sz val="11"/>
            <rFont val="Calibri"/>
            <family val="2"/>
          </rPr>
          <t xml:space="preserve">MI PC:
Corresponden a PSP
</t>
        </r>
      </text>
    </comment>
    <comment ref="R22" authorId="0" shapeId="0" xr:uid="{930054DF-7265-4F73-9D9C-5BEA779AC70D}">
      <text>
        <r>
          <rPr>
            <sz val="11"/>
            <rFont val="Calibri"/>
            <family val="2"/>
          </rPr>
          <t>MI PC:
Corresponde a SIMISIONAL</t>
        </r>
      </text>
    </comment>
    <comment ref="T22" authorId="0" shapeId="0" xr:uid="{2C9431E3-64FC-43A3-9517-B77E97D7CCC3}">
      <text>
        <r>
          <rPr>
            <sz val="11"/>
            <rFont val="Calibri"/>
            <family val="2"/>
          </rPr>
          <t>MI PC:
Corresponde a transporte</t>
        </r>
      </text>
    </comment>
    <comment ref="U22" authorId="0" shapeId="0" xr:uid="{9498D955-C3EB-439A-A246-75D42A111634}">
      <text>
        <r>
          <rPr>
            <sz val="11"/>
            <rFont val="Calibri"/>
            <family val="2"/>
          </rPr>
          <t xml:space="preserve">MI PC:
Corresponden a ferreteria, papeleria, elementos de protección, operador logistico, licenciamiento, internet
</t>
        </r>
      </text>
    </comment>
    <comment ref="V22" authorId="0" shapeId="0" xr:uid="{9AB2A61D-695B-4E19-83B4-4840501A58E2}">
      <text>
        <r>
          <rPr>
            <sz val="11"/>
            <rFont val="Calibri"/>
            <family val="2"/>
          </rPr>
          <t>MI PC:
Corresponden a Equipos Tecnologicos, chalecos</t>
        </r>
      </text>
    </comment>
    <comment ref="W22" authorId="0" shapeId="0" xr:uid="{29329770-6366-4425-A052-2C9DA9BD736E}">
      <text>
        <r>
          <rPr>
            <sz val="11"/>
            <rFont val="Calibri"/>
            <family val="2"/>
          </rPr>
          <t>MI PC:
Corresponden a mobiliario</t>
        </r>
      </text>
    </comment>
    <comment ref="X22" authorId="0" shapeId="0" xr:uid="{C222F1E7-A2A0-47CB-834C-CD8BEF67E2C7}">
      <text>
        <r>
          <rPr>
            <sz val="11"/>
            <rFont val="Calibri"/>
            <family val="2"/>
          </rPr>
          <t xml:space="preserve">MI PC:
Corresponde a Central de medios, Impresos
</t>
        </r>
      </text>
    </comment>
    <comment ref="C32" authorId="0" shapeId="0" xr:uid="{00000000-0006-0000-0300-000008000000}">
      <text>
        <r>
          <rPr>
            <sz val="11"/>
            <rFont val="Calibri"/>
            <family val="2"/>
          </rPr>
          <t xml:space="preserve">Microsoft Office User:
Corresponde a la magnitud programada en coherencia con la unidad de medida de la meta proyecto. </t>
        </r>
      </text>
    </comment>
    <comment ref="Q32" authorId="0" shapeId="0" xr:uid="{00000000-0006-0000-0300-000009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A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R22" authorId="0" shapeId="0" xr:uid="{9539DBDF-8A2E-4F0B-BAB8-C8AEB6C0FCA8}">
      <text>
        <r>
          <rPr>
            <sz val="11"/>
            <rFont val="Calibri"/>
            <family val="2"/>
          </rPr>
          <t>MI PC:
Corresponde a SIMISIONAL</t>
        </r>
      </text>
    </comment>
    <comment ref="T22" authorId="0" shapeId="0" xr:uid="{F4CF804D-642A-45FC-B004-4D4B5ACE1034}">
      <text>
        <r>
          <rPr>
            <sz val="11"/>
            <rFont val="Calibri"/>
            <family val="2"/>
          </rPr>
          <t>MI PC:
Corresponde a transporte</t>
        </r>
      </text>
    </comment>
    <comment ref="U22" authorId="0" shapeId="0" xr:uid="{2F0D3630-453E-478A-9443-694947FBEC11}">
      <text>
        <r>
          <rPr>
            <sz val="11"/>
            <rFont val="Calibri"/>
            <family val="2"/>
          </rPr>
          <t xml:space="preserve">MI PC:
Corresponde a pepeleria, elementos de protección, relevos, licenciamiento, internet, interventoria relevos
</t>
        </r>
      </text>
    </comment>
    <comment ref="V22" authorId="0" shapeId="0" xr:uid="{B881751A-D6F7-44F7-BEE7-450BE054488D}">
      <text>
        <r>
          <rPr>
            <sz val="11"/>
            <rFont val="Calibri"/>
            <family val="2"/>
          </rPr>
          <t>MI PC:
Corresponde a equipos tecnologicos, chalecos</t>
        </r>
      </text>
    </comment>
    <comment ref="X22" authorId="0" shapeId="0" xr:uid="{1D1B4BD7-2EF1-4A63-ACCD-392DE1592EDC}">
      <text>
        <r>
          <rPr>
            <sz val="11"/>
            <rFont val="Calibri"/>
            <family val="2"/>
          </rPr>
          <t xml:space="preserve">MI PC:
Corresponde a Central de medios, Impresos
</t>
        </r>
      </text>
    </comment>
    <comment ref="C32" authorId="0" shapeId="0" xr:uid="{00000000-0006-0000-0400-000006000000}">
      <text>
        <r>
          <rPr>
            <sz val="11"/>
            <rFont val="Calibri"/>
            <family val="2"/>
          </rPr>
          <t xml:space="preserve">Microsoft Office User:
Corresponde a la magnitud programada en coherencia con la unidad de medida de la meta proyecto. </t>
        </r>
      </text>
    </comment>
    <comment ref="Q32" authorId="0" shapeId="0" xr:uid="{00000000-0006-0000-0400-000007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8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B82E59A3-F5D3-4846-AD03-98BFCE41D000}">
      <text>
        <r>
          <rPr>
            <sz val="11"/>
            <rFont val="Calibri"/>
            <family val="2"/>
          </rPr>
          <t>MI PC:
Corresponden a PSP</t>
        </r>
      </text>
    </comment>
    <comment ref="U22" authorId="0" shapeId="0" xr:uid="{9E037EAE-90B7-48AC-8DCF-EC58BC52B7DB}">
      <text>
        <r>
          <rPr>
            <sz val="11"/>
            <rFont val="Calibri"/>
            <family val="2"/>
          </rPr>
          <t xml:space="preserve">MI PC:
Corresponde a licenciamiento
</t>
        </r>
      </text>
    </comment>
    <comment ref="X22" authorId="0" shapeId="0" xr:uid="{A7199193-328F-423C-8CB5-4B1D3A2724E8}">
      <text>
        <r>
          <rPr>
            <sz val="11"/>
            <rFont val="Calibri"/>
            <family val="2"/>
          </rPr>
          <t>MI PC:
Corresponden a central de medios</t>
        </r>
      </text>
    </comment>
    <comment ref="C32" authorId="0" shapeId="0" xr:uid="{00000000-0006-0000-0500-000004000000}">
      <text>
        <r>
          <rPr>
            <sz val="11"/>
            <rFont val="Calibri"/>
            <family val="2"/>
          </rPr>
          <t xml:space="preserve">Microsoft Office User:
Corresponde a la magnitud programada en coherencia con la unidad de medida de la meta proyecto. </t>
        </r>
      </text>
    </comment>
    <comment ref="Q32" authorId="0" shapeId="0" xr:uid="{00000000-0006-0000-0500-000005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500-000006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43F91B8B-95A6-4FA4-94B6-8E49864C1EB2}">
      <text>
        <r>
          <rPr>
            <sz val="11"/>
            <rFont val="Calibri"/>
            <family val="2"/>
          </rPr>
          <t>MI PC:
Corresponden a PSP</t>
        </r>
      </text>
    </comment>
    <comment ref="R22" authorId="0" shapeId="0" xr:uid="{B3FEF66F-D03C-4427-9F2E-43B2A40680C7}">
      <text>
        <r>
          <rPr>
            <sz val="11"/>
            <rFont val="Calibri"/>
            <family val="2"/>
          </rPr>
          <t>MI PC:
Corresponde a SIMISIONAL</t>
        </r>
      </text>
    </comment>
    <comment ref="T22" authorId="0" shapeId="0" xr:uid="{ECC3F858-E327-4E9C-8073-1FAF73A128B0}">
      <text>
        <r>
          <rPr>
            <sz val="11"/>
            <rFont val="Calibri"/>
            <family val="2"/>
          </rPr>
          <t>MI PC:
Corresponden a materiales talleres, transporte</t>
        </r>
      </text>
    </comment>
    <comment ref="U22" authorId="0" shapeId="0" xr:uid="{1F51A312-B45E-4ED9-9DF1-BC291E21DF3C}">
      <text>
        <r>
          <rPr>
            <sz val="11"/>
            <rFont val="Calibri"/>
            <family val="2"/>
          </rPr>
          <t xml:space="preserve">MI PC:
corresponden a papeleria, elementos de protección, aseo y cafeteria, licenciamiento
</t>
        </r>
      </text>
    </comment>
    <comment ref="V22" authorId="0" shapeId="0" xr:uid="{E256DF9D-4F75-4224-A0E3-D22E2FCB5BD5}">
      <text>
        <r>
          <rPr>
            <sz val="11"/>
            <rFont val="Calibri"/>
            <family val="2"/>
          </rPr>
          <t>MI PC:
Corresponden a Chalecos</t>
        </r>
      </text>
    </comment>
    <comment ref="W22" authorId="0" shapeId="0" xr:uid="{E0121B91-9B82-4854-9F7F-EFD526AE3880}">
      <text>
        <r>
          <rPr>
            <sz val="11"/>
            <rFont val="Calibri"/>
            <family val="2"/>
          </rPr>
          <t>MI PC:
Corresponden a ONU Mujeres</t>
        </r>
      </text>
    </comment>
    <comment ref="X22" authorId="0" shapeId="0" xr:uid="{8856DC24-9442-420F-A376-A7F81957F656}">
      <text>
        <r>
          <rPr>
            <sz val="11"/>
            <rFont val="Calibri"/>
            <family val="2"/>
          </rPr>
          <t xml:space="preserve">MI PC:
Corresponde a Central de medios, Impresos
</t>
        </r>
      </text>
    </comment>
    <comment ref="C32" authorId="0" shapeId="0" xr:uid="{00000000-0006-0000-0600-000008000000}">
      <text>
        <r>
          <rPr>
            <sz val="11"/>
            <rFont val="Calibri"/>
            <family val="2"/>
          </rPr>
          <t xml:space="preserve">Microsoft Office User:
Corresponde a la magnitud programada en coherencia con la unidad de medida de la meta proyecto. </t>
        </r>
      </text>
    </comment>
    <comment ref="Q32" authorId="0" shapeId="0" xr:uid="{00000000-0006-0000-0600-000009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600-00000A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1C157496-EBC5-421A-AF83-F205D08831C3}">
      <text>
        <r>
          <rPr>
            <sz val="11"/>
            <rFont val="Calibri"/>
            <family val="2"/>
          </rPr>
          <t>MI PC:
Corresponden a PSP</t>
        </r>
      </text>
    </comment>
    <comment ref="R22" authorId="0" shapeId="0" xr:uid="{E89315BF-B504-4F8D-91E5-7B2C5C9E48E7}">
      <text>
        <r>
          <rPr>
            <sz val="11"/>
            <rFont val="Calibri"/>
            <family val="2"/>
          </rPr>
          <t>MI PC:
Corresponde a SIMISIONAL</t>
        </r>
      </text>
    </comment>
    <comment ref="S22" authorId="0" shapeId="0" xr:uid="{36A6F666-B56C-4048-AB90-BC4295A5D530}">
      <text>
        <r>
          <rPr>
            <sz val="11"/>
            <rFont val="Calibri"/>
            <family val="2"/>
          </rPr>
          <t>MI PC:
Corresponden a Unidades Moviles, interventoria de unidades moviles</t>
        </r>
      </text>
    </comment>
    <comment ref="T22" authorId="0" shapeId="0" xr:uid="{F5EC50D6-BF42-4A3A-BC3C-F52EC8302D1C}">
      <text>
        <r>
          <rPr>
            <sz val="11"/>
            <rFont val="Calibri"/>
            <family val="2"/>
          </rPr>
          <t>MI PC:
Corresponde a transporte</t>
        </r>
      </text>
    </comment>
    <comment ref="U22" authorId="0" shapeId="0" xr:uid="{5C4E6D15-1DCF-4988-B035-D781B895B7B2}">
      <text>
        <r>
          <rPr>
            <sz val="11"/>
            <rFont val="Calibri"/>
            <family val="2"/>
          </rPr>
          <t xml:space="preserve">MI PC:
Corresponden a elementos de protección personal, licenciamiento
</t>
        </r>
      </text>
    </comment>
    <comment ref="V22" authorId="0" shapeId="0" xr:uid="{E695657D-943F-4177-949A-28E9B1CAFD14}">
      <text>
        <r>
          <rPr>
            <sz val="11"/>
            <rFont val="Calibri"/>
            <family val="2"/>
          </rPr>
          <t>MI PC:
Corresponden a Chalecos</t>
        </r>
      </text>
    </comment>
    <comment ref="X22" authorId="0" shapeId="0" xr:uid="{73B7232F-2C1A-4B48-86E2-C5896953F100}">
      <text>
        <r>
          <rPr>
            <sz val="11"/>
            <rFont val="Calibri"/>
            <family val="2"/>
          </rPr>
          <t xml:space="preserve">MI PC:
Corresponde a Central de medios, Impresos
</t>
        </r>
      </text>
    </comment>
    <comment ref="C32" authorId="0" shapeId="0" xr:uid="{00000000-0006-0000-0700-000007000000}">
      <text>
        <r>
          <rPr>
            <sz val="11"/>
            <rFont val="Calibri"/>
            <family val="2"/>
          </rPr>
          <t xml:space="preserve">Microsoft Office User:
Corresponde a la magnitud programada en coherencia con la unidad de medida de la meta proyecto. </t>
        </r>
      </text>
    </comment>
    <comment ref="Q32" authorId="0" shapeId="0" xr:uid="{00000000-0006-0000-0700-000008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700-000009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AV5" authorId="0" shapeId="0" xr:uid="{6B6F5F00-9D88-4D0A-876E-6D9DA1835939}">
      <text>
        <r>
          <rPr>
            <sz val="11"/>
            <rFont val="Calibri"/>
            <family val="2"/>
          </rPr>
          <t>Microsoft Office User:
Relacionar la descripción cualitativa del cumplimiento en coherencia con el avance del indicador.
De presentarse el mismo reporte (meta 1..n) indicarlo. ejemplo: avance reportado en proyecto 7738, actividad 1.</t>
        </r>
      </text>
    </comment>
    <comment ref="AW5" authorId="0" shapeId="0" xr:uid="{CCDBF855-344B-4B6D-9466-5CD4A67494AC}">
      <text>
        <r>
          <rPr>
            <sz val="11"/>
            <rFont val="Calibri"/>
            <family val="2"/>
          </rPr>
          <t>Microsoft Office User:
Relacionar el detalle del retraso, en coherencia con la programación de cada periodo. De presentarse esta situación es obligatorio diligenciar este campo.</t>
        </r>
      </text>
    </comment>
    <comment ref="AX5" authorId="0" shapeId="0" xr:uid="{64FB7549-35B4-4FCA-8814-334B823F3718}">
      <text>
        <r>
          <rPr>
            <sz val="11"/>
            <rFont val="Calibri"/>
            <family val="2"/>
          </rPr>
          <t xml:space="preserve">Microsoft Office User:
Relacionar la descripción de las alternativas de solución </t>
        </r>
      </text>
    </comment>
    <comment ref="A11" authorId="0" shapeId="0" xr:uid="{806A28C1-0529-43FC-AB68-4FE45CC646AE}">
      <text>
        <r>
          <rPr>
            <sz val="11"/>
            <color rgb="FF000000"/>
            <rFont val="Calibri"/>
            <family val="2"/>
          </rPr>
          <t xml:space="preserve">Microsoft Office User:
</t>
        </r>
        <r>
          <rPr>
            <sz val="11"/>
            <color rgb="FF000000"/>
            <rFont val="Calibri"/>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6C977344-FAA7-418F-A28A-9B41D4FA7D72}">
      <text>
        <r>
          <rPr>
            <sz val="11"/>
            <rFont val="Calibri"/>
            <family val="2"/>
          </rPr>
          <t xml:space="preserve">Microsoft Office User:
Corresponde a la meta PDD o meta proyecto articulada con el indicador a medir.
Así mismo se podrá establecer una meta nueva en caso de evidenciar la necesidad. </t>
        </r>
      </text>
    </comment>
    <comment ref="J11" authorId="0" shapeId="0" xr:uid="{15996514-537B-4B76-AA55-4731B6FA8046}">
      <text>
        <r>
          <rPr>
            <sz val="11"/>
            <rFont val="Calibri"/>
            <family val="2"/>
          </rPr>
          <t>Microsoft Office User:
Detallar la expresión cualitativa del indicador.
Objeto + condición deseada del objeto (verbo conjugado) + elementos adicionales de contexto descriptivo</t>
        </r>
      </text>
    </comment>
    <comment ref="K11" authorId="0" shapeId="0" xr:uid="{AF042B68-9A54-43D9-8416-933954FF9459}">
      <text>
        <r>
          <rPr>
            <sz val="11"/>
            <rFont val="Calibri"/>
            <family val="2"/>
          </rPr>
          <t>Microsoft Office User:
En coherencia con los mediciones establecidas por la SDH, Corresponde a:
Suma 
Creciente
Decreciente
Constante</t>
        </r>
      </text>
    </comment>
    <comment ref="N11" authorId="0" shapeId="0" xr:uid="{63ACBA86-CF32-4BAF-8486-2C7D94CD5138}">
      <text>
        <r>
          <rPr>
            <sz val="11"/>
            <rFont val="Calibri"/>
            <family val="2"/>
          </rPr>
          <t>Microsoft Office User:
Corresponde a la descripción detallada de la medición del indicador y la formula del mismo</t>
        </r>
      </text>
    </comment>
    <comment ref="T11" authorId="0" shapeId="0" xr:uid="{70BC4BDF-D203-45CA-9037-B82F0D12421A}">
      <text>
        <r>
          <rPr>
            <sz val="11"/>
            <rFont val="Calibri"/>
            <family val="2"/>
          </rPr>
          <t xml:space="preserve">Microsoft Office User:
Se debe establecer la periodicidad de la medicicion del indicador y del reporte del seguimiento </t>
        </r>
      </text>
    </comment>
  </commentList>
</comments>
</file>

<file path=xl/sharedStrings.xml><?xml version="1.0" encoding="utf-8"?>
<sst xmlns="http://schemas.openxmlformats.org/spreadsheetml/2006/main" count="2061" uniqueCount="684">
  <si>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</si>
  <si>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</si>
  <si>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</si>
  <si>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</si>
  <si>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</si>
  <si>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</si>
  <si>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</si>
  <si>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</si>
  <si>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FEB</t>
  </si>
  <si>
    <t>FECHA DE REPORTE</t>
  </si>
  <si>
    <t>TIPO DE REPORTE</t>
  </si>
  <si>
    <t>FORMULACION</t>
  </si>
  <si>
    <t>ACTUALIZACION</t>
  </si>
  <si>
    <t>SEGUIMIENTO</t>
  </si>
  <si>
    <t>X</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</si>
  <si>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</si>
  <si>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</si>
  <si>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</si>
  <si>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</si>
  <si>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</si>
  <si>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</si>
  <si>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</si>
  <si>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Sistema Distrital de Cuidado</t>
  </si>
  <si>
    <t>DESCRIPCIÓN DE LA META (ACTIVIDAD MGA)</t>
  </si>
  <si>
    <t>Diseñar 1 documento de lineamientos técnicos para la formulación de las bases del sistema distrital de cuidado. (Objetivo 1) (Indicador 2. Meta PDD)</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</si>
  <si>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</si>
  <si>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</si>
  <si>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</si>
  <si>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</si>
  <si>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</si>
  <si>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</si>
  <si>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MAR</t>
  </si>
  <si>
    <t>ABR</t>
  </si>
  <si>
    <t>MAY</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</si>
  <si>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</si>
  <si>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</si>
  <si>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</si>
  <si>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</si>
  <si>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</si>
  <si>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</si>
  <si>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</si>
  <si>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</si>
  <si>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</si>
  <si>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</si>
  <si>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</si>
  <si>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</si>
  <si>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</si>
  <si>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</si>
  <si>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</si>
  <si>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</si>
  <si>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</si>
  <si>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</si>
  <si>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1. Diseñar 1 documento de lineamientos técnicos para la formulación de las bases del sistema distrital de cuidado. </t>
  </si>
  <si>
    <t>0.01</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</si>
  <si>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</si>
  <si>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</si>
  <si>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</si>
  <si>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</si>
  <si>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</si>
  <si>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</si>
  <si>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</si>
  <si>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</si>
  <si>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</si>
  <si>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</si>
  <si>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</si>
  <si>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</si>
  <si>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</si>
  <si>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</si>
  <si>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</si>
  <si>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</si>
  <si>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</si>
  <si>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</si>
  <si>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</si>
  <si>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</si>
  <si>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</si>
  <si>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</si>
  <si>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</si>
  <si>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</si>
  <si>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</si>
  <si>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</si>
  <si>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</si>
  <si>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</si>
  <si>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</si>
  <si>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Diseñar el modelo de seguimiento y monitoreo del Sistema Distrital de Cuidado</t>
  </si>
  <si>
    <t>2. Consolidar el documento de desarrollo técnico del Sistema Distrital de Cuidado</t>
  </si>
  <si>
    <t>*Incluir tantas filas sean necesarias</t>
  </si>
  <si>
    <t>Promedio prog</t>
  </si>
  <si>
    <t>Promedio ejec</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</si>
  <si>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</si>
  <si>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</si>
  <si>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</si>
  <si>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</si>
  <si>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</si>
  <si>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</si>
  <si>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</si>
  <si>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</si>
  <si>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</si>
  <si>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</si>
  <si>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</si>
  <si>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</si>
  <si>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</si>
  <si>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</si>
  <si>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</si>
  <si>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</si>
  <si>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</si>
  <si>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Coordinar y articular 13 secretarías del nivel distrital para la implementación del sistema distrital de cuidado. (Objetivo 1) (Indicador 2. Meta PDD)</t>
  </si>
  <si>
    <t>2. Coordinar y articular 13 secretarías del nivel distrital para la implementación del sistema distrital de cuidado</t>
  </si>
  <si>
    <t>N/A</t>
  </si>
  <si>
    <t>3. Convocar y gestionar las sesiones de la Comisión Intersectorial del Sistema de Cuidado según lo establecido en el Decreto 237 de 2020</t>
  </si>
  <si>
    <t>4. Hacer seguimiento a los acuerdos de la Comisión Intersectorial del Sistema de Cuidado (UTA)</t>
  </si>
  <si>
    <t>5. Adelantar dos sesiones del mecanismo de participación y seguimiento de la Comisión Intersectorial del Sistema de Cuidado (Dec. 237 2020)</t>
  </si>
  <si>
    <t>Numero de secretarias convocadas</t>
  </si>
  <si>
    <t>Numero de Secretarías articuladas</t>
  </si>
  <si>
    <t>Gestionar 1 estrategia para la adecuación de infraestructura de manzanas de cuidado</t>
  </si>
  <si>
    <t>3. Gestionar 1 estrategia para la adecuación de infraestructura de manzanas de cuidado</t>
  </si>
  <si>
    <t>7. Articular las acciones intersectoriales para la puesta en operación de siete (7) manzanas del cuidado</t>
  </si>
  <si>
    <t>8. Monitorear las acciones intersectoriales de 14 manzanas del cuidado</t>
  </si>
  <si>
    <t>% de avance diagnóstico de necesidades de 14 manzanas</t>
  </si>
  <si>
    <t>Núm de manzanas puestas en operación</t>
  </si>
  <si>
    <t>Diseñar e implementar 1 estrategia de cuidado a cuidadoras</t>
  </si>
  <si>
    <t>4. Diseñar e implementar 1 estrategia de cuidado a cuidadoras.</t>
  </si>
  <si>
    <t>9. Implementar el componente de formación para cuidadoras</t>
  </si>
  <si>
    <t>10. Monitorear y hacer seguimiento a la implementación del componente de respiro para cuidadoras</t>
  </si>
  <si>
    <t>11. Poner en marcha el programa de relevos de cuidado</t>
  </si>
  <si>
    <t>Número de mujeres formadas</t>
  </si>
  <si>
    <t>Número de mujeres vinculadas</t>
  </si>
  <si>
    <t>Diseñar 1 documento para la implementación de la estrategia pedagógica para la valoración, la resignificación, el reconocimiento y la redistribución del trabajo de cuidado no remunerado que realizan las mujeres en Bogotá</t>
  </si>
  <si>
    <t>5. Diseñar 1 documento para la implementación de la estrategia pedagógica para la valoración, la resignificación, el reconocimiento y la redistribución del trabajo de cuidado no remunerado que realizan las mujeres en Bogotá</t>
  </si>
  <si>
    <t>12. Diseñar e implementar la virtualización de la estrategia pedagógica para la valoración, la resignificación, el reconocimiento y la redistribución del trabajo de cuidado no remunerado que realizan las mujeres en Bogotá</t>
  </si>
  <si>
    <t xml:space="preserve">13. Diseñar la estrategia de comunicación, de la estrategia pedagogica y de cambio cultural del Sistema Distrital de Cuidado </t>
  </si>
  <si>
    <t xml:space="preserve">Ruta de virtualización de talleres, plan de trabajo, diseño instruccional, contenidos, propuesta gráfica y personajes. En estrategia de comunicaciones, definición líneas tácticas de activación, tablero de control y seguimiento. Identificación acciones de posicionamiento del Sistema con cuidadoras. </t>
  </si>
  <si>
    <t>Programa virtual</t>
  </si>
  <si>
    <t>Número de personas formadas presencial</t>
  </si>
  <si>
    <t>Número de personas formadas virtual</t>
  </si>
  <si>
    <t>Número de procesos de formación</t>
  </si>
  <si>
    <t>Implementar 1 estrategia para el reconocimiento y la redistribución del trabajo de cuidado no remunerado entre hombres y mujeres.</t>
  </si>
  <si>
    <t>6. Implementar 1 estrategia para el reconocimiento y la redistribución del trabajo de cuidado no remunerado entre hombres y mujeres.</t>
  </si>
  <si>
    <t xml:space="preserve">14. Implementar los talleres de cambio cultural </t>
  </si>
  <si>
    <t xml:space="preserve">15. Producir e implementar la estrategia de comunicaciones </t>
  </si>
  <si>
    <t xml:space="preserve">En el marco de la producción de la Estrategia de Comunicaciones, durante FEBRERO de 2022 se adelantaron las siguientes acciones: 
- Lanzamiento Manzana del Cuidado del Centro: redacción y publicación de comunicado de prensa distrital e institucional, redacción y publicación de parrilla de contenidos digitales, redacción de brief de servicios e información de convocatoria a los servicios de la Manzana, actualización de la página web con botón de inscripción, producción de tres contenidos audiovisuales para difundir la oferta de servicios de la Manzana, redacción y producción de contenidos impresos para branding de la Manzana. 
- Notas web: redacción y publicación de nota web sobre la matriculatón en las Manzanas de Bosa y Kennedy, crónica Ámparo del Socorro Álvarez (cuidadora Ciudad Bolívar), crónica Andrea Patricia Tuta (cuidadora de Bosa). 
- Piezas convocatoria de servicios: redacción de contenidos y producción de piezas para jornadas de Matriculatón en Manzanas del Cuidado, redacción y producción de plantillas editables para el fortalecimiento de la convocatoria de los servicios en la Manzana del Cuidado. 
-  Contenido tomas locales: se aportó en la construcción de contenidos para las parrillas de servicios de tomas locales, específicamente de la oferta del Sistema de Cuidado en Bogotá. 
- Cubrimientos: Encuentro Red de Alianzas del Cuidado - Consejo Local de Mujeres de Sumapaz. 
- Notas en medios de comunicación: se acompañó la producción de una nota periodística de TV para CGTN América. Se realizó monitoreo de medios de impacto del lanzamiento de la Manzana del Cuidado del Centro de Bogotá. Se realizó envío de información a medios de comunicación comunitaria sobre los servicios locales del Sistema de Cuidado. </t>
  </si>
  <si>
    <t>16. Implementar el componente de amplificación [Red de Alianzas del Cuidado]</t>
  </si>
  <si>
    <t>17. Monitorear y hacer seguimiento a las acciones intersectoriales</t>
  </si>
  <si>
    <t>Número de talleres cambio cultural</t>
  </si>
  <si>
    <t>Número de personas vinculadas</t>
  </si>
  <si>
    <t>Número de hombres vinculados</t>
  </si>
  <si>
    <t>Gestionar la implementación de 1 estrategia de unidades móviles de cuidado</t>
  </si>
  <si>
    <t>7. Gestionar la implementación de 1 estrategia de unidades móviles de cuidado.</t>
  </si>
  <si>
    <t>18. Definir y poner en marcha dos unidades móviles de servicios de cuidado (Urbana y Rural)</t>
  </si>
  <si>
    <t>19. Articular las acciones intersectoriales para la puesta en operación de dos (2) unidades moviles de servicios de cuidado (Urbana y Rural)</t>
  </si>
  <si>
    <t>20. Monitorear y hacer seguimiento a las acciones intersectoriales de las dos (2) unidades móviles de servicios de cuidado (urbana y rural)</t>
  </si>
  <si>
    <t>Número de unidades moviles operando</t>
  </si>
  <si>
    <t>Número de atenciones</t>
  </si>
  <si>
    <t>Número de mujeres cuidadoras</t>
  </si>
  <si>
    <t>Número de personas que requieren cuidado</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</si>
  <si>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</si>
  <si>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</si>
  <si>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</si>
  <si>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</si>
  <si>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</si>
  <si>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</si>
  <si>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</si>
  <si>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5. Sistema Distrital de Cuidado</t>
  </si>
  <si>
    <t>OBJETIVO ESTRATEGICO:</t>
  </si>
  <si>
    <t>1. 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</si>
  <si>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</si>
  <si>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</si>
  <si>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</si>
  <si>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</si>
  <si>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</si>
  <si>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</si>
  <si>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</si>
  <si>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</si>
  <si>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</si>
  <si>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</si>
  <si>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</si>
  <si>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</si>
  <si>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</si>
  <si>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</si>
  <si>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</si>
  <si>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</si>
  <si>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</si>
  <si>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</si>
  <si>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</si>
  <si>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</si>
  <si>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</si>
  <si>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</si>
  <si>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</si>
  <si>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</si>
  <si>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</si>
  <si>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Creciente</t>
  </si>
  <si>
    <t>Estrategia</t>
  </si>
  <si>
    <t>Avance en la  implementación de la estrategia pedagógica para la valoración, la resignificación, el reconocimiento y la redistribución del trabajo de cuidado no remunerado que realizan las mujeres en Bogotá.</t>
  </si>
  <si>
    <t>Trimestral</t>
  </si>
  <si>
    <t xml:space="preserve">Documento consolidado del Sistema Distrital de Cuidado </t>
  </si>
  <si>
    <t>Formular las bases técnicas y coordinar la implementación del sistema distrital del cuidado</t>
  </si>
  <si>
    <t>Porcentaje de avance en la definición técnica y coordinación para la implementación del sistema distrital de cuidado</t>
  </si>
  <si>
    <t>Suma</t>
  </si>
  <si>
    <t>Porcentaje</t>
  </si>
  <si>
    <t>Avance en la construcción del documento de lineamientos técnicos para la formulación de las bases del Sistema Distrital de Cuidado y los resultaos de articulación con las entidades distritales que hacen parte del sistema</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</si>
  <si>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</si>
  <si>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</si>
  <si>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Avances en la implementación de 1a estrategia para la adecuación de infraestructura de manzanas de 
cuidado</t>
  </si>
  <si>
    <t>Informes de gestión de las manzanas y unidades de cuidado implementadas</t>
  </si>
  <si>
    <t>Promover la redistribución del trabajo de cuidado no remunerado entre hombres y mujeres en el distrito capital</t>
  </si>
  <si>
    <t>Disminuir el porcentaje de percepción de las mujeres que consideran que las mujeres son mejores para el trabajo doméstico que los hombres (50,8 - 2017)</t>
  </si>
  <si>
    <t xml:space="preserve">La medición depende de la encuesta ENUT que realiza el DANE cada tres años (Datos anuales para Bogotá). </t>
  </si>
  <si>
    <t>Cada tres años</t>
  </si>
  <si>
    <t>DANE - ENUT</t>
  </si>
  <si>
    <t>Disminuir el porcentaje de percepción de los hombres que consideran que las mujeres son mejores para el trabajo doméstico que los hombres (52,2 - 2017)</t>
  </si>
  <si>
    <t xml:space="preserve">La medición depende de la encuesta ENUT que realiza el DANE cada tres años. </t>
  </si>
  <si>
    <t>Gestión del Sistema Distrital de Cuidado</t>
  </si>
  <si>
    <t>Número de mujeres formadas en cuidados, en el marco de la estrategia cuidado a cuidadoras</t>
  </si>
  <si>
    <t>Mujeres formadas</t>
  </si>
  <si>
    <t>Mujeres únicas formadas (Incluye certificadas).</t>
  </si>
  <si>
    <t>Mensual</t>
  </si>
  <si>
    <t>SiMisional</t>
  </si>
  <si>
    <t>Número de atenciones de relevo de cuidado en casa, en el marco de la estrategia cuidado a cuidadoras</t>
  </si>
  <si>
    <t>Atenciones</t>
  </si>
  <si>
    <t>Atención en los servicios (aseo) del sistema de cuidado a cuidadoras</t>
  </si>
  <si>
    <t>Número de personas vinculadas a los talleres de cambio cultural</t>
  </si>
  <si>
    <t>Personas vinculadas</t>
  </si>
  <si>
    <t xml:space="preserve">Número de personas vinculadas en talleres presenciales y virtual de cambio cultural.  </t>
  </si>
  <si>
    <t>Número de manzanas inauguradas</t>
  </si>
  <si>
    <t>Manzanas puestas en operación</t>
  </si>
  <si>
    <t>Número de manzanas del cuidado puestas en operación en Bogotá</t>
  </si>
  <si>
    <t>ELABORÓ</t>
  </si>
  <si>
    <t>Firma:</t>
  </si>
  <si>
    <t>APROBÓ (Según aplique Gerenta de proyecto, Lider técnica y responsable de proceso)</t>
  </si>
  <si>
    <t>REVISÓ OFICINA ASESORA DE PLANEACIÓN</t>
  </si>
  <si>
    <t xml:space="preserve">VoBo. </t>
  </si>
  <si>
    <t>Nombre: Erika Natalia Moreno</t>
  </si>
  <si>
    <t>Nombre:</t>
  </si>
  <si>
    <t>Cargo: Directora del Sistema de Cuidado</t>
  </si>
  <si>
    <t xml:space="preserve">Cargo: </t>
  </si>
  <si>
    <t>Cargo: Jefa Oficina Asesora de Planeación</t>
  </si>
  <si>
    <t>Ptto de inversión acumulado febrero 2022</t>
  </si>
  <si>
    <t>Presupuesto de inversion 2022</t>
  </si>
  <si>
    <t>Reservas constituidas  2021</t>
  </si>
  <si>
    <t>Meta proyecto inversión</t>
  </si>
  <si>
    <t>Programado 2022</t>
  </si>
  <si>
    <t>Comprometido 2022</t>
  </si>
  <si>
    <t>%</t>
  </si>
  <si>
    <t>Girado 2022</t>
  </si>
  <si>
    <t>Reservas definitivas  2021</t>
  </si>
  <si>
    <t xml:space="preserve">Total </t>
  </si>
  <si>
    <r>
      <t xml:space="preserve">Estrategia de relacionamiento con grupos de interés implementada: </t>
    </r>
    <r>
      <rPr>
        <b/>
        <sz val="11"/>
        <color rgb="FF00B050"/>
        <rFont val="Calibri (Cuerpo)"/>
      </rPr>
      <t>Se reporta con la agenda tratada en la comisión intersectorial y las sesiones de la UTA</t>
    </r>
  </si>
  <si>
    <t>Avance de cada mes: si cada mes hubo reunión de UTA o de Comisión se reporta 0,02083</t>
  </si>
  <si>
    <t>Enero</t>
  </si>
  <si>
    <t>Febrero</t>
  </si>
  <si>
    <t>Marzo</t>
  </si>
  <si>
    <t>Abril</t>
  </si>
  <si>
    <t>Mayo</t>
  </si>
  <si>
    <t>Junio</t>
  </si>
  <si>
    <t>Julio</t>
  </si>
  <si>
    <t>Agosto</t>
  </si>
  <si>
    <t>Septiembre</t>
  </si>
  <si>
    <t>Octubre</t>
  </si>
  <si>
    <t>Noviembre</t>
  </si>
  <si>
    <t>Diciembre</t>
  </si>
  <si>
    <t>Cualitativo enero:</t>
  </si>
  <si>
    <t>Se solicitó a todas las Entidades el envío del reporte sobre la delegación de asistencia a la Unidad Técnica de Apoyo mediante 17 oficios. Así mismo se proyecto cronograma de sesiones.</t>
  </si>
  <si>
    <t xml:space="preserve">Cualitativo febrero: </t>
  </si>
  <si>
    <t>Cualitativo marzo:</t>
  </si>
  <si>
    <t>Cualitativo abril:</t>
  </si>
  <si>
    <t>Cualitativo mayo:</t>
  </si>
  <si>
    <t>Cualitativo junio:</t>
  </si>
  <si>
    <t>Cualitativo julio:</t>
  </si>
  <si>
    <t>Cualitativo agosto:</t>
  </si>
  <si>
    <t>Cualitativo septiembre:</t>
  </si>
  <si>
    <t>Cualitativo octubre:</t>
  </si>
  <si>
    <t>Cualitativo noviembre:</t>
  </si>
  <si>
    <t>Cualitativo diciembre:</t>
  </si>
  <si>
    <r>
      <t>Estrategias de comunicacion diseñadas:</t>
    </r>
    <r>
      <rPr>
        <b/>
        <sz val="11"/>
        <color rgb="FF00B050"/>
        <rFont val="Calibri (Cuerpo)"/>
      </rPr>
      <t xml:space="preserve"> se reporta con el avance acumulado en % de la actividad 13 meta 5.</t>
    </r>
  </si>
  <si>
    <t>meses</t>
  </si>
  <si>
    <t xml:space="preserve">Diseño de líneas tácticas de activación, diseño de tablero de control y seguimiento mensual para cada una de las metas de las líneas tácticas propuestas. Definición de acciones en materia de posicionamiento del Sistema con las personas cuidadoras en el marco de la estrategia de comunicación.  </t>
  </si>
  <si>
    <t>Para indicadores de gestión en SPI</t>
  </si>
  <si>
    <t xml:space="preserve">Había de enero 5% de avance y 0,0125.
Si 100 es 0,25, el avance % cuánto es? </t>
  </si>
  <si>
    <t xml:space="preserve">Se reporta: avances de la actividad 1 meta dos y actividad 3 meta 2 y se reporta el número de los sectores </t>
  </si>
  <si>
    <t>enero</t>
  </si>
  <si>
    <t>Se inició alistamiento de coordinación y articulación de sectores en implementación y seguimiento a compromisos del Sistema de Cuidado, se solicitó a sectores sus delegaciones de asistencia a la Unidad Técnica de Apoyo. Se cuenta con cronograma de la Comisión Intersectorial de sesiones en 2022.</t>
  </si>
  <si>
    <t>febrero</t>
  </si>
  <si>
    <t>marzo</t>
  </si>
  <si>
    <t>abril:</t>
  </si>
  <si>
    <t>mayo:</t>
  </si>
  <si>
    <t>junio:</t>
  </si>
  <si>
    <t>julio</t>
  </si>
  <si>
    <t>agosto</t>
  </si>
  <si>
    <t>septiembre</t>
  </si>
  <si>
    <t>octubre</t>
  </si>
  <si>
    <t>noviembre</t>
  </si>
  <si>
    <t>diciembre</t>
  </si>
  <si>
    <r>
      <t>Estrategias Para Organizar Y Fortalecer La Administracion Publica Realizados:</t>
    </r>
    <r>
      <rPr>
        <b/>
        <sz val="11"/>
        <color rgb="FF00B050"/>
        <rFont val="Calibri (Cuerpo)"/>
      </rPr>
      <t xml:space="preserve"> se reporta con manzanas inauguradas y unidades móviles.Cualitativo con las gestiones.</t>
    </r>
  </si>
  <si>
    <t xml:space="preserve">manzanas incluye 2020 </t>
  </si>
  <si>
    <t>Equivaldría al 0,45, se tendría que actualizar la formulación del indicador-proyecto</t>
  </si>
  <si>
    <t>manzanas</t>
  </si>
  <si>
    <t>Equivaldría al 0,25</t>
  </si>
  <si>
    <t>Equivaldría al 0,05, que sería la elaboración del informe</t>
  </si>
  <si>
    <t>Avance mes:</t>
  </si>
  <si>
    <t>cuando se inaugure una manzana; y en el cualitativo tmb se añaden gestiones de personas que usan las unidades móviles</t>
  </si>
  <si>
    <t>Si no se actualiza el indicador en un momento se sobrepasará el 0,25 que está programado en SPI.</t>
  </si>
  <si>
    <t xml:space="preserve">Articulación intersectorial inauguración Manzana Santa Fe-7 sectores y 18 servicios. Fase preparatoria licitación alquiler, adecuación y operación Unidades Móviles. Definición intersectorial servicios en zonas rurales y mayor necesidad según índice. Se proyectó servicio Educación Flexible con SED. </t>
  </si>
  <si>
    <t>Avance a diciembre</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</si>
  <si>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</si>
  <si>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</si>
  <si>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</si>
  <si>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</si>
  <si>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</si>
  <si>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</si>
  <si>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</si>
  <si>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</si>
  <si>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</si>
  <si>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</si>
  <si>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</si>
  <si>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</si>
  <si>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</si>
  <si>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</si>
  <si>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</si>
  <si>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</si>
  <si>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</si>
  <si>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</si>
  <si>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</si>
  <si>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</si>
  <si>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</si>
  <si>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</si>
  <si>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</si>
  <si>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</si>
  <si>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</si>
  <si>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</si>
  <si>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</si>
  <si>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</si>
  <si>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</si>
  <si>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</si>
  <si>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</si>
  <si>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</si>
  <si>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</si>
  <si>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</si>
  <si>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</si>
  <si>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</si>
  <si>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</si>
  <si>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</si>
  <si>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</si>
  <si>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</si>
  <si>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</si>
  <si>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</si>
  <si>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</si>
  <si>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</si>
  <si>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</si>
  <si>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</si>
  <si>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</si>
  <si>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</si>
  <si>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</si>
  <si>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</si>
  <si>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</si>
  <si>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rgb="FF000000"/>
        <rFont val="Times New Roman"/>
        <family val="1"/>
      </rPr>
      <t>En este campo se selecciona según aplique.</t>
    </r>
    <r>
      <rPr>
        <b/>
        <sz val="11"/>
        <color rgb="FF000000"/>
        <rFont val="Times New Roman"/>
        <family val="1"/>
      </rPr>
      <t xml:space="preserve">
Programación: </t>
    </r>
    <r>
      <rPr>
        <sz val="11"/>
        <color rgb="FF000000"/>
        <rFont val="Times New Roman"/>
        <family val="1"/>
      </rPr>
      <t xml:space="preserve">Corresponde al proceso de formulación del plan de acción, el cual se realiza una ves por vigencia. </t>
    </r>
    <r>
      <rPr>
        <b/>
        <sz val="11"/>
        <color rgb="FF000000"/>
        <rFont val="Times New Roman"/>
        <family val="1"/>
      </rPr>
      <t xml:space="preserve">
Actualización: </t>
    </r>
    <r>
      <rPr>
        <sz val="11"/>
        <color rgb="FF000000"/>
        <rFont val="Times New Roman"/>
        <family val="1"/>
      </rPr>
      <t xml:space="preserve">Corresponde al proceso mediante el cual la gerencia del proyecto modifica o ajusta la información contenida en la formulación. 
</t>
    </r>
    <r>
      <rPr>
        <b/>
        <sz val="11"/>
        <color rgb="FF000000"/>
        <rFont val="Times New Roman"/>
        <family val="1"/>
      </rPr>
      <t xml:space="preserve">Seguimiento: </t>
    </r>
    <r>
      <rPr>
        <sz val="11"/>
        <color rgb="FF000000"/>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</si>
  <si>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</si>
  <si>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</si>
  <si>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</si>
  <si>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</si>
  <si>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</si>
  <si>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</si>
  <si>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</si>
  <si>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</si>
  <si>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</si>
  <si>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</si>
  <si>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</si>
  <si>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</si>
  <si>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t xml:space="preserve">Avances y Logros (2.000 caracteres): En este campo se debe diligenciar lo relacionando a los logros y avances de la meta de forma acumulada e integrada.
Retrasos y Alternativas de solución (1.000 caracteres): En este campo se debe diligenciar lo relacionando a las dificultades y alternativas de solución presentadas de forma acumulada e integrada. En el caso de no presentarse retrasos en el periodo de reporte, incluir una nota indicando que las cifras son acordes con la programación. 
Beneficios (2.000 caracteres): En este campo se debe diligenciar lo relacionando a los beneficios de forma acumulada e integrada.
Nota: El número límite de cartarteres se establece teniendo en cuenta lo permitido en el sistema SEGPLAN, se recomienda dejar la información que se considere estratégica desde el área misional y de mayor relevancia. </t>
  </si>
  <si>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</si>
  <si>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</si>
  <si>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</si>
  <si>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</si>
  <si>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</si>
  <si>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</si>
  <si>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</si>
  <si>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</si>
  <si>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</si>
  <si>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</si>
  <si>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</si>
  <si>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</si>
  <si>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</si>
  <si>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rPr>
        <sz val="11"/>
        <rFont val="Times New Roman"/>
        <family val="1"/>
      </rP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</si>
  <si>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</si>
  <si>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</si>
  <si>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</si>
  <si>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rPr>
        <sz val="11"/>
        <rFont val="Times New Roman"/>
        <family val="1"/>
      </rPr>
      <t xml:space="preserve">En este campo se debe relacionar la meta programada de acuerdo al indicador formulado Parámetro de referencia para determinar la magnitud. </t>
    </r>
    <r>
      <rPr>
        <i/>
        <sz val="11"/>
        <rFont val="Times New Roman"/>
        <family val="1"/>
      </rPr>
      <t>Ejemplo: 600, 100, 4.000.</t>
    </r>
  </si>
  <si>
    <t>UNIDAD DE MEDIDA</t>
  </si>
  <si>
    <r>
      <rPr>
        <sz val="11"/>
        <rFont val="Times New Roman"/>
        <family val="1"/>
      </rP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</si>
  <si>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</si>
  <si>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rPr>
        <sz val="11"/>
        <rFont val="Times New Roman"/>
        <family val="1"/>
      </rP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</si>
  <si>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</si>
  <si>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</si>
  <si>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</si>
  <si>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</si>
  <si>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</si>
  <si>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</si>
  <si>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</si>
  <si>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</si>
  <si>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</si>
  <si>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</si>
  <si>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</si>
  <si>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</si>
  <si>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</si>
  <si>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</si>
  <si>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</si>
  <si>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</si>
  <si>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</si>
  <si>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</si>
  <si>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</si>
  <si>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</si>
  <si>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</si>
  <si>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</si>
  <si>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</si>
  <si>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</si>
  <si>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</si>
  <si>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</si>
  <si>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</si>
  <si>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</si>
  <si>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</si>
  <si>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</si>
  <si>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</si>
  <si>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</si>
  <si>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</si>
  <si>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</si>
  <si>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</si>
  <si>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</si>
  <si>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</si>
  <si>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</si>
  <si>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</si>
  <si>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</si>
  <si>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</si>
  <si>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</si>
  <si>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</si>
  <si>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</si>
  <si>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</si>
  <si>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</si>
  <si>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</si>
  <si>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</si>
  <si>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</si>
  <si>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</si>
  <si>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</si>
  <si>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</si>
  <si>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</si>
  <si>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</si>
  <si>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</si>
  <si>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</si>
  <si>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</si>
  <si>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</si>
  <si>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</si>
  <si>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</si>
  <si>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</si>
  <si>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</si>
  <si>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</si>
  <si>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</si>
  <si>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</si>
  <si>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</si>
  <si>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</si>
  <si>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</si>
  <si>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</si>
  <si>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</si>
  <si>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</si>
  <si>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</si>
  <si>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</si>
  <si>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</si>
  <si>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</si>
  <si>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</si>
  <si>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</si>
  <si>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</si>
  <si>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</si>
  <si>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</si>
  <si>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</si>
  <si>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</si>
  <si>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</si>
  <si>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</si>
  <si>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</si>
  <si>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</si>
  <si>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</si>
  <si>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</si>
  <si>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</si>
  <si>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</si>
  <si>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</si>
  <si>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</si>
  <si>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</si>
  <si>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</si>
  <si>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</si>
  <si>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</si>
  <si>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</si>
  <si>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</si>
  <si>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</si>
  <si>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</si>
  <si>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</si>
  <si>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</si>
  <si>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</si>
  <si>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</si>
  <si>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</si>
  <si>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</si>
  <si>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</si>
  <si>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</si>
  <si>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</si>
  <si>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</si>
  <si>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</si>
  <si>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</si>
  <si>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</si>
  <si>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</si>
  <si>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</si>
  <si>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</si>
  <si>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</si>
  <si>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</si>
  <si>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</si>
  <si>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</si>
  <si>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</si>
  <si>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</si>
  <si>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</si>
  <si>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</si>
  <si>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</si>
  <si>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</si>
  <si>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</si>
  <si>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</si>
  <si>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</si>
  <si>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</si>
  <si>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</si>
  <si>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</si>
  <si>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</si>
  <si>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</si>
  <si>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</si>
  <si>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</si>
  <si>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</si>
  <si>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</si>
  <si>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</si>
  <si>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</si>
  <si>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</si>
  <si>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</si>
  <si>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</si>
  <si>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</si>
  <si>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</si>
  <si>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</si>
  <si>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</si>
  <si>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</si>
  <si>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</si>
  <si>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</si>
  <si>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</si>
  <si>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</si>
  <si>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</si>
  <si>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</si>
  <si>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</si>
  <si>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</si>
  <si>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</si>
  <si>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</si>
  <si>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</si>
  <si>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</si>
  <si>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</si>
  <si>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</si>
  <si>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</si>
  <si>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</si>
  <si>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</si>
  <si>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</si>
  <si>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</si>
  <si>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</si>
  <si>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</si>
  <si>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</si>
  <si>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</si>
  <si>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</si>
  <si>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</si>
  <si>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</si>
  <si>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</si>
  <si>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</si>
  <si>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</si>
  <si>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</si>
  <si>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</si>
  <si>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</si>
  <si>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</si>
  <si>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</si>
  <si>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</si>
  <si>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</si>
  <si>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</si>
  <si>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</si>
  <si>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</si>
  <si>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</si>
  <si>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 xml:space="preserve">Mejorar el proceso de captura de información del beneficiario basado en sistemas eficientes que impactan en la disminución de tiempo de registro. Contar con Información completa para todas las áreas del servicio ofreciendo una atención integral.
</t>
  </si>
  <si>
    <t>En el marco del desarrollo técnico del Sistema, se han identificado inconsistencias en la captura de data, por lo que se han propuesto soluciones en los sistemas Dalberg y SIDICU</t>
  </si>
  <si>
    <t xml:space="preserve">Ruta de trabajo seguimiento y monitoreo. Mecanismo de integración de información (Sectores y equipo Delivery). Radicación documento cualitativo y batería de Indicadores. Desarrollo técnico Sistema, propuesta para fortalecer Dalberg y SIDICU. Plan trabajo de sistematización y permanencia del SIDICU. </t>
  </si>
  <si>
    <t xml:space="preserve">No se reportan avances para el mes de febrero. </t>
  </si>
  <si>
    <t xml:space="preserve">La población que se beneficiará en zona de cobertura peatonal con la manzana del cuidado Santa Fe - Candelaria inaugurada el 28 de febrero, como resultado de la articulación interinstitucional es: 31.608 personas que habitan en la zona de cobertura peatonal; 2.217 mujeres cuidadoras; 1.382 niños y niñas menores de 0 a 5 años; 3.535 personas mayores y 2.401 personas con discapacidad. </t>
  </si>
  <si>
    <t>Dos sesiones ordinarias con 13 Sectores, 4 entidades descentralizadas de Comisión Intersectorial y Unidad Técnica de Apoyo del Sistema de Cuidado, se coordinó y articuló acciones para el desarrollo y posicionamiento mediante marca institucional. Se presentó plan de inauguracón de manzanas año 2022.</t>
  </si>
  <si>
    <t>Se articularon las acciones intersectoriales requeridas para la inauguración y puesta en marcha de la Manzana del Cuidado de Santa Fe - La Candelaria, que representa la octava manzana del cuidado de Bogotá y la primera con equipamiento ancla en cabeza de la Secretaría de la Mujer (CIOM). Se articularon las acciones intersectoriales necesarias para la construcción de la ficha técnica y los servicios de esta manzana; así como, del minuto a minuto de la inauguración de la Manzana del Cuidado de Santa Fe - La Candelaria.</t>
  </si>
  <si>
    <t>Las mujeres cuidadoras y las personas que requieren cuidado cuentan con la octava manzana del cuidado en Bogotá, lo que permitirá la ampliación significativa de la cobertura y acceso de atenciones al servicio de las personas cuidadoras de Bogotá.</t>
  </si>
  <si>
    <t>Desde la estrategia territorial de las manzanas del Cuidado se implementaron actividades de difusión y socialización del Sistema Distrital del Cuidado con personas cuidadoras y actores estratégicos territoriales en las localidades de Bosa, Ciudad Bolívar, San Cristóbal, Santa Fe, Mártires, Rafael Uribe, Suba, Barrios Unidos, Puente Aranda y Teusaquillo, avanzando en el propósito de divulgar el objetivo del Sistema, sus servicios y su posicionamiento con la ciudadanía y las cuidadoras. La estrategia también fue divulgada con los equipos territoriales de la Subred Norte y la Subred Sur de la Secretaría Distrital de Salud, socialización que contribuyó con la implementación de las acciones colectivas en salud que dicho sector presta a las cuidadoras en el marco del Sistema.</t>
  </si>
  <si>
    <t xml:space="preserve">6. Implementar actividades de difusión del programa de Sistema de Cuidado con ciudadanos y actores territoriales </t>
  </si>
  <si>
    <t>En el marco del Decreto 237 de 2020 durante este periodo se llevaron a cabo dos sesiones ordinarias con las 13 entidades del Sector Central y 4 entidades del Sector Descentralizado Adscritas que integran o son invitadas permanentes de la Comisión Intersectorial (28) y la Unidad Técnica de Apoyo (16) del Sistema Distrital de Cuidado, instancias donde se coordinaron y articularon las acciones pertinentes para el desarrollo de sus funciones, específicamente para su posicionamiento en Bogotá, a través de una marca institucional mejorada que facilite la recordación y apropiación por parte de la Ciudadanía y la puesta en marcha de una nueva manzana del cuidado que beneficiará a la población de las localidades de Santa Fe y Chapinero. Además, se presentó el plan de inauguración de manzanas en el año 2022, 7 manzanas del cuidado, así: 1. Engativá. 2. Rafael Uribe Uribe. 3. Bosa (es la segunda). 4 y 5. Ciudad Bolívar (Sierra Morena y Mochuelo). 6. Tunjuelito. 7. Fontibón. La aprobación y/o publicación de las actas esta pendiente, pero se encuentra dentro de los términos establecidos en la normatividad vigente.</t>
  </si>
  <si>
    <t>Programación de 57 cursos de formación complementaria con mujeres cuidadoras. Se certificaron a 324 cuidadoras en "Herramientas para cuidadoras en el reconocimiento de su trabajo de cuidado" programa de 10 horas elaborados por la Universidad Nacional, a través de la plataforma de la Secretaría Distrital de la Mujer. La distribución territorial de las mujeres cuidadoras certificadas, es así: Ciudad Bolívar: 70, Kennedy: 50, Bosa: 40, Engativá: 27, Barrios Unidos: 26, Usaquén:21, Teusaquillo: 21, Los Mártires: 20, Usme: 17, Suba: 14, Santa Fe: 14, San Cristóbal: 3, Rafael Uribe Uribe: 1. Adicional, desde el componente de formación de la Estrategia Cuidado a Cuidadoras, se implementaron las 6 fases de la ruta de operación de formación complementaria en las siguientes fases: Fase 1. Alistamiento: Identificación; Convocatoria; Inscripción y Documentación; Fase 2. Implementación: Sensibilización; Evidencias; Evaluación y Fase 3: Reporte: Verificación y Certificación. Se proyecta la certificación de estas mujeres cuidadoras en evento público durante el primer semestre del año en curso.</t>
  </si>
  <si>
    <t>Número de espacios respiro</t>
  </si>
  <si>
    <t xml:space="preserve">En el marco del diseño de la Estrategia de Comunicaciones, durante febrero de 2022 se adelantaron las siguientes acciones: 
- Diseño de la estrategia 'Promotoras del Cuidado', uno de los componentes de la Estrategia de Comunicaciones del Sistema, que se desarrollará en el marco de la campaña con Carter Center 'Informando a las Mujeres, Transformando vidas'. 
- Asistencia y participación de una reunión con la Alcaldesa Mayor, Claudia López Hernández, en la que se presentaron las opciones de renovación de marca del Sistema de Cuidado. 
- Acompañamiento a los grupos focales en los que se testeó la renovación de marca del Sistema de Cuidado. 
- Diseño del contenido del jingle institucional, realizado en el marco del convenio con ONU Mujeres, que será uno de los productos transversales a toda la Estrategia de Comunicaciones del SIDICU. 
- Se realizaron comentarios y ajustes a la propuesta enviada por Sancho BBDO para la producción de los 2 comerciales que serán elementos transversales en la Estrategia de Comunicaciones del SIDICU. </t>
  </si>
  <si>
    <t>Resultados de la virtualización de la estrategia pedagógica se adelantaron sesiones con ITO Software para retroalimentar contenidos de texto, gráficos de talleres en el marco del producto 1. Adicional, se adelantó el taller de sensibilización para la correcta aplicación del enfoque de género y diferencial en la propuesta. Se hizo la revisión de la propuesta gráfica. En el marco del diseño de la Estrategia de Comunicaciones, se cuenta con el diseño de la estrategia 'Promotoras del Cuidado', uno de los componentes de la Estrategia de Comunicaciones del Sistema, que se desarrollará en el marco de la campaña con Carter Center 'Informando a las Mujeres, Transformando vidas'. Se realizó acompañamiento a los grupos focales en los que se testeó la renovación de marca del Sistema de Cuidado. Se diseño el contenido del jingle institucional, realizado en el marco del convenio con ONU Mujeres, que será uno de los productos transversales a toda la Estrategia de Comunicaciones del SIDICU; y se realizaron comentarios y ajustes a la propuesta enviada por Sancho BBDO para la producción de los 2 comerciales que serán elementos transversales en la Estrategia de Comunicaciones del SIDICU.</t>
  </si>
  <si>
    <t xml:space="preserve">Esta pendiente la entrega de las ultimas observaciones asociadas al producto 1, el cual se proyectó entrega definitiva para el 15 de marzo. </t>
  </si>
  <si>
    <t xml:space="preserve">Se presentaron retrasos en el proceso de focalización y activación de espacios de participación. </t>
  </si>
  <si>
    <t>Generar reconocimiento y la redistribución del trabajo de cuidado no remunerado entre hombres y mujeres.</t>
  </si>
  <si>
    <t xml:space="preserve">Sensibilización de 181 personas en talleres de cambio cultural, de ellas: 68 Hombres (Taller A cuidar se aprende); 94 mujeres (Cuidamos a las que nos cuidan - Taller del cuidado al autocuidado) y 19 mujeres negras y afrocolombianas (Cuidamos a las que nos cuidan). Estrategia de Comunicaciones: Lanzamiento Manzana del Cuidado del Centro (piezas comunicativas, comunicados prensa, convocatoria de actores, botón de inscripción página web, contenidos audiovisuales (3). Notas web: matriculatón en manzanas de Bosa y Kennedy (acompañado de crónicas). Piezas convocatorias de servicios en las manzanas. Construcción de contenidos para servicios de tomas locales, oferta del Sistema de Cuidado en Bogotá. Cubrimientos: Encuentro Red de Alianzas del Cuidado - Consejo Local de Mujeres de Sumapaz. Notas en medios de comunicación. Monitoreo de medios de impacto del lanzamiento de la Manzana del Cuidado del Centro de Bogotá. Se realizó envío de información a medios de comunicación comunitaria sobre los servicios locales del Sistema de Cuidado. Red de Alianzas: propuesta de pedagogía de transformación cultural para empresas afiliadas a CAMACOES con participación de ONU Mujeres, dos de siete empresas manifestaron interés de vinculación al SIDICU. Retroalimentación sobre la actividad “El cuidado en clave empresarial” resaltando la metodología y socialización de la operación de las manzanas. En el marco de monitoreo se construyó el plan de trabajo para el año 2022 basado en el balance de 2021 realizado con sectores y entidades que hacen parte del Sistema Distrital de Cuidado. Además, se remitieron los oficios para conformación de delegados para la mesa Distrital de transformación cultural en relación al cuidado. </t>
  </si>
  <si>
    <t>Número de kits entregados</t>
  </si>
  <si>
    <t>Número de visitas</t>
  </si>
  <si>
    <t>Atenciones en manzanas</t>
  </si>
  <si>
    <t>Número de comités</t>
  </si>
  <si>
    <t>Número de mujeres afro vinculadas</t>
  </si>
  <si>
    <t>Núm de manzanas inauguradas</t>
  </si>
  <si>
    <t xml:space="preserve">181 personas en talleres cambio cultural. Lanzamiento Manzana del Cuidado Centro con estrategia comunicaciones. Red de Alianzas propuesta pedagógica transformación para empresas afiliadas CAMACOES, dos de siete buscan vincularse a SIDICU. Retroalimentación actividad El cuidado en clave empresarial. </t>
  </si>
  <si>
    <t>Para el mes de febrero, se da continudiad  a la revisión y ajuste del Anexo Técnico para iniciar el proceso de licitación pública para adquirir los servicios logisticos de alquiler, adecuación y puesta en operación de las dos Unidades Móviles de Servicios de Cuidado. Las  acciones descritas determinan que la implementación de la estrategia se encuentran en fase preparatoria.</t>
  </si>
  <si>
    <t>Se avanza en la fase preparatoria para adquirir los servicios logísticos de alquiler, adecuación y puesta en operación de las dos Unidades Móviles de Servicios de Cuidado con la construcción definitiva del anexo técnico requerido para adelantar el proceso de licitación pública. En articulación de las acciones intersectoriales se desarrolló la mesa local de Unidades Móviles de Servicios de Cuidado, para socialización de la fase preparatoria y la proyección de inicio de operación que será en junio del presente año, además, se evaluaron los acuerdos intersectoriales en que se ratifica la prestación de los servicios y el talento humano vinculado para este fin. Se realizó sesión con el COLMYG de la localidad de Sumapaz, en donde se evaluó con las mujeres cuidadoras de esta instancia uso de los servicios prestados por las Unidades Móviles de Servicios de Cuidado. Como resultado del espacio, se concertaron compromisos, para propender que esta estrategia territorial se acerque a más zonas de la localidad y cuente con mayor participación de las mujeres</t>
  </si>
  <si>
    <t>Número de beneficiarias registradas</t>
  </si>
  <si>
    <t>Número atenciones de relevos</t>
  </si>
  <si>
    <t>Se desarrollaron 4 comités operativos de evaluación de gestión y cumplimiento contractual del programa, se definieron acciones para garantizar la simultaneidad de los servicios de relevo de aseo y acompañamiento a la formación, así como la validación de la información cargada en el Sistema de Información Misional de la SDMujer, a corte febrero se cuenta con 1.850 beneficiarias registradas. En cuanto a derechos de petición presentados por la ciudadanía, el Consorcio Beta Group entregó los insumos necesarios para la elaboración de las respuestas. Se realizaron 1.022 visitas, según reporte del operador en el comité del 24 de febrero y fueron entregados 1.802 kits durante el mes y 1312 atenciones en relevos.</t>
  </si>
  <si>
    <t>Fase preparatoria para logística de alquiler, adecuación y puesta en operación dos Unidades Móviles de Cuidado. Articulación intersectorial para socialización fase uno. Sesión con COLMYG Sumapaz para evaluación de servicios prestados, concertando compromisos para mujeres de más zonas de Sumpaz.</t>
  </si>
  <si>
    <t>Desde la estrategia territorial de las manzanas del cuidado se implementaron actividades de difusión y socialización del objetivo del Sistema, sus servicios y su posicionamiento con la ciudadanía, las cuidadoras y actores estratégicos territoriales en las localidades de Bosa, Ciudad Bolívar, San Cristóbal, Santa Fe, Mártires, Rafael Uribe, Suba, Barrios Unidos, Puente Aranda y Teusaquillo. Además, se realizó proceso de divulgación de la estrategia con los equipos territoriales de la Subred Norte y la Subred Sur de la Secretaría Distrital de Salud, socialización que contribuyó con la implementación de las acciones colectivas en salud que dicho sector presta a las cuidadoras en el marco del Sistema. Se inauguró la Manzana del Cuidado de Santa Fe - La Candelaria resultado de la articulación alcanzando así, la octava manzana del cuidado en Bogotá y la primera en equipamiento ancla en cabeza de la Secretaría de la Mujer (CIOM). Se construyo la ficha técnica y de los servicios de esta manzana y se logró la divulgación del minuto a minuto del evento inaugural. En el marco del monitoreo, se convocaron las mesas locales de las Manzanas del Cuidado de Bosa, Kennedy, Ciudad Bolívar, Usme, San Cristóbal, Mártires y Usaquén donde se revisaron las acciones intersectoriales de los 13 sectores, el estado de la operación de los servicios implementados, y se realizó el balance anual de las atenciones prestadas en cada una de las manzanas del cuidado en la vigencia 2021. Se avanza en la fase preparatoria para adquirir los servicios logísticos de alquiler, adecuación y puesta en operación de las dos Unidades Móviles de Servicios de Cuidado con la construcción definitiva del anexo técnico requerido para adelantar el proceso de licitación pública. En articulación de las acciones intersectoriales se desarrolló la mesa local de Unidades Móviles de Servicios de Cuidado, para socialización de la fase preparatoria y la proyección de inicio de operación que será en junio del presente año, además, se evaluaron los acuerdos intersectoriales en que se ratifica la prestación de los servicios y el talento humano vinculado para este fin. Se realizó sesión con el COLMYG de la localidad de Sumapaz, en donde se evaluó con las mujeres cuidadoras de esta instancia uso de los servicios prestados por las Unidades Móviles de Servicios de Cuidado. Como resultado del espacio, se concertaron compromisos, para propender que esta estrategia territorial se acerque a más zonas de la localidad y cuente con mayor participación de las mujeres</t>
  </si>
  <si>
    <t xml:space="preserve">Primera sesión ordinaria Unidad Técnica de Apoyo de manera virtual. Agenda técnica: Sistema de información, Propuesta de implementación de la Manzana del Cuidado del centro, plan del Sistema de Cuidado 2022. Participaron directivas y personas delegadas de la Alcaldía Mayor de Bogotá y 10 Sectores. </t>
  </si>
  <si>
    <t xml:space="preserve">Diseño de estrategia Promotoras del Cuidado en marco de la campaña con Carter Center Informando a las Mujeres, Transformando vidas. Propuestas renovación de marca y testeo con grupo focal del Sistema de Cuidado. Diseño contenido jingle institucional realizado en el marco convenio con ONU Mujeres. </t>
  </si>
  <si>
    <t xml:space="preserve">Programación de 57 cursos de formación complementaria con mujeres cuidadoras. Certificación de 324 cuidadoras de Ciudad Bolívar: 70, Kennedy: 50, Bosa: 40, Engativá: 27, Barrios Unidos: 26, Usaquén:21, Teusaquillo: 21, Los Mártires: 20, Usme: 17, Suba: 14, Santa Fe: 14, San Cristóbal: 3, Rafael Uribe Uribe: 1, en "Herramientas para cuidadoras en el reconocimiento de su trabajo de cuidado" programa virtual. En formación de Cuidado a Cuidadoras, se implementaron 6 fases de la ruta de operación de formación complementaria. Se proyecta la certificación de estas mujeres en evento público durante el primer semestre del año. En el Componente Respiro para Cuidadoras: se cuenta con planes de trabajo, rutas de gestión y cronogramas anualizados del equipo de acciones afirmativas, así como, la elaboración de insumos de contexto y prospectiva de los espacios respiro con Enfoque Diferencial a 2022. Implementación del primer espacio respiro en articulación con el Kilombo Girasol y la consejera Afro para el Consejo de Planeación Local de Usaquén beneficiando a 11 mujeres. Se desarrollaron 4 comités operativos de evaluación de gestión y cumplimiento contractual del programa de relevos, se definieron acciones para garantizar la simultaneidad de los servicios. Se cuenta con 1.850 beneficiarias registradas. Se realizaron 1.022 visitas, según reporte del operador en el comité del 24 de febrero y fueron entregados 1.802 kits durante el mes y 1312 atenciones de relevos. </t>
  </si>
  <si>
    <t>Se convocaron Sectores de Comisión Intersectorial del Sistema de Cuidado y entidades invitadas permanentes a primera sesión del año. Resultado: Aprobación nueva marca institucional del Sistema y del Plan de Manzanas de Cuidado para 2022. Inclusión de oferta y acciones de Ambiente y Hábitat.</t>
  </si>
  <si>
    <t>Relevo</t>
  </si>
  <si>
    <t>R1</t>
  </si>
  <si>
    <t>R2</t>
  </si>
  <si>
    <t>R3</t>
  </si>
  <si>
    <t>R4</t>
  </si>
  <si>
    <t>R5</t>
  </si>
  <si>
    <t>R6</t>
  </si>
  <si>
    <t>R7</t>
  </si>
  <si>
    <t>R8</t>
  </si>
  <si>
    <t>R9</t>
  </si>
  <si>
    <t>R10</t>
  </si>
  <si>
    <t>R11</t>
  </si>
  <si>
    <t>R12</t>
  </si>
  <si>
    <t>R13</t>
  </si>
  <si>
    <t>R14</t>
  </si>
  <si>
    <t>R15</t>
  </si>
  <si>
    <t>R16</t>
  </si>
  <si>
    <t>Totales</t>
  </si>
  <si>
    <t>Total</t>
  </si>
  <si>
    <t>Atenciones de relevos, noviembre 2021 - febrero 2022 (retraso de registro)</t>
  </si>
  <si>
    <t>Total corrido 2021 -2022</t>
  </si>
  <si>
    <t xml:space="preserve">Fuente equipo relevos. Ivette </t>
  </si>
  <si>
    <t>Fuente: Bogdata 28022022</t>
  </si>
  <si>
    <t xml:space="preserve">En el mes de reprte se firmo el contrato entre la Fundación Antonio Restrepo Barco y la consultora Patricia Cosasi que tiene como propósito sistematizar y consolidar los avances técnicos del Sistema, incluyendo la articulación de todas las estrategias y modelos, de acuerdo a los insumos y avances realizados por la Secretaría Distrital de la Mujer desde su implementación en 2020. Para esto, se debe sistematizar las estrategias poblacionales, territoriales y transversales, así como los modelos operativos de sostenibilidad (modelo operativo, modelo financiero, modelo jurídico y modelo de seguimiento y evaluación). Además, debe facilitar recomendaciones para la sostenibilidad, permanencia y desarrollo del SIDICU a mediano plazo a partir de la experiencia de diseño, implementación y evaluación del Plan Nacional de Cuidado de Uruguay. Por último, se debe elaborar un documento final de sistematización que contenga toda la articulación de todas las estrategias y modelos del SIDICU. Esta propuesta cuenta con un plan de trabajo desagregado en tres (3) etapas para desarrollar en cinco (5) meses. La primera, se hará la inmersión en los insumos, avances y espacios de articulación y gobernanza del SIDICU. Para la segunda, se realizará la elaboración de la estructura general del documento de sistematización del SIDICU. Finalmente, en la tercera etapa, se desarrollará el documento de sistematización. </t>
  </si>
  <si>
    <t>Se convocaron a los Sectores que integran la Comisión Intersectorial del Sistema Distrital de Cuidado, así como a las entidades que asisten como invitados permanentes (23) y se realizó la primera sesión del año (la sexta desde que se expidió el Decreto 237 de 2020) de manera presencial y virtual (28 de ferebro). Los puntos abordados en la agenda fueron los siguientes: 1. Resultado grupos focales para la nueva marca del Sistema de Cuidado. 2. Aprobación Plan Manzanas del Cuidado año 2022. 3. Varios. Participaron la Alcaldesa de Bogotá D.C. y directivas y personas delegadas de 13 Sectores de la Administración y las siguientes entidades: Jardín Botánico JCM, Idartes e IDPBA (23 mujeres y 7 hombres de manera presencial y 11 mujeres y 5 hombres de manera virtual). Beneficios: Aprobación de la nueva marca institucional del Sistema de Cuidado y del Plan de Manzanas de Cuidado para el 2022, 8 en total incluyendo la Manzana del Cuidado Santa Fe - Candelaria inaugurada el 28 de febrero de 2022. Los servicios de las manzanas de cuidado incluirán en adelante oferta y acciones de los Sectores Ambiente y Hábitat.</t>
  </si>
  <si>
    <t>Para la contrucción del modelo de seguimiento, se realizo ruta de trabajo con los equipos del SIDICU y el grupo de sistemas de información. Se realizó reunión con el Delivery para la integración de la información con los sectores del distrito que hacen parte del Sistema Distrital de Cuidado. Se organizó un inventario de indicadores para replantearse. 
Además, frente al Contrato de Línea Base de SIDICU-815 de 2021 se avanzó:  i) Realización 2 comités técnicos donde se hizo seguimiento a los avances del contrato 815 de 2021 que tiene como objetivo el levantamiento de la Línea Base del SIDICU, a cargo del consultor Proyectamos S.A.; ii) Reporte de encuestados LB corte febrero 28 de 2022:  21.681 encuestas realizadas - 17 grupos, es decir, 94 encuestadores en campo, 14 supervisores en campo. Número de localidades trabajadas febrero 2022: 20 localidades; iii) Carta radicación informe final documento cualitativo LB (2 de febrero) y Presentación final de resultados informe cualitativo (18 de febrero), allí se presento:  avance en la revisión y observaciones al documento Batería de Indicadores.</t>
  </si>
  <si>
    <t>Se continuó con el diseño del sistema de monitoreo estableciendo una ruta de trabajo con equipos SIDICU y el grupo de sistemas de información. También, con el Equipo Delivery de la Alcaldía de Bogotá se identificaron mecanismos de integración de información de los sectores. En relación con la Línea Base de SIDICU, se avanzó:  i) 2 comités técnicos para revisión de encuestados, a la fecha:  21.681 encuestas con 17 grupos de 94 encuestadores en campo y 14 supervisores en las 20 localidades; iii) Radicación del informe final documento cualitativo y observaciones al documento Batería de Indicadores de la línea base. En el marco del desarrollo técnico del Sistema, se presentaron propuestas para mitigar inconsistencias identificadas en los sistemas Dalberg y SIDICU. En este marco, se retoma proceso de actualización de indicadores y redefinición de los servicios del SIDICU. Adicionalmente, con la Fundación Antonio Restrepo Barco y la consultora Patricia Cosasi que tiene como propósito sistematizará las estrategias poblacionales, territoriales y transversales, así como los modelos operativos de sostenibilidad (modelo operativo, modelo financiero, modelo jurídico y modelo de seguimiento y evaluación), incluye recomendaciones para la sostenibilidad, permanencia y desarrollo del SIDICU basado en el Plan Nacional de Cuidado de Uruguay, mediante el plan de trabajo desagregado en tres (3) etapas para desarrollar en cinco (5) meses. La primera, inmersión en los insumos, avances y espacios de articulación y gobernanza del SIDICU. En la segunda, elaboración de la estructura general del documento de sistematización y la tercera etapa, se desarrollará el documento de sistematización del SIDICU.</t>
  </si>
  <si>
    <t>Bosa</t>
  </si>
  <si>
    <t>Ciudad Bolívar</t>
  </si>
  <si>
    <t>Kennedy</t>
  </si>
  <si>
    <t>Los Mártires</t>
  </si>
  <si>
    <t>Usme</t>
  </si>
  <si>
    <t>Atenciones manzanas</t>
  </si>
  <si>
    <t>Centro (Santa Fe - Candelaria)</t>
  </si>
  <si>
    <t>San Cristobal</t>
  </si>
  <si>
    <t>Usaquen</t>
  </si>
  <si>
    <t>ene</t>
  </si>
  <si>
    <t>feb</t>
  </si>
  <si>
    <t>mar</t>
  </si>
  <si>
    <t>abr</t>
  </si>
  <si>
    <t>may</t>
  </si>
  <si>
    <t>jun</t>
  </si>
  <si>
    <t>jul</t>
  </si>
  <si>
    <t>ago</t>
  </si>
  <si>
    <t>sep</t>
  </si>
  <si>
    <t>oct</t>
  </si>
  <si>
    <t>nov</t>
  </si>
  <si>
    <t>dic</t>
  </si>
  <si>
    <t>Total acumulado 2022</t>
  </si>
  <si>
    <t>Total acumulado 2020-2022</t>
  </si>
  <si>
    <t>Total atenciones manzanas</t>
  </si>
  <si>
    <t xml:space="preserve">En el marco del monitoreo, se convocó las Mesas Locales de las Manzanas del Cuidado de Bosa, Kennedy, Ciudad Bolívar, Usme, San Cristóbal, Mártires y Usaquén donde se revisaron las acciones intersectoriales de los 13 sectores, el estado de la operación de los servicios implementados, y se realizó el balance anual de las atenciones prestadas en cada una de las manzanas del cuidado en la vigencia 2021. En lo corrido de la vigencia, se han prestado 10.601 atenciones en ocho (8) manzana del cuidado así: Bosa (72), Centro (10), Ciudad Bolívar (1.339), Kennedy (2.807), Los Mártires (1.526), San Cristóbal (916), Usaquén (353) y Usme (3.578). </t>
  </si>
  <si>
    <t xml:space="preserve">Socialización estrategia de divulgación del Sistema con actores de 11 localidades y con Subred Norte y Sur de Salud. Se inauguró la octava Manzana del Cuidado en la localidad de Santa Fe - La Candelaria, en la CIOM SDMujer 2021. 10.601 atenciones en 8 manzanas del cuidado, Usme con mayor demanda. </t>
  </si>
  <si>
    <t xml:space="preserve">Desde la estrategia territorial de las manzanas del cuidado se implementaron actividades de difusión y socialización del objetivo del Sistema, sus servicios y su posicionamiento con la ciudadanía, las cuidadoras y actores estratégicos territoriales en las localidades de Bosa, Ciudad Bolívar, San Cristóbal, Santa Fe, Mártires, Rafael Uribe, Suba, Barrios Unidos, Puente Aranda y Teusaquillo. Además, se realizó proceso de divulgación de la estrategia con los equipos territoriales de la Subred Norte y la Subred Sur de la Secretaría Distrital de Salud, socialización que contribuyó con la implementación de las acciones colectivas en salud que dicho sector presta a las cuidadoras en el marco del Sistema. Se inauguró la Manzana del Cuidado de Santa Fe - La Candelaria resultado de la articulación alcanzando así, la octava manzana del cuidado en Bogotá y la primera en equipamiento ancla en cabeza de la Secretaría de la Mujer (CIOM). Se construyo la ficha técnica y de los servicios de esta manzana y se logró la divulgación del minuto a minuto del evento inaugural. En el marco del monitoreo, se convocaron las mesas locales de las Manzanas del Cuidado de Bosa, Kennedy, Ciudad Bolívar, Usme, San Cristóbal, Mártires y Usaquén donde se revisaron las acciones intersectoriales de los 13 sectores, el estado de la operación de los servicios implementados, y se realizó el balance anual de las atenciones prestadas en cada una de las manzanas del cuidado en la vigencia 2021.  En lo corrido de la vigencia, se han prestado 10.601 atenciones en ocho (8) manzana del cuidado así: Bosa (72), Centro (10), Ciudad Bolívar (1.339), Kennedy (2.807), Los Mártires (1.526), San Cristóbal (916), Usaquén (353) y Usme (3.578). </t>
  </si>
  <si>
    <t xml:space="preserve"> Red de Alianzas: propuesta de pedagogía de transformación cultural para empresas afiliadas a CAMACOES con participación de ONU Mujeres, dos de siete empresas manifestaron interés de vinculación al SIDICU. Retroalimentación sobre la actividad “El cuidado en clave empresarial” resaltando la metodología y socialización de la operación de las manzanas. En el marco de monitoreo se construyó el plan de trabajo para el año 2022 basado en el balance de 2021 realizado con sectores y entidades que hacen parte del Sistema Distrital de Cuidado.</t>
  </si>
  <si>
    <t xml:space="preserve">El 23 de Febrero se llevó a cabo una reunión entre las directivas de las entidades que hacen parte del Sistema Distrital de Cuidado, allí se reunieron Secretaría Distrital de integración social, Secretaría Distrital de la Mujer, Secretaría de Cultura, Recreación y Deporte y el Instituto Distrital Participación y Acción Comunal con el objetivo de identificar los logros del 2021 y trazar un plan de trabajo para el año 2022.
El 25 de febrero se enviaron a las entidades en mención oficios para conformación de delegados para la mesa Distrital de transformación cultural en relación al cuidado. </t>
  </si>
  <si>
    <t xml:space="preserve">Inauguración y puesta en marcha de Manzana del Cuidado de Santa Fe-La Candelaria, alcanzando la octava manzana del cuidado y la primera en equipamiento ancla en cabeza de la Secretaría de la Mujer (CIOM). 10.601 atenciones en 8 manzanas del cuidado, Usme con mayor demanda. </t>
  </si>
  <si>
    <t xml:space="preserve">2.1. Programación del Componente Respiro para Cuidadoras: proyección de los planes de trabajo, rutas de gestión y cronogramas anualizados del equipo de acciones afirmativas, así como, la elaboración de insumos de contexto y prospectiva de los espacios respiro con Enfoque Diferencial a 2022. 
Los productos elaborados son: Plan de trabajo Afro; Plan de Trabajo Rrom; Plan de Trabajo Indígena; Ruta de gestión Afro; Ruta de gestión Rrom; Ruta de gestión Indígena. Cronograma anualizado Afro; Cronograma anualizado Rrom; Cronograma anualizado Indígena. 
2.2. Implementación de espacios respiro: el día 25 de febrero de 2022, se llevó a cabo el primer espacio en articulación con el Kilombo Girasol y la consejera Afro para el Consejo de Planeación Local de Usaquén. El número de mujeres beneficiarias ascendió a 11.  
2.3. En el mes de febrero se logró un total de 7.877 atenciones en espacios de respiro, así: Manzanas del cuidado: 7.862 atenciones a cuidadoras. 272 atenciones y orientaciones psicosocial y juricas a mujeres en espacio de respiro SDMujer. </t>
  </si>
  <si>
    <t>57 cursos formación complementaria y certificación de 324 cuidadoras. 7862 atenciones en manzanas. 1er espacio respiro Kilombo y Consejera Afro Usaquén (11 benef). 1312 atenciones en relevos, 1022 visitas, 1802 kits a cuidadoras. 272 atenciones psicosociales-jurídicas en espacio de respiro SDMujer.</t>
  </si>
  <si>
    <t>Para el mes de febrero, se desarrolló la mesa local de Unidades Móviles de Servicios de Cuidado, con el propósito de dar a conocer la fase preparatoria en la que se encuentra la estrategia; de este modo se informa que la operación iniciará hacia el mes de junio del presente año. No obstante, y con miras a refrendar los acuerdos intersectoriales y los sectores ratificaron la prestación de los servicios y el talento humano vinculado para este fin. 
Del mismo modo, el 12 de febrero se realizó reunión con el Colsejo Local de Mujeres de la localidad de Sumapaz, en el que se tuvo como propósito, hacer evaluación con las mujeres cuidadoras de esta instancia y que hicieron uso de los servicios prestados por las Unidades Móviles de Servicios de Cuidado en esta localidad. Como resultado del espacio, se concertaron varios compromisos, para propender que esta estrategia territorial se acerque a más zonas de la localidad y cuente con mayor participación de las mujeres.</t>
  </si>
  <si>
    <t xml:space="preserve">Esta pendiente la entrega de las últimas observaciones asociadas al producto 1, el cual se proyectó entrega definitiva para el 15 de marzo. </t>
  </si>
  <si>
    <t xml:space="preserve">Durante el mes de febrero se realizaron reuniones internas con el equipo de Cambio cultural y reuniones externas de seguimiento con el operador ITO Software, con el fin de poder acordar, ajustar y retroalimentar los contenidos de texto y gráficos en el marco de la virtualización de los talleres, con el fin de poder completar la entrega del producto # 1
Las acciones a destacar son:
1. 11 de febrero - Envío de recomendaciones y sugerencias de ajuste a los contenidos presentados por ITO
2. 16 de febrero - reunión taller para la correcta aplicación del enfoque de género y diferencial en la virtualización
3. 18 de febrero - Revisión propuesta gráfica 
4. Revisión propuesta de virtualización
Esta pendiente la entrega de las ultimas observaciones asociadas al producto 1, el cual se proyectó entrega definitiva para el 15 de marzo. </t>
  </si>
  <si>
    <t xml:space="preserve">Durante el mes de febrero se implementaron los talleres de cambio cultural donde se sensibilizaron 181 personas divididas así:
1. Taller A cuidar se aprende - 68 Hombres
2. Cuidamos a las que nos cuidan - Taller del cuidado al autocuidado - 94 mujeres 
3. Cuidamos a las que nos cuidan  - del cuidado al autocuidado / mujeres negras y afrocolombianas -19
Se presentaron retrasos en el proceso de focalización y activación de espacios de participación. </t>
  </si>
  <si>
    <t xml:space="preserve">Para el mes de enero no se han desarrollado acciones de articulación intersectorial, toda vez que la estrategia se encuentra en fase de preparación, por lo que se proyecta iniciar el seguimiento una vez inicie el procesos. </t>
  </si>
  <si>
    <t xml:space="preserve">No se desarrollaron acciones de articulación intersectorial, toda vez que la estrategia se encuentra en fase de preparación, por lo que se proyecta iniciar el seguimiento una vez inicie el procesos. </t>
  </si>
  <si>
    <t xml:space="preserve">La Secretaria tecnica está surtiendo todos los pasos que establece el decreto 237 de 2020 y el reglamento interno, para completar el 100% de sus funciones en lo que respecta a la jornada de la primera sesión. </t>
  </si>
  <si>
    <t xml:space="preserve">Se realizó la primera sesión ordinaria (la No. 14 desde que se expidió el Decreto 237 de 2020) de la Unidad Técnica de Apoyo (16 de febrero) de manera virtual. Los puntos abordados en la agenda fueron los siguientes: 1. Llamado a quorum. 2. Sistema de información del Sistema de Cuidado. 3. Propuesta de implementación de la Manzana del Cuidado del centro. 4. Plan del Sistema de Cuidado 2022. 5. Compromisos reunión con alcaldesa. 6. Varios. Participaron directivas y personas delegadas de la Alcaldía Mayor de Bogotá y 10 Sectores (Integración Social, Hábitat, Hacienda, Planeación, Salud, Desarrollo Económico, Educación, Gobierno, Ambiente y Mujer) de la Administración Distrital (46 mujeres y 6 hombres de manera virtual). Beneficios: Avances en la implementación y seguimiento del Sistema Distrital del Cuidado con la planificación de la inauguración de la Manzana del Cuidado Santa Fe - Candelaria y el Decreto 237 de 2020. La Secretaria tecnica está surtiendo todos los pasos que establece el decreto 237 de 2020 y el reglamento interno, para completar el 100% de sus funciones en lo que respecta a la jornada de la primera sesión. </t>
  </si>
  <si>
    <t>PRODUCTO</t>
  </si>
  <si>
    <t>Nombre: Edith Buitrago Varón</t>
  </si>
  <si>
    <t>Cargo: Profesional contratista SIDICU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</si>
</sst>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 #,##0;\-&quot;$&quot;\ #,##0"/>
    <numFmt numFmtId="41" formatCode="_-* #,##0_-;\-* #,##0_-;_-* &quot;-&quot;_-;_-@_-"/>
    <numFmt numFmtId="164" formatCode="_-* #,##0\ _€_-;\-* #,##0\ _€_-;_-* &quot;-&quot;\ _€_-;_-@"/>
    <numFmt numFmtId="165" formatCode="#,##0;[Red]#,##0"/>
    <numFmt numFmtId="166" formatCode="_-* #,##0\ _€_-;\-* #,##0\ _€_-;_-* &quot;-&quot;??\ _€_-;_-@"/>
    <numFmt numFmtId="167" formatCode="_-* #,##0\ &quot;€&quot;_-;\-* #,##0\ &quot;€&quot;_-;_-* &quot;-&quot;\ &quot;€&quot;_-;_-@"/>
    <numFmt numFmtId="168" formatCode="0.0"/>
    <numFmt numFmtId="169" formatCode="0.000"/>
    <numFmt numFmtId="170" formatCode="[$$-240A]\ #,##0;[Red][$$-240A]\ #,##0"/>
    <numFmt numFmtId="171" formatCode="&quot;$&quot;\ #,##0"/>
    <numFmt numFmtId="172" formatCode="0.0%"/>
    <numFmt numFmtId="173" formatCode="_-* #,##0.00\ _€_-;\-* #,##0.00\ _€_-;_-* &quot;-&quot;\ _€_-;_-@"/>
    <numFmt numFmtId="174" formatCode="#,##0.000"/>
    <numFmt numFmtId="175" formatCode="_-* #,##0.00\ _€_-;\-* #,##0.00\ _€_-;_-* &quot;-&quot;??\ _€_-;_-@"/>
    <numFmt numFmtId="176" formatCode="#,##0.0"/>
    <numFmt numFmtId="177" formatCode="_-* #,##0_-;\-* #,##0_-;_-* &quot;-&quot;_-;_-@"/>
    <numFmt numFmtId="178" formatCode="_-[$$-240A]\ * #,##0.00_-;\-[$$-240A]\ * #,##0.00_-;_-[$$-240A]\ * &quot;-&quot;??_-;_-@"/>
    <numFmt numFmtId="179" formatCode="#,##0_ ;\-#,##0\ "/>
    <numFmt numFmtId="180" formatCode="#,##0.00_ ;\-#,##0.00\ "/>
    <numFmt numFmtId="181" formatCode="_-* #,##0.000\ _€_-;\-* #,##0.000\ _€_-;_-* &quot;-&quot;??\ _€_-;_-@"/>
  </numFmts>
  <fonts count="47">
    <font>
      <sz val="11"/>
      <name val="Calibri"/>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b/>
      <sz val="11"/>
      <name val="Times New Roman"/>
      <family val="1"/>
    </font>
    <font>
      <sz val="11"/>
      <name val="Calibri"/>
      <family val="2"/>
    </font>
    <font>
      <b/>
      <sz val="12"/>
      <name val="Times New Roman"/>
      <family val="1"/>
    </font>
    <font>
      <b/>
      <sz val="11"/>
      <color rgb="FFFF0000"/>
      <name val="Times New Roman"/>
      <family val="1"/>
    </font>
    <font>
      <b/>
      <sz val="18"/>
      <color rgb="FFA5A5A5"/>
      <name val="Calibri"/>
      <family val="2"/>
    </font>
    <font>
      <b/>
      <sz val="11"/>
      <color rgb="FFA5A5A5"/>
      <name val="Calibri"/>
      <family val="2"/>
    </font>
    <font>
      <b/>
      <sz val="11"/>
      <name val="Calibri"/>
      <family val="2"/>
    </font>
    <font>
      <b/>
      <sz val="16"/>
      <name val="Times New Roman"/>
      <family val="1"/>
    </font>
    <font>
      <b/>
      <i/>
      <sz val="11"/>
      <name val="Times New Roman"/>
      <family val="1"/>
    </font>
    <font>
      <b/>
      <sz val="11"/>
      <name val="Arial Narrow"/>
      <family val="2"/>
    </font>
    <font>
      <sz val="11"/>
      <color rgb="FFFF0000"/>
      <name val="Times New Roman"/>
      <family val="1"/>
    </font>
    <font>
      <sz val="10"/>
      <name val="Times New Roman"/>
      <family val="1"/>
    </font>
    <font>
      <b/>
      <sz val="11"/>
      <color rgb="FF000000"/>
      <name val="Times New Roman"/>
      <family val="1"/>
    </font>
    <font>
      <sz val="11"/>
      <color rgb="FF000000"/>
      <name val="Times New Roman"/>
      <family val="1"/>
    </font>
    <font>
      <b/>
      <sz val="10"/>
      <name val="Times New Roman"/>
      <family val="1"/>
    </font>
    <font>
      <i/>
      <sz val="11"/>
      <name val="Times New Roman"/>
      <family val="1"/>
    </font>
    <font>
      <sz val="11"/>
      <name val="Calibri"/>
      <family val="2"/>
    </font>
    <font>
      <sz val="11"/>
      <color rgb="FF000000"/>
      <name val="Calibri"/>
      <family val="2"/>
    </font>
    <font>
      <sz val="11"/>
      <color theme="7" tint="0.59999389629810485"/>
      <name val="Times New Roman"/>
      <family val="1"/>
    </font>
    <font>
      <b/>
      <sz val="11"/>
      <color theme="7" tint="0.59999389629810485"/>
      <name val="Times New Roman"/>
      <family val="1"/>
    </font>
    <font>
      <sz val="11"/>
      <color theme="1"/>
      <name val="Times New Roman"/>
      <family val="1"/>
    </font>
    <font>
      <sz val="11"/>
      <name val="Calibri"/>
      <family val="2"/>
    </font>
    <font>
      <b/>
      <sz val="11"/>
      <color theme="1"/>
      <name val="Calibri"/>
      <family val="2"/>
      <scheme val="minor"/>
    </font>
    <font>
      <b/>
      <sz val="11"/>
      <color rgb="FF00B050"/>
      <name val="Calibri (Cuerpo)"/>
    </font>
    <font>
      <sz val="8"/>
      <name val="Times New Roman"/>
      <family val="1"/>
    </font>
    <font>
      <b/>
      <sz val="14"/>
      <name val="Times New Roman"/>
      <family val="1"/>
    </font>
    <font>
      <sz val="11"/>
      <color rgb="FF000000"/>
      <name val="Calibri"/>
      <family val="2"/>
      <scheme val="minor"/>
    </font>
    <font>
      <sz val="8"/>
      <name val="Calibri"/>
      <family val="2"/>
    </font>
    <font>
      <sz val="11"/>
      <name val="Arial"/>
      <family val="2"/>
    </font>
    <font>
      <b/>
      <sz val="11"/>
      <name val="Arial"/>
      <family val="2"/>
    </font>
    <font>
      <sz val="11"/>
      <name val="Calibri"/>
      <family val="2"/>
      <scheme val="minor"/>
    </font>
    <font>
      <b/>
      <sz val="11"/>
      <color rgb="FF00B050"/>
      <name val="Calibri"/>
      <family val="2"/>
      <scheme val="minor"/>
    </font>
    <font>
      <sz val="11"/>
      <color rgb="FFC00000"/>
      <name val="Times New Roman"/>
      <family val="1"/>
    </font>
    <font>
      <sz val="11"/>
      <color rgb="FFC00000"/>
      <name val="Calibri"/>
      <family val="2"/>
    </font>
    <font>
      <sz val="11"/>
      <color theme="0"/>
      <name val="Calibri"/>
      <family val="2"/>
      <scheme val="minor"/>
    </font>
    <font>
      <sz val="9"/>
      <name val="Calibri"/>
      <family val="2"/>
    </font>
    <font>
      <b/>
      <sz val="9"/>
      <name val="Calibri"/>
      <family val="2"/>
    </font>
    <font>
      <b/>
      <sz val="9"/>
      <color rgb="FF000000"/>
      <name val="Calibri"/>
      <family val="2"/>
    </font>
    <font>
      <sz val="9"/>
      <color rgb="FF000000"/>
      <name val="Calibri"/>
      <family val="2"/>
    </font>
    <font>
      <sz val="9"/>
      <name val="Arial"/>
      <family val="2"/>
    </font>
    <font>
      <sz val="9"/>
      <color rgb="FF000000"/>
      <name val="Arial"/>
      <family val="2"/>
    </font>
    <font>
      <b/>
      <sz val="9"/>
      <name val="Arial"/>
      <family val="2"/>
    </font>
  </fonts>
  <fills count="39">
    <fill>
      <patternFill patternType="none"/>
    </fill>
    <fill>
      <patternFill patternType="gray125"/>
    </fill>
    <fill>
      <patternFill patternType="solid">
        <fgColor rgb="FFE5DFEC"/>
        <bgColor rgb="FFE5DFEC"/>
      </patternFill>
    </fill>
    <fill>
      <patternFill patternType="solid">
        <fgColor rgb="FFFFFFFF"/>
        <bgColor rgb="FFFFFFFF"/>
      </patternFill>
    </fill>
    <fill>
      <patternFill patternType="solid">
        <fgColor rgb="FFCCC0D9"/>
        <bgColor rgb="FFCCC0D9"/>
      </patternFill>
    </fill>
    <fill>
      <patternFill patternType="solid">
        <fgColor rgb="FFFFFFCC"/>
        <bgColor rgb="FFFFFFCC"/>
      </patternFill>
    </fill>
    <fill>
      <patternFill patternType="solid">
        <fgColor rgb="FFC6D9F0"/>
        <bgColor rgb="FFC6D9F0"/>
      </patternFill>
    </fill>
    <fill>
      <patternFill patternType="solid">
        <fgColor rgb="FFFFFF00"/>
        <bgColor rgb="FFFFFF00"/>
      </patternFill>
    </fill>
    <fill>
      <patternFill patternType="solid">
        <fgColor rgb="FFFDE9D9"/>
        <bgColor rgb="FFFDE9D9"/>
      </patternFill>
    </fill>
    <fill>
      <patternFill patternType="solid">
        <fgColor rgb="FFE5B8B7"/>
        <bgColor rgb="FFE5B8B7"/>
      </patternFill>
    </fill>
    <fill>
      <patternFill patternType="solid">
        <fgColor rgb="FFD8D8D8"/>
        <bgColor rgb="FFD8D8D8"/>
      </patternFill>
    </fill>
    <fill>
      <patternFill patternType="solid">
        <fgColor rgb="FFC0C0C0"/>
        <bgColor rgb="FFC0C0C0"/>
      </patternFill>
    </fill>
    <fill>
      <patternFill patternType="solid">
        <fgColor rgb="FFB2A1C7"/>
        <bgColor rgb="FFB2A1C7"/>
      </patternFill>
    </fill>
    <fill>
      <patternFill patternType="solid">
        <fgColor rgb="FFB8CCE4"/>
        <bgColor rgb="FFB8CCE4"/>
      </patternFill>
    </fill>
    <fill>
      <patternFill patternType="solid">
        <fgColor rgb="FFFBD4B4"/>
        <bgColor rgb="FFFBD4B4"/>
      </patternFill>
    </fill>
    <fill>
      <patternFill patternType="solid">
        <fgColor rgb="FFD6E3BC"/>
        <bgColor rgb="FFD6E3BC"/>
      </patternFill>
    </fill>
    <fill>
      <patternFill patternType="solid">
        <fgColor rgb="FFB6DDE8"/>
        <bgColor rgb="FFB6DDE8"/>
      </patternFill>
    </fill>
    <fill>
      <patternFill patternType="solid">
        <fgColor rgb="FF8DB3E2"/>
        <bgColor rgb="FF8DB3E2"/>
      </patternFill>
    </fill>
    <fill>
      <patternFill patternType="solid">
        <fgColor rgb="FF92CDDC"/>
        <bgColor rgb="FF92CDDC"/>
      </patternFill>
    </fill>
    <fill>
      <patternFill patternType="solid">
        <fgColor rgb="FF99CC00"/>
        <bgColor rgb="FF99CC00"/>
      </patternFill>
    </fill>
    <fill>
      <patternFill patternType="solid">
        <fgColor rgb="FFF2DBDB"/>
        <bgColor rgb="FFF2DBDB"/>
      </patternFill>
    </fill>
    <fill>
      <patternFill patternType="solid">
        <fgColor rgb="FFFFFF00"/>
        <bgColor rgb="FFE5B8B7"/>
      </patternFill>
    </fill>
    <fill>
      <patternFill patternType="solid">
        <fgColor rgb="FFFFFF00"/>
        <bgColor rgb="FFFDE9D9"/>
      </patternFill>
    </fill>
    <fill>
      <patternFill patternType="solid">
        <fgColor theme="8" tint="0.39997558519241921"/>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7" tint="0.59999389629810485"/>
        <bgColor rgb="FFCCC0D9"/>
      </patternFill>
    </fill>
    <fill>
      <patternFill patternType="solid">
        <fgColor theme="5" tint="0.39997558519241921"/>
        <bgColor rgb="FFFDE9D9"/>
      </patternFill>
    </fill>
    <fill>
      <patternFill patternType="solid">
        <fgColor rgb="FFFFFFFF"/>
        <bgColor indexed="64"/>
      </patternFill>
    </fill>
    <fill>
      <patternFill patternType="solid">
        <fgColor theme="0"/>
        <bgColor indexed="64"/>
      </patternFill>
    </fill>
    <fill>
      <patternFill patternType="solid">
        <fgColor rgb="FFC5D9F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bgColor indexed="64"/>
      </patternFill>
    </fill>
    <fill>
      <patternFill patternType="solid">
        <fgColor theme="3"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112">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auto="1"/>
      </right>
      <top style="medium">
        <color rgb="FF000000"/>
      </top>
      <bottom style="medium">
        <color auto="1"/>
      </bottom>
      <diagonal/>
    </border>
    <border>
      <left style="medium">
        <color auto="1"/>
      </left>
      <right/>
      <top style="medium">
        <color rgb="FF000000"/>
      </top>
      <bottom style="medium">
        <color auto="1"/>
      </bottom>
      <diagonal/>
    </border>
    <border>
      <left style="medium">
        <color auto="1"/>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auto="1"/>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bottom/>
      <diagonal/>
    </border>
    <border>
      <left style="thin">
        <color rgb="FF000000"/>
      </left>
      <right/>
      <top style="thin">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diagonal/>
    </border>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thin">
        <color rgb="FF000000"/>
      </left>
      <right/>
      <top/>
      <bottom style="thin">
        <color indexed="64"/>
      </bottom>
      <diagonal/>
    </border>
    <border>
      <left/>
      <right/>
      <top/>
      <bottom style="thin">
        <color indexed="64"/>
      </bottom>
      <diagonal/>
    </border>
    <border>
      <left/>
      <right style="medium">
        <color rgb="FF000000"/>
      </right>
      <top/>
      <bottom style="thin">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medium">
        <color rgb="FF000000"/>
      </left>
      <right style="thin">
        <color rgb="FF000000"/>
      </right>
      <top style="medium">
        <color rgb="FF000000"/>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medium">
        <color indexed="64"/>
      </right>
      <top style="thin">
        <color rgb="FF000000"/>
      </top>
      <bottom/>
      <diagonal/>
    </border>
    <border>
      <left/>
      <right style="medium">
        <color indexed="64"/>
      </right>
      <top/>
      <bottom/>
      <diagonal/>
    </border>
    <border>
      <left style="thin">
        <color auto="1"/>
      </left>
      <right style="medium">
        <color indexed="64"/>
      </right>
      <top style="thin">
        <color auto="1"/>
      </top>
      <bottom style="thin">
        <color auto="1"/>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style="thin">
        <color rgb="FF000000"/>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1" fontId="21" fillId="0" borderId="0" applyFont="0" applyFill="0" applyBorder="0" applyAlignment="0" applyProtection="0"/>
    <xf numFmtId="9" fontId="26" fillId="0" borderId="0" applyFont="0" applyFill="0" applyBorder="0" applyAlignment="0" applyProtection="0"/>
    <xf numFmtId="0" fontId="3" fillId="0" borderId="69"/>
    <xf numFmtId="0" fontId="6" fillId="0" borderId="69"/>
  </cellStyleXfs>
  <cellXfs count="757">
    <xf numFmtId="0" fontId="0" fillId="0" borderId="0" xfId="0"/>
    <xf numFmtId="0" fontId="0" fillId="0" borderId="0" xfId="0" applyAlignment="1">
      <alignment vertical="center"/>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wrapText="1"/>
    </xf>
    <xf numFmtId="0" fontId="0" fillId="0" borderId="0" xfId="0" applyAlignment="1">
      <alignment horizontal="center" vertical="center"/>
    </xf>
    <xf numFmtId="0" fontId="8" fillId="0" borderId="0" xfId="0" applyFont="1" applyAlignment="1">
      <alignment vertical="center" wrapText="1"/>
    </xf>
    <xf numFmtId="0" fontId="4" fillId="0" borderId="0" xfId="0" applyFont="1" applyAlignment="1">
      <alignment vertical="center" wrapText="1"/>
    </xf>
    <xf numFmtId="0" fontId="5" fillId="0" borderId="15" xfId="0" applyFont="1" applyBorder="1" applyAlignment="1">
      <alignment horizontal="center" vertical="center" wrapText="1"/>
    </xf>
    <xf numFmtId="0" fontId="13" fillId="0" borderId="0" xfId="0" applyFont="1" applyAlignment="1">
      <alignment horizontal="center" vertical="center" wrapText="1"/>
    </xf>
    <xf numFmtId="0" fontId="4" fillId="0" borderId="18" xfId="0" applyFont="1" applyBorder="1" applyAlignment="1">
      <alignment vertical="center" wrapText="1"/>
    </xf>
    <xf numFmtId="165" fontId="0" fillId="0" borderId="0" xfId="0" applyNumberFormat="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166" fontId="0" fillId="0" borderId="28" xfId="0" applyNumberFormat="1" applyBorder="1" applyAlignment="1">
      <alignment vertical="center"/>
    </xf>
    <xf numFmtId="166" fontId="0" fillId="0" borderId="29" xfId="0" applyNumberFormat="1" applyBorder="1" applyAlignment="1">
      <alignment vertical="center"/>
    </xf>
    <xf numFmtId="9" fontId="0" fillId="0" borderId="30" xfId="0" applyNumberFormat="1" applyBorder="1" applyAlignment="1">
      <alignment vertical="center"/>
    </xf>
    <xf numFmtId="5" fontId="0" fillId="0" borderId="31" xfId="0" applyNumberFormat="1" applyBorder="1" applyAlignment="1">
      <alignment vertical="center"/>
    </xf>
    <xf numFmtId="5" fontId="0" fillId="0" borderId="32" xfId="0" applyNumberFormat="1" applyBorder="1" applyAlignment="1">
      <alignment vertical="center"/>
    </xf>
    <xf numFmtId="166" fontId="0" fillId="0" borderId="32" xfId="0" applyNumberFormat="1" applyBorder="1" applyAlignment="1">
      <alignment vertical="center"/>
    </xf>
    <xf numFmtId="0" fontId="0" fillId="0" borderId="32" xfId="0" applyBorder="1" applyAlignment="1">
      <alignment vertical="center"/>
    </xf>
    <xf numFmtId="9" fontId="0" fillId="0" borderId="33" xfId="0" applyNumberFormat="1" applyBorder="1" applyAlignment="1">
      <alignment vertical="center"/>
    </xf>
    <xf numFmtId="166" fontId="0" fillId="0" borderId="31" xfId="0" applyNumberFormat="1" applyBorder="1" applyAlignment="1">
      <alignment vertical="center"/>
    </xf>
    <xf numFmtId="5" fontId="0" fillId="0" borderId="35" xfId="0" applyNumberFormat="1" applyBorder="1" applyAlignment="1">
      <alignment vertical="center"/>
    </xf>
    <xf numFmtId="5" fontId="0" fillId="0" borderId="36" xfId="0" applyNumberFormat="1" applyBorder="1" applyAlignment="1">
      <alignment vertical="center"/>
    </xf>
    <xf numFmtId="166" fontId="0" fillId="0" borderId="36" xfId="0" applyNumberFormat="1" applyBorder="1" applyAlignment="1">
      <alignment vertical="center"/>
    </xf>
    <xf numFmtId="9" fontId="0" fillId="0" borderId="37" xfId="0" applyNumberFormat="1" applyBorder="1" applyAlignment="1">
      <alignment vertical="center"/>
    </xf>
    <xf numFmtId="0" fontId="5" fillId="2" borderId="32" xfId="0" applyFont="1" applyFill="1" applyBorder="1" applyAlignment="1">
      <alignment horizontal="center" vertical="center" wrapText="1"/>
    </xf>
    <xf numFmtId="0" fontId="4" fillId="0" borderId="40" xfId="0" applyFont="1" applyBorder="1" applyAlignment="1">
      <alignment horizontal="left" vertical="center" wrapText="1"/>
    </xf>
    <xf numFmtId="4" fontId="0" fillId="0" borderId="36" xfId="0" applyNumberFormat="1" applyBorder="1" applyAlignment="1">
      <alignment horizontal="center" vertical="center"/>
    </xf>
    <xf numFmtId="167" fontId="0" fillId="0" borderId="0" xfId="0" applyNumberFormat="1" applyAlignment="1">
      <alignment vertical="center"/>
    </xf>
    <xf numFmtId="0" fontId="5" fillId="4" borderId="36" xfId="0" applyFont="1" applyFill="1" applyBorder="1" applyAlignment="1">
      <alignment horizontal="left" vertical="center" wrapText="1"/>
    </xf>
    <xf numFmtId="9" fontId="11" fillId="0" borderId="0" xfId="0" applyNumberFormat="1" applyFont="1" applyAlignment="1">
      <alignment horizontal="center" vertical="center"/>
    </xf>
    <xf numFmtId="167" fontId="11" fillId="0" borderId="0" xfId="0" applyNumberFormat="1" applyFont="1" applyAlignment="1">
      <alignment vertical="center"/>
    </xf>
    <xf numFmtId="9" fontId="16" fillId="0" borderId="32" xfId="0" applyNumberFormat="1" applyFont="1" applyBorder="1" applyAlignment="1">
      <alignment horizontal="center" vertical="center" wrapText="1"/>
    </xf>
    <xf numFmtId="9" fontId="5" fillId="0" borderId="0" xfId="0" applyNumberFormat="1" applyFont="1" applyAlignment="1">
      <alignment vertical="center" wrapText="1"/>
    </xf>
    <xf numFmtId="0" fontId="11" fillId="0" borderId="0" xfId="0" applyFont="1" applyAlignment="1">
      <alignment vertical="center"/>
    </xf>
    <xf numFmtId="0" fontId="5" fillId="4" borderId="32" xfId="0" applyFont="1" applyFill="1" applyBorder="1" applyAlignment="1">
      <alignment horizontal="left" vertical="center" wrapText="1"/>
    </xf>
    <xf numFmtId="9" fontId="4" fillId="4" borderId="32" xfId="0" applyNumberFormat="1" applyFont="1" applyFill="1" applyBorder="1" applyAlignment="1">
      <alignment horizontal="center" vertical="center" wrapText="1"/>
    </xf>
    <xf numFmtId="0" fontId="5" fillId="0" borderId="32" xfId="0" applyFont="1" applyBorder="1" applyAlignment="1">
      <alignment horizontal="left" vertical="center" wrapText="1"/>
    </xf>
    <xf numFmtId="9" fontId="4" fillId="4" borderId="53" xfId="0" applyNumberFormat="1" applyFont="1" applyFill="1" applyBorder="1" applyAlignment="1">
      <alignment horizontal="center" vertical="center" wrapText="1"/>
    </xf>
    <xf numFmtId="0" fontId="11" fillId="0" borderId="0" xfId="0" applyFont="1" applyAlignment="1">
      <alignment horizontal="center" vertical="center"/>
    </xf>
    <xf numFmtId="169" fontId="0" fillId="0" borderId="0" xfId="0" applyNumberFormat="1" applyAlignment="1">
      <alignment horizontal="center" vertical="center"/>
    </xf>
    <xf numFmtId="0" fontId="0" fillId="5" borderId="54" xfId="0" applyFill="1" applyBorder="1" applyAlignment="1">
      <alignment vertical="center"/>
    </xf>
    <xf numFmtId="169" fontId="0" fillId="5" borderId="54" xfId="0" applyNumberFormat="1" applyFill="1" applyBorder="1" applyAlignment="1">
      <alignment horizontal="center" vertical="center"/>
    </xf>
    <xf numFmtId="169" fontId="0" fillId="5" borderId="55" xfId="0" applyNumberFormat="1" applyFill="1" applyBorder="1" applyAlignment="1">
      <alignment horizontal="center" vertical="center"/>
    </xf>
    <xf numFmtId="0" fontId="0" fillId="6" borderId="54" xfId="0" applyFill="1" applyBorder="1" applyAlignment="1">
      <alignment vertical="center"/>
    </xf>
    <xf numFmtId="169" fontId="0" fillId="6" borderId="54" xfId="0" applyNumberFormat="1" applyFill="1" applyBorder="1" applyAlignment="1">
      <alignment horizontal="center"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0" xfId="0" applyAlignment="1">
      <alignment horizontal="center" vertical="center" wrapText="1"/>
    </xf>
    <xf numFmtId="9" fontId="5" fillId="0" borderId="60" xfId="0" applyNumberFormat="1" applyFont="1" applyBorder="1" applyAlignment="1">
      <alignment horizontal="center" vertical="center" wrapText="1"/>
    </xf>
    <xf numFmtId="0" fontId="5" fillId="0" borderId="61"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5" xfId="0" applyFont="1" applyBorder="1" applyAlignment="1">
      <alignment horizontal="center" vertical="center" wrapText="1"/>
    </xf>
    <xf numFmtId="9" fontId="15" fillId="4" borderId="36" xfId="0" applyNumberFormat="1" applyFont="1" applyFill="1" applyBorder="1" applyAlignment="1">
      <alignment vertical="center" wrapText="1"/>
    </xf>
    <xf numFmtId="172" fontId="5" fillId="4" borderId="36" xfId="0" applyNumberFormat="1" applyFont="1" applyFill="1" applyBorder="1" applyAlignment="1">
      <alignment vertical="center" wrapText="1"/>
    </xf>
    <xf numFmtId="9" fontId="5" fillId="4" borderId="36" xfId="0" applyNumberFormat="1" applyFont="1" applyFill="1" applyBorder="1" applyAlignment="1">
      <alignment horizontal="center" vertical="center" wrapText="1"/>
    </xf>
    <xf numFmtId="9" fontId="4" fillId="0" borderId="32" xfId="0" applyNumberFormat="1" applyFont="1" applyBorder="1" applyAlignment="1">
      <alignment horizontal="center" vertical="center" wrapText="1"/>
    </xf>
    <xf numFmtId="9" fontId="4" fillId="4" borderId="36" xfId="0" applyNumberFormat="1" applyFont="1" applyFill="1" applyBorder="1" applyAlignment="1">
      <alignment horizontal="center" vertical="center" wrapText="1"/>
    </xf>
    <xf numFmtId="9" fontId="4" fillId="4" borderId="66" xfId="0" applyNumberFormat="1" applyFont="1" applyFill="1" applyBorder="1" applyAlignment="1">
      <alignment horizontal="center" vertical="center" wrapText="1"/>
    </xf>
    <xf numFmtId="5" fontId="0" fillId="0" borderId="29" xfId="0" applyNumberFormat="1" applyBorder="1" applyAlignment="1">
      <alignment vertical="center"/>
    </xf>
    <xf numFmtId="4" fontId="0" fillId="0" borderId="36" xfId="0" applyNumberFormat="1" applyBorder="1" applyAlignment="1">
      <alignment vertical="center"/>
    </xf>
    <xf numFmtId="2" fontId="0" fillId="5" borderId="54" xfId="0" applyNumberFormat="1" applyFill="1" applyBorder="1" applyAlignment="1">
      <alignment horizontal="center" vertical="center"/>
    </xf>
    <xf numFmtId="2" fontId="0" fillId="6" borderId="54" xfId="0" applyNumberFormat="1" applyFill="1" applyBorder="1" applyAlignment="1">
      <alignment horizontal="center" vertical="center"/>
    </xf>
    <xf numFmtId="0" fontId="0" fillId="8" borderId="54" xfId="0" applyFill="1" applyBorder="1" applyAlignment="1">
      <alignment horizontal="left" vertical="center" wrapText="1"/>
    </xf>
    <xf numFmtId="2" fontId="0" fillId="8" borderId="54" xfId="0" applyNumberFormat="1" applyFill="1" applyBorder="1" applyAlignment="1">
      <alignment horizontal="center" vertical="center"/>
    </xf>
    <xf numFmtId="0" fontId="0" fillId="9" borderId="54" xfId="0" applyFill="1" applyBorder="1" applyAlignment="1">
      <alignment horizontal="left" vertical="center" wrapText="1"/>
    </xf>
    <xf numFmtId="2" fontId="0" fillId="9" borderId="54" xfId="0" applyNumberFormat="1" applyFill="1" applyBorder="1" applyAlignment="1">
      <alignment horizontal="center" vertical="center"/>
    </xf>
    <xf numFmtId="169" fontId="4" fillId="0" borderId="0" xfId="0" applyNumberFormat="1" applyFont="1" applyAlignment="1">
      <alignment vertical="center"/>
    </xf>
    <xf numFmtId="174" fontId="0" fillId="0" borderId="0" xfId="0" applyNumberFormat="1" applyAlignment="1">
      <alignment vertical="center"/>
    </xf>
    <xf numFmtId="172" fontId="0" fillId="8" borderId="54" xfId="0" applyNumberFormat="1" applyFill="1" applyBorder="1" applyAlignment="1">
      <alignment horizontal="center" vertical="center"/>
    </xf>
    <xf numFmtId="0" fontId="0" fillId="9" borderId="54" xfId="0" applyFill="1" applyBorder="1" applyAlignment="1">
      <alignment vertical="center"/>
    </xf>
    <xf numFmtId="172" fontId="0" fillId="8" borderId="54" xfId="0" applyNumberFormat="1" applyFill="1" applyBorder="1" applyAlignment="1">
      <alignment horizontal="left" vertical="center" wrapText="1"/>
    </xf>
    <xf numFmtId="2" fontId="11" fillId="0" borderId="0" xfId="0" applyNumberFormat="1" applyFont="1" applyAlignment="1">
      <alignment vertical="center"/>
    </xf>
    <xf numFmtId="9" fontId="0" fillId="8" borderId="54" xfId="0" applyNumberFormat="1" applyFill="1" applyBorder="1" applyAlignment="1">
      <alignment horizontal="center" vertical="center"/>
    </xf>
    <xf numFmtId="9" fontId="0" fillId="9" borderId="54" xfId="0" applyNumberFormat="1" applyFill="1" applyBorder="1" applyAlignment="1">
      <alignment horizontal="center" vertical="center"/>
    </xf>
    <xf numFmtId="9" fontId="0" fillId="8" borderId="54" xfId="0" applyNumberFormat="1" applyFill="1" applyBorder="1" applyAlignment="1">
      <alignment horizontal="left" vertical="center" wrapText="1"/>
    </xf>
    <xf numFmtId="0" fontId="5" fillId="4" borderId="72" xfId="0" applyFont="1" applyFill="1" applyBorder="1" applyAlignment="1">
      <alignment horizontal="center" vertical="center" wrapText="1"/>
    </xf>
    <xf numFmtId="0" fontId="5" fillId="4" borderId="32" xfId="0" applyFont="1" applyFill="1" applyBorder="1" applyAlignment="1">
      <alignment vertical="center" wrapText="1"/>
    </xf>
    <xf numFmtId="0" fontId="19" fillId="4" borderId="73" xfId="0" applyFont="1" applyFill="1" applyBorder="1" applyAlignment="1">
      <alignment horizontal="center" vertical="center" wrapText="1"/>
    </xf>
    <xf numFmtId="0" fontId="19" fillId="4" borderId="74" xfId="0" applyFont="1" applyFill="1" applyBorder="1" applyAlignment="1">
      <alignment horizontal="center" vertical="center" wrapText="1"/>
    </xf>
    <xf numFmtId="49" fontId="5" fillId="4" borderId="72" xfId="0" applyNumberFormat="1" applyFont="1" applyFill="1" applyBorder="1" applyAlignment="1">
      <alignment horizontal="center" vertical="center" wrapText="1"/>
    </xf>
    <xf numFmtId="0" fontId="19" fillId="4" borderId="72" xfId="0" applyFont="1" applyFill="1" applyBorder="1" applyAlignment="1">
      <alignment horizontal="center" vertical="center" wrapText="1"/>
    </xf>
    <xf numFmtId="49" fontId="19" fillId="4" borderId="72" xfId="0" applyNumberFormat="1" applyFont="1" applyFill="1" applyBorder="1" applyAlignment="1">
      <alignment horizontal="center" vertical="center" wrapText="1"/>
    </xf>
    <xf numFmtId="0" fontId="18" fillId="0" borderId="32" xfId="0" applyFont="1" applyBorder="1" applyAlignment="1">
      <alignment vertical="center"/>
    </xf>
    <xf numFmtId="0" fontId="18" fillId="0" borderId="32" xfId="0" applyFont="1" applyBorder="1" applyAlignment="1">
      <alignment horizontal="center" vertical="center"/>
    </xf>
    <xf numFmtId="0" fontId="18" fillId="10" borderId="32" xfId="0" applyFont="1" applyFill="1" applyBorder="1" applyAlignment="1">
      <alignment horizontal="center" vertical="center"/>
    </xf>
    <xf numFmtId="178" fontId="17" fillId="11" borderId="32" xfId="0" applyNumberFormat="1" applyFont="1" applyFill="1" applyBorder="1" applyAlignment="1">
      <alignment horizontal="center" vertical="center"/>
    </xf>
    <xf numFmtId="178" fontId="17" fillId="0" borderId="32" xfId="0" applyNumberFormat="1" applyFont="1" applyBorder="1" applyAlignment="1">
      <alignment horizontal="center" vertical="center"/>
    </xf>
    <xf numFmtId="0" fontId="17" fillId="0" borderId="32" xfId="0" applyFont="1" applyBorder="1" applyAlignment="1">
      <alignment vertical="center"/>
    </xf>
    <xf numFmtId="0" fontId="17" fillId="0" borderId="32" xfId="0" applyFont="1" applyBorder="1" applyAlignment="1">
      <alignment vertical="center" wrapText="1"/>
    </xf>
    <xf numFmtId="0" fontId="17" fillId="11" borderId="32" xfId="0" applyFont="1" applyFill="1" applyBorder="1" applyAlignment="1">
      <alignment horizontal="left" vertical="center"/>
    </xf>
    <xf numFmtId="0" fontId="17" fillId="11" borderId="32" xfId="0" applyFont="1" applyFill="1" applyBorder="1" applyAlignment="1">
      <alignment horizontal="center" vertical="center"/>
    </xf>
    <xf numFmtId="0" fontId="17" fillId="10" borderId="32" xfId="0" applyFont="1" applyFill="1" applyBorder="1" applyAlignment="1">
      <alignment horizontal="center" vertical="center"/>
    </xf>
    <xf numFmtId="0" fontId="4" fillId="0" borderId="32" xfId="0" applyFont="1" applyBorder="1" applyAlignment="1">
      <alignment horizontal="left" vertical="center" wrapText="1"/>
    </xf>
    <xf numFmtId="0" fontId="17" fillId="4" borderId="32" xfId="0" applyFont="1" applyFill="1" applyBorder="1" applyAlignment="1">
      <alignment horizontal="center" vertical="center"/>
    </xf>
    <xf numFmtId="0" fontId="17" fillId="4" borderId="32" xfId="0" applyFont="1" applyFill="1" applyBorder="1" applyAlignment="1">
      <alignment horizontal="left" vertical="center"/>
    </xf>
    <xf numFmtId="0" fontId="18" fillId="0" borderId="0" xfId="0" applyFont="1" applyAlignment="1">
      <alignment vertical="center"/>
    </xf>
    <xf numFmtId="0" fontId="18" fillId="0" borderId="32" xfId="0" applyFont="1" applyBorder="1" applyAlignment="1">
      <alignment horizontal="center" vertical="center" wrapText="1"/>
    </xf>
    <xf numFmtId="0" fontId="0" fillId="0" borderId="75" xfId="0" applyBorder="1" applyAlignment="1">
      <alignment horizontal="center"/>
    </xf>
    <xf numFmtId="0" fontId="0" fillId="13" borderId="32" xfId="0" applyFill="1" applyBorder="1"/>
    <xf numFmtId="9" fontId="16" fillId="13" borderId="32" xfId="0" applyNumberFormat="1" applyFont="1" applyFill="1" applyBorder="1" applyAlignment="1">
      <alignment horizontal="center" vertical="center" wrapText="1"/>
    </xf>
    <xf numFmtId="9" fontId="19" fillId="13" borderId="53" xfId="0" applyNumberFormat="1" applyFont="1" applyFill="1" applyBorder="1" applyAlignment="1">
      <alignment horizontal="center" vertical="center" wrapText="1"/>
    </xf>
    <xf numFmtId="9" fontId="16" fillId="13" borderId="31" xfId="0" applyNumberFormat="1" applyFont="1" applyFill="1" applyBorder="1" applyAlignment="1">
      <alignment horizontal="center" vertical="center" wrapText="1"/>
    </xf>
    <xf numFmtId="9" fontId="19" fillId="13" borderId="33" xfId="0" applyNumberFormat="1" applyFont="1" applyFill="1" applyBorder="1" applyAlignment="1">
      <alignment horizontal="center" vertical="center" wrapText="1"/>
    </xf>
    <xf numFmtId="9" fontId="16" fillId="4" borderId="32" xfId="0" applyNumberFormat="1" applyFont="1" applyFill="1" applyBorder="1" applyAlignment="1">
      <alignment horizontal="center" vertical="center" wrapText="1"/>
    </xf>
    <xf numFmtId="0" fontId="0" fillId="13" borderId="63" xfId="0" applyFill="1" applyBorder="1"/>
    <xf numFmtId="0" fontId="0" fillId="14" borderId="32" xfId="0" applyFill="1" applyBorder="1"/>
    <xf numFmtId="9" fontId="16" fillId="14" borderId="32" xfId="0" applyNumberFormat="1" applyFont="1" applyFill="1" applyBorder="1" applyAlignment="1">
      <alignment horizontal="center" vertical="center" wrapText="1"/>
    </xf>
    <xf numFmtId="9" fontId="19" fillId="14" borderId="53" xfId="0" applyNumberFormat="1" applyFont="1" applyFill="1" applyBorder="1" applyAlignment="1">
      <alignment horizontal="center" vertical="center" wrapText="1"/>
    </xf>
    <xf numFmtId="9" fontId="19" fillId="14" borderId="31" xfId="0" applyNumberFormat="1" applyFont="1" applyFill="1" applyBorder="1" applyAlignment="1">
      <alignment horizontal="center" vertical="center" wrapText="1"/>
    </xf>
    <xf numFmtId="0" fontId="0" fillId="14" borderId="33" xfId="0" applyFill="1" applyBorder="1"/>
    <xf numFmtId="0" fontId="0" fillId="14" borderId="63" xfId="0" applyFill="1" applyBorder="1"/>
    <xf numFmtId="0" fontId="0" fillId="14" borderId="53" xfId="0" applyFill="1" applyBorder="1"/>
    <xf numFmtId="0" fontId="0" fillId="14" borderId="31" xfId="0" applyFill="1" applyBorder="1"/>
    <xf numFmtId="0" fontId="0" fillId="15" borderId="32" xfId="0" applyFill="1" applyBorder="1"/>
    <xf numFmtId="0" fontId="0" fillId="15" borderId="53" xfId="0" applyFill="1" applyBorder="1"/>
    <xf numFmtId="0" fontId="0" fillId="15" borderId="31" xfId="0" applyFill="1" applyBorder="1"/>
    <xf numFmtId="0" fontId="0" fillId="15" borderId="33" xfId="0" applyFill="1" applyBorder="1"/>
    <xf numFmtId="0" fontId="0" fillId="15" borderId="63" xfId="0" applyFill="1" applyBorder="1"/>
    <xf numFmtId="0" fontId="0" fillId="4" borderId="32" xfId="0" applyFill="1" applyBorder="1"/>
    <xf numFmtId="0" fontId="0" fillId="4" borderId="53" xfId="0" applyFill="1" applyBorder="1"/>
    <xf numFmtId="0" fontId="0" fillId="4" borderId="31" xfId="0" applyFill="1" applyBorder="1"/>
    <xf numFmtId="0" fontId="0" fillId="4" borderId="33" xfId="0" applyFill="1" applyBorder="1"/>
    <xf numFmtId="0" fontId="0" fillId="4" borderId="63" xfId="0" applyFill="1" applyBorder="1"/>
    <xf numFmtId="0" fontId="0" fillId="16" borderId="32" xfId="0" applyFill="1" applyBorder="1"/>
    <xf numFmtId="0" fontId="0" fillId="16" borderId="53" xfId="0" applyFill="1" applyBorder="1"/>
    <xf numFmtId="0" fontId="0" fillId="16" borderId="31" xfId="0" applyFill="1" applyBorder="1"/>
    <xf numFmtId="0" fontId="0" fillId="16" borderId="33" xfId="0" applyFill="1" applyBorder="1"/>
    <xf numFmtId="0" fontId="0" fillId="16" borderId="63" xfId="0" applyFill="1" applyBorder="1"/>
    <xf numFmtId="0" fontId="0" fillId="9" borderId="32" xfId="0" applyFill="1" applyBorder="1"/>
    <xf numFmtId="0" fontId="0" fillId="9" borderId="53" xfId="0" applyFill="1" applyBorder="1"/>
    <xf numFmtId="0" fontId="0" fillId="9" borderId="31" xfId="0" applyFill="1" applyBorder="1"/>
    <xf numFmtId="0" fontId="0" fillId="9" borderId="33" xfId="0" applyFill="1" applyBorder="1"/>
    <xf numFmtId="0" fontId="0" fillId="9" borderId="63" xfId="0" applyFill="1" applyBorder="1"/>
    <xf numFmtId="0" fontId="0" fillId="17" borderId="32" xfId="0" applyFill="1" applyBorder="1"/>
    <xf numFmtId="0" fontId="0" fillId="15" borderId="74" xfId="0" applyFill="1" applyBorder="1"/>
    <xf numFmtId="0" fontId="0" fillId="15" borderId="72" xfId="0" applyFill="1" applyBorder="1"/>
    <xf numFmtId="0" fontId="0" fillId="18" borderId="32" xfId="0" applyFill="1" applyBorder="1"/>
    <xf numFmtId="0" fontId="0" fillId="19" borderId="74" xfId="0" applyFill="1" applyBorder="1"/>
    <xf numFmtId="0" fontId="0" fillId="19" borderId="32" xfId="0" applyFill="1" applyBorder="1"/>
    <xf numFmtId="0" fontId="0" fillId="19" borderId="72" xfId="0" applyFill="1" applyBorder="1"/>
    <xf numFmtId="0" fontId="0" fillId="20" borderId="32" xfId="0" applyFill="1" applyBorder="1"/>
    <xf numFmtId="4" fontId="23" fillId="4" borderId="36" xfId="0" applyNumberFormat="1" applyFont="1" applyFill="1" applyBorder="1" applyAlignment="1">
      <alignment horizontal="center" vertical="center" wrapText="1"/>
    </xf>
    <xf numFmtId="9" fontId="23" fillId="4" borderId="36" xfId="0" applyNumberFormat="1" applyFont="1" applyFill="1" applyBorder="1" applyAlignment="1">
      <alignment vertical="center" wrapText="1"/>
    </xf>
    <xf numFmtId="3" fontId="23" fillId="4" borderId="36" xfId="0" applyNumberFormat="1" applyFont="1" applyFill="1" applyBorder="1" applyAlignment="1">
      <alignment vertical="center" wrapText="1"/>
    </xf>
    <xf numFmtId="9" fontId="0" fillId="0" borderId="0" xfId="2" applyFont="1" applyAlignment="1">
      <alignment vertical="center"/>
    </xf>
    <xf numFmtId="5" fontId="0" fillId="0" borderId="28" xfId="0" applyNumberFormat="1" applyBorder="1" applyAlignment="1">
      <alignment vertical="center"/>
    </xf>
    <xf numFmtId="166" fontId="0" fillId="0" borderId="74" xfId="0" applyNumberFormat="1" applyBorder="1" applyAlignment="1">
      <alignment vertical="center"/>
    </xf>
    <xf numFmtId="0" fontId="0" fillId="0" borderId="31" xfId="0" applyBorder="1" applyAlignment="1">
      <alignment vertical="center"/>
    </xf>
    <xf numFmtId="171" fontId="0" fillId="0" borderId="29" xfId="0" applyNumberFormat="1" applyBorder="1" applyAlignment="1">
      <alignment vertical="center"/>
    </xf>
    <xf numFmtId="0" fontId="0" fillId="0" borderId="67" xfId="0" applyBorder="1" applyAlignment="1">
      <alignment vertical="center"/>
    </xf>
    <xf numFmtId="171" fontId="0" fillId="0" borderId="32" xfId="0" applyNumberFormat="1" applyBorder="1" applyAlignment="1">
      <alignment vertical="center"/>
    </xf>
    <xf numFmtId="5" fontId="0" fillId="0" borderId="67" xfId="0" applyNumberFormat="1" applyBorder="1" applyAlignment="1">
      <alignment vertical="center"/>
    </xf>
    <xf numFmtId="0" fontId="27" fillId="0" borderId="69" xfId="3" applyFont="1"/>
    <xf numFmtId="0" fontId="3" fillId="0" borderId="69" xfId="3"/>
    <xf numFmtId="9" fontId="3" fillId="0" borderId="69" xfId="3" applyNumberFormat="1"/>
    <xf numFmtId="2" fontId="3" fillId="0" borderId="69" xfId="3" applyNumberFormat="1"/>
    <xf numFmtId="0" fontId="29" fillId="0" borderId="69" xfId="3" applyFont="1"/>
    <xf numFmtId="0" fontId="30" fillId="0" borderId="69" xfId="3" applyFont="1" applyAlignment="1">
      <alignment vertical="center"/>
    </xf>
    <xf numFmtId="0" fontId="30" fillId="0" borderId="69" xfId="3" applyFont="1" applyAlignment="1">
      <alignment horizontal="center" vertical="center" wrapText="1"/>
    </xf>
    <xf numFmtId="0" fontId="31" fillId="0" borderId="69" xfId="3" applyFont="1"/>
    <xf numFmtId="2" fontId="0" fillId="21" borderId="54" xfId="0" applyNumberFormat="1" applyFill="1" applyBorder="1" applyAlignment="1">
      <alignment horizontal="center" vertical="center"/>
    </xf>
    <xf numFmtId="2" fontId="0" fillId="22" borderId="54" xfId="0" applyNumberFormat="1" applyFill="1" applyBorder="1" applyAlignment="1">
      <alignment horizontal="center" vertical="center"/>
    </xf>
    <xf numFmtId="9" fontId="0" fillId="22" borderId="54" xfId="0" applyNumberFormat="1" applyFill="1" applyBorder="1" applyAlignment="1">
      <alignment horizontal="center" vertical="center"/>
    </xf>
    <xf numFmtId="180" fontId="5" fillId="4" borderId="36" xfId="1" applyNumberFormat="1" applyFont="1" applyFill="1" applyBorder="1" applyAlignment="1">
      <alignment horizontal="center" vertical="center" wrapText="1"/>
    </xf>
    <xf numFmtId="5" fontId="0" fillId="0" borderId="63" xfId="0" applyNumberFormat="1" applyBorder="1" applyAlignment="1">
      <alignment vertical="center"/>
    </xf>
    <xf numFmtId="166" fontId="0" fillId="0" borderId="33" xfId="0" applyNumberFormat="1" applyBorder="1" applyAlignment="1">
      <alignment vertical="center"/>
    </xf>
    <xf numFmtId="0" fontId="33" fillId="0" borderId="0" xfId="0" applyFont="1" applyAlignment="1">
      <alignment vertical="center" wrapText="1"/>
    </xf>
    <xf numFmtId="0" fontId="33" fillId="0" borderId="0" xfId="0" applyFont="1"/>
    <xf numFmtId="0" fontId="34" fillId="0" borderId="58" xfId="0" applyFont="1" applyBorder="1" applyAlignment="1">
      <alignment horizontal="center" vertical="center" wrapText="1"/>
    </xf>
    <xf numFmtId="171" fontId="34" fillId="23" borderId="58" xfId="0" applyNumberFormat="1" applyFont="1" applyFill="1" applyBorder="1" applyAlignment="1">
      <alignment horizontal="center" vertical="center" wrapText="1"/>
    </xf>
    <xf numFmtId="0" fontId="34" fillId="23" borderId="58" xfId="0" applyFont="1" applyFill="1" applyBorder="1" applyAlignment="1">
      <alignment horizontal="center" vertical="center"/>
    </xf>
    <xf numFmtId="171" fontId="34" fillId="24" borderId="58" xfId="0" applyNumberFormat="1" applyFont="1" applyFill="1" applyBorder="1" applyAlignment="1">
      <alignment horizontal="center" vertical="center" wrapText="1"/>
    </xf>
    <xf numFmtId="0" fontId="34" fillId="24" borderId="58" xfId="0" applyFont="1" applyFill="1" applyBorder="1" applyAlignment="1">
      <alignment horizontal="center" vertical="center"/>
    </xf>
    <xf numFmtId="0" fontId="33" fillId="0" borderId="0" xfId="0" applyFont="1" applyAlignment="1">
      <alignment vertical="center"/>
    </xf>
    <xf numFmtId="0" fontId="33" fillId="0" borderId="58" xfId="0" applyFont="1" applyBorder="1" applyAlignment="1">
      <alignment vertical="center" wrapText="1"/>
    </xf>
    <xf numFmtId="171" fontId="33" fillId="23" borderId="58" xfId="0" applyNumberFormat="1" applyFont="1" applyFill="1" applyBorder="1" applyAlignment="1">
      <alignment vertical="center" wrapText="1"/>
    </xf>
    <xf numFmtId="9" fontId="33" fillId="23" borderId="58" xfId="2" applyFont="1" applyFill="1" applyBorder="1" applyAlignment="1">
      <alignment vertical="center" wrapText="1"/>
    </xf>
    <xf numFmtId="171" fontId="33" fillId="24" borderId="58" xfId="0" applyNumberFormat="1" applyFont="1" applyFill="1" applyBorder="1" applyAlignment="1">
      <alignment vertical="center" wrapText="1"/>
    </xf>
    <xf numFmtId="9" fontId="33" fillId="24" borderId="58" xfId="2" applyFont="1" applyFill="1" applyBorder="1" applyAlignment="1">
      <alignment vertical="center" wrapText="1"/>
    </xf>
    <xf numFmtId="0" fontId="34" fillId="0" borderId="58" xfId="0" applyFont="1" applyBorder="1" applyAlignment="1">
      <alignment horizontal="right" vertical="center" wrapText="1"/>
    </xf>
    <xf numFmtId="171" fontId="34" fillId="0" borderId="58" xfId="0" applyNumberFormat="1" applyFont="1" applyBorder="1" applyAlignment="1">
      <alignment vertical="center" wrapText="1"/>
    </xf>
    <xf numFmtId="9" fontId="34" fillId="0" borderId="58" xfId="2" applyFont="1" applyBorder="1" applyAlignment="1">
      <alignment vertical="center" wrapText="1"/>
    </xf>
    <xf numFmtId="171" fontId="33" fillId="0" borderId="0" xfId="0" applyNumberFormat="1" applyFont="1" applyAlignment="1">
      <alignment vertical="center" wrapText="1"/>
    </xf>
    <xf numFmtId="0" fontId="33" fillId="0" borderId="0" xfId="0" applyFont="1" applyAlignment="1">
      <alignment horizontal="center"/>
    </xf>
    <xf numFmtId="171" fontId="34" fillId="0" borderId="58" xfId="0" applyNumberFormat="1" applyFont="1" applyBorder="1" applyAlignment="1">
      <alignment horizontal="right" vertical="center"/>
    </xf>
    <xf numFmtId="171" fontId="34" fillId="0" borderId="58" xfId="0" applyNumberFormat="1" applyFont="1" applyBorder="1" applyAlignment="1">
      <alignment vertical="center"/>
    </xf>
    <xf numFmtId="0" fontId="34" fillId="23" borderId="58" xfId="0" applyFont="1" applyFill="1" applyBorder="1" applyAlignment="1">
      <alignment horizontal="center" vertical="center" wrapText="1"/>
    </xf>
    <xf numFmtId="1" fontId="5" fillId="4" borderId="36" xfId="0" applyNumberFormat="1" applyFont="1" applyFill="1" applyBorder="1" applyAlignment="1">
      <alignment horizontal="center" vertical="center" wrapText="1"/>
    </xf>
    <xf numFmtId="1" fontId="5" fillId="4" borderId="36" xfId="1" applyNumberFormat="1" applyFont="1" applyFill="1" applyBorder="1" applyAlignment="1">
      <alignment horizontal="right" vertical="center" wrapText="1"/>
    </xf>
    <xf numFmtId="2" fontId="5" fillId="4" borderId="36" xfId="0" applyNumberFormat="1" applyFont="1" applyFill="1" applyBorder="1" applyAlignment="1">
      <alignment horizontal="right" vertical="center" wrapText="1"/>
    </xf>
    <xf numFmtId="4" fontId="5" fillId="26" borderId="36" xfId="0" applyNumberFormat="1" applyFont="1" applyFill="1" applyBorder="1" applyAlignment="1">
      <alignment horizontal="center" vertical="center" wrapText="1"/>
    </xf>
    <xf numFmtId="4" fontId="5" fillId="4" borderId="36" xfId="0" applyNumberFormat="1" applyFont="1" applyFill="1" applyBorder="1" applyAlignment="1">
      <alignment horizontal="right" vertical="center" wrapText="1"/>
    </xf>
    <xf numFmtId="9" fontId="0" fillId="0" borderId="0" xfId="2" applyFont="1" applyAlignment="1">
      <alignment horizontal="center" vertical="center"/>
    </xf>
    <xf numFmtId="1" fontId="8" fillId="4" borderId="36" xfId="0" applyNumberFormat="1" applyFont="1" applyFill="1" applyBorder="1" applyAlignment="1">
      <alignment horizontal="center" vertical="center" wrapText="1"/>
    </xf>
    <xf numFmtId="166" fontId="0" fillId="0" borderId="51" xfId="0" applyNumberFormat="1" applyBorder="1" applyAlignment="1">
      <alignment vertical="center"/>
    </xf>
    <xf numFmtId="166" fontId="0" fillId="0" borderId="63" xfId="0" applyNumberFormat="1" applyBorder="1" applyAlignment="1">
      <alignment vertical="center"/>
    </xf>
    <xf numFmtId="5" fontId="0" fillId="0" borderId="90" xfId="0" applyNumberFormat="1" applyBorder="1" applyAlignment="1">
      <alignment vertical="center"/>
    </xf>
    <xf numFmtId="2" fontId="35" fillId="0" borderId="69" xfId="3" applyNumberFormat="1" applyFont="1"/>
    <xf numFmtId="0" fontId="6" fillId="0" borderId="69" xfId="4"/>
    <xf numFmtId="0" fontId="4" fillId="0" borderId="32" xfId="4" applyFont="1" applyBorder="1" applyAlignment="1">
      <alignment horizontal="center" vertical="center"/>
    </xf>
    <xf numFmtId="0" fontId="5" fillId="4" borderId="68" xfId="4" applyFont="1" applyFill="1" applyBorder="1" applyAlignment="1">
      <alignment vertical="center"/>
    </xf>
    <xf numFmtId="1" fontId="5" fillId="4" borderId="62" xfId="4" applyNumberFormat="1" applyFont="1" applyFill="1" applyBorder="1" applyAlignment="1">
      <alignment vertical="center"/>
    </xf>
    <xf numFmtId="0" fontId="5" fillId="4" borderId="69" xfId="4" applyFont="1" applyFill="1" applyAlignment="1">
      <alignment vertical="center"/>
    </xf>
    <xf numFmtId="1" fontId="5" fillId="4" borderId="76" xfId="4" applyNumberFormat="1" applyFont="1" applyFill="1" applyBorder="1" applyAlignment="1">
      <alignment vertical="center"/>
    </xf>
    <xf numFmtId="0" fontId="5" fillId="4" borderId="70" xfId="4" applyFont="1" applyFill="1" applyBorder="1" applyAlignment="1">
      <alignment vertical="center"/>
    </xf>
    <xf numFmtId="1" fontId="5" fillId="4" borderId="71" xfId="4" applyNumberFormat="1" applyFont="1" applyFill="1" applyBorder="1" applyAlignment="1">
      <alignment vertical="center"/>
    </xf>
    <xf numFmtId="0" fontId="5" fillId="4" borderId="32" xfId="4" applyFont="1" applyFill="1" applyBorder="1" applyAlignment="1">
      <alignment horizontal="center" vertical="center" wrapText="1"/>
    </xf>
    <xf numFmtId="0" fontId="5" fillId="4" borderId="72" xfId="4" applyFont="1" applyFill="1" applyBorder="1" applyAlignment="1">
      <alignment horizontal="center" vertical="center" wrapText="1"/>
    </xf>
    <xf numFmtId="1" fontId="5" fillId="4" borderId="72" xfId="4" applyNumberFormat="1" applyFont="1" applyFill="1" applyBorder="1" applyAlignment="1">
      <alignment horizontal="center" vertical="center" wrapText="1"/>
    </xf>
    <xf numFmtId="177" fontId="4" fillId="0" borderId="32" xfId="4" applyNumberFormat="1" applyFont="1" applyBorder="1" applyAlignment="1">
      <alignment vertical="center" wrapText="1"/>
    </xf>
    <xf numFmtId="0" fontId="4" fillId="0" borderId="32" xfId="4" applyFont="1" applyBorder="1" applyAlignment="1">
      <alignment vertical="center" wrapText="1"/>
    </xf>
    <xf numFmtId="0" fontId="4" fillId="0" borderId="32" xfId="4" applyFont="1" applyBorder="1" applyAlignment="1">
      <alignment horizontal="center" vertical="center" wrapText="1"/>
    </xf>
    <xf numFmtId="0" fontId="4" fillId="0" borderId="72" xfId="4" applyFont="1" applyBorder="1" applyAlignment="1">
      <alignment vertical="center" wrapText="1"/>
    </xf>
    <xf numFmtId="0" fontId="4" fillId="0" borderId="32" xfId="4" applyFont="1" applyBorder="1" applyAlignment="1">
      <alignment horizontal="left" vertical="center" wrapText="1"/>
    </xf>
    <xf numFmtId="173" fontId="4" fillId="0" borderId="32" xfId="4" applyNumberFormat="1" applyFont="1" applyBorder="1" applyAlignment="1">
      <alignment horizontal="center" vertical="center" wrapText="1"/>
    </xf>
    <xf numFmtId="164" fontId="4" fillId="0" borderId="32" xfId="4" applyNumberFormat="1" applyFont="1" applyBorder="1" applyAlignment="1">
      <alignment horizontal="center" vertical="center" wrapText="1"/>
    </xf>
    <xf numFmtId="2" fontId="4" fillId="0" borderId="32" xfId="4" applyNumberFormat="1" applyFont="1" applyBorder="1" applyAlignment="1">
      <alignment vertical="center" wrapText="1"/>
    </xf>
    <xf numFmtId="1" fontId="4" fillId="0" borderId="32" xfId="4" applyNumberFormat="1" applyFont="1" applyBorder="1" applyAlignment="1">
      <alignment vertical="center" wrapText="1"/>
    </xf>
    <xf numFmtId="4" fontId="4" fillId="0" borderId="32" xfId="4" applyNumberFormat="1" applyFont="1" applyBorder="1" applyAlignment="1">
      <alignment vertical="center" wrapText="1"/>
    </xf>
    <xf numFmtId="2" fontId="4" fillId="0" borderId="32" xfId="4" applyNumberFormat="1" applyFont="1" applyBorder="1" applyAlignment="1">
      <alignment horizontal="center" vertical="center" wrapText="1"/>
    </xf>
    <xf numFmtId="9" fontId="4" fillId="0" borderId="32" xfId="4" applyNumberFormat="1" applyFont="1" applyBorder="1" applyAlignment="1">
      <alignment horizontal="center" vertical="center" wrapText="1"/>
    </xf>
    <xf numFmtId="9" fontId="4" fillId="0" borderId="32" xfId="4" applyNumberFormat="1" applyFont="1" applyBorder="1" applyAlignment="1">
      <alignment vertical="center" wrapText="1"/>
    </xf>
    <xf numFmtId="0" fontId="15" fillId="0" borderId="32" xfId="4" applyFont="1" applyBorder="1" applyAlignment="1">
      <alignment vertical="center" wrapText="1"/>
    </xf>
    <xf numFmtId="164" fontId="4" fillId="0" borderId="32" xfId="4" applyNumberFormat="1" applyFont="1" applyBorder="1" applyAlignment="1">
      <alignment vertical="center" wrapText="1"/>
    </xf>
    <xf numFmtId="173" fontId="4" fillId="0" borderId="32" xfId="4" applyNumberFormat="1" applyFont="1" applyBorder="1" applyAlignment="1">
      <alignment vertical="center" wrapText="1"/>
    </xf>
    <xf numFmtId="173" fontId="4" fillId="0" borderId="72" xfId="4" applyNumberFormat="1" applyFont="1" applyBorder="1" applyAlignment="1">
      <alignment vertical="center" wrapText="1"/>
    </xf>
    <xf numFmtId="169" fontId="4" fillId="0" borderId="32" xfId="4" applyNumberFormat="1" applyFont="1" applyBorder="1" applyAlignment="1">
      <alignment vertical="center" wrapText="1"/>
    </xf>
    <xf numFmtId="168" fontId="4" fillId="0" borderId="32" xfId="4" applyNumberFormat="1" applyFont="1" applyBorder="1" applyAlignment="1">
      <alignment horizontal="right" vertical="center" wrapText="1"/>
    </xf>
    <xf numFmtId="3" fontId="4" fillId="0" borderId="32" xfId="4" applyNumberFormat="1" applyFont="1" applyBorder="1" applyAlignment="1">
      <alignment horizontal="center" vertical="center" wrapText="1"/>
    </xf>
    <xf numFmtId="177" fontId="4" fillId="0" borderId="32" xfId="4" applyNumberFormat="1" applyFont="1" applyBorder="1" applyAlignment="1">
      <alignment horizontal="center" vertical="center" wrapText="1"/>
    </xf>
    <xf numFmtId="177" fontId="4" fillId="0" borderId="74" xfId="4" applyNumberFormat="1" applyFont="1" applyBorder="1" applyAlignment="1">
      <alignment horizontal="center" vertical="center" wrapText="1"/>
    </xf>
    <xf numFmtId="177" fontId="25" fillId="0" borderId="32" xfId="4" applyNumberFormat="1" applyFont="1" applyBorder="1" applyAlignment="1">
      <alignment horizontal="center" vertical="center" wrapText="1"/>
    </xf>
    <xf numFmtId="177" fontId="4" fillId="0" borderId="32" xfId="4" applyNumberFormat="1" applyFont="1" applyBorder="1" applyAlignment="1">
      <alignment horizontal="center" vertical="center"/>
    </xf>
    <xf numFmtId="3" fontId="4" fillId="0" borderId="32" xfId="4" applyNumberFormat="1" applyFont="1" applyBorder="1" applyAlignment="1">
      <alignment vertical="center" wrapText="1"/>
    </xf>
    <xf numFmtId="0" fontId="4" fillId="0" borderId="69" xfId="4" applyFont="1" applyAlignment="1">
      <alignment vertical="center" wrapText="1"/>
    </xf>
    <xf numFmtId="0" fontId="4" fillId="0" borderId="63" xfId="4" applyFont="1" applyBorder="1" applyAlignment="1">
      <alignment horizontal="center" vertical="center" wrapText="1"/>
    </xf>
    <xf numFmtId="179" fontId="4" fillId="0" borderId="32" xfId="4" applyNumberFormat="1" applyFont="1" applyBorder="1" applyAlignment="1">
      <alignment horizontal="center" vertical="center" wrapText="1"/>
    </xf>
    <xf numFmtId="0" fontId="4" fillId="0" borderId="69" xfId="4" applyFont="1" applyAlignment="1">
      <alignment vertical="center"/>
    </xf>
    <xf numFmtId="1" fontId="4" fillId="0" borderId="69" xfId="4" applyNumberFormat="1" applyFont="1" applyAlignment="1">
      <alignment vertical="center"/>
    </xf>
    <xf numFmtId="177" fontId="4" fillId="0" borderId="69" xfId="4" applyNumberFormat="1" applyFont="1" applyAlignment="1">
      <alignment vertical="center"/>
    </xf>
    <xf numFmtId="1" fontId="6" fillId="0" borderId="69" xfId="4" applyNumberFormat="1"/>
    <xf numFmtId="164" fontId="4" fillId="0" borderId="32" xfId="4" applyNumberFormat="1" applyFont="1" applyBorder="1" applyAlignment="1">
      <alignment horizontal="left" vertical="center" wrapText="1"/>
    </xf>
    <xf numFmtId="0" fontId="4" fillId="0" borderId="69" xfId="4" applyFont="1" applyAlignment="1">
      <alignment horizontal="left" vertical="center"/>
    </xf>
    <xf numFmtId="0" fontId="6" fillId="0" borderId="69" xfId="4" applyAlignment="1">
      <alignment horizontal="left"/>
    </xf>
    <xf numFmtId="5" fontId="0" fillId="0" borderId="41" xfId="0" applyNumberFormat="1" applyBorder="1" applyAlignment="1">
      <alignment vertical="center"/>
    </xf>
    <xf numFmtId="5" fontId="0" fillId="0" borderId="91" xfId="0" applyNumberFormat="1" applyBorder="1" applyAlignment="1">
      <alignment vertical="center"/>
    </xf>
    <xf numFmtId="171" fontId="0" fillId="0" borderId="41" xfId="0" applyNumberFormat="1" applyBorder="1" applyAlignment="1">
      <alignment vertical="center"/>
    </xf>
    <xf numFmtId="171" fontId="0" fillId="0" borderId="91" xfId="0" applyNumberFormat="1" applyBorder="1" applyAlignment="1">
      <alignment vertical="center"/>
    </xf>
    <xf numFmtId="9" fontId="4" fillId="26" borderId="32" xfId="0" applyNumberFormat="1" applyFont="1" applyFill="1" applyBorder="1" applyAlignment="1">
      <alignment horizontal="center" vertical="center" wrapText="1"/>
    </xf>
    <xf numFmtId="0" fontId="5" fillId="4" borderId="72" xfId="0" applyFont="1" applyFill="1" applyBorder="1" applyAlignment="1">
      <alignment horizontal="left" vertical="center" wrapText="1"/>
    </xf>
    <xf numFmtId="4" fontId="5" fillId="26" borderId="72" xfId="0" applyNumberFormat="1" applyFont="1" applyFill="1" applyBorder="1" applyAlignment="1">
      <alignment horizontal="center" vertical="center" wrapText="1"/>
    </xf>
    <xf numFmtId="176" fontId="23" fillId="4" borderId="72" xfId="0" applyNumberFormat="1" applyFont="1" applyFill="1" applyBorder="1" applyAlignment="1">
      <alignment horizontal="center" vertical="center" wrapText="1"/>
    </xf>
    <xf numFmtId="176" fontId="24" fillId="4" borderId="72" xfId="0" applyNumberFormat="1" applyFont="1" applyFill="1" applyBorder="1" applyAlignment="1">
      <alignment horizontal="right" vertical="center" wrapText="1"/>
    </xf>
    <xf numFmtId="0" fontId="5" fillId="0" borderId="74" xfId="0" applyFont="1" applyBorder="1" applyAlignment="1">
      <alignment horizontal="left" vertical="center" wrapText="1"/>
    </xf>
    <xf numFmtId="9" fontId="5" fillId="0" borderId="42" xfId="0" applyNumberFormat="1" applyFont="1" applyBorder="1" applyAlignment="1">
      <alignment horizontal="center" vertical="center" wrapText="1"/>
    </xf>
    <xf numFmtId="9" fontId="5" fillId="0" borderId="53" xfId="0" applyNumberFormat="1" applyFont="1" applyBorder="1" applyAlignment="1">
      <alignment horizontal="center" vertical="center" wrapText="1"/>
    </xf>
    <xf numFmtId="0" fontId="5" fillId="4" borderId="77" xfId="0" applyFont="1" applyFill="1" applyBorder="1" applyAlignment="1">
      <alignment horizontal="left" vertical="center" wrapText="1"/>
    </xf>
    <xf numFmtId="9" fontId="4" fillId="4" borderId="77" xfId="0" applyNumberFormat="1" applyFont="1" applyFill="1" applyBorder="1" applyAlignment="1">
      <alignment horizontal="center" vertical="center" wrapText="1"/>
    </xf>
    <xf numFmtId="9" fontId="4" fillId="4" borderId="104" xfId="0" applyNumberFormat="1" applyFont="1" applyFill="1" applyBorder="1" applyAlignment="1">
      <alignment horizontal="center" vertical="center" wrapText="1"/>
    </xf>
    <xf numFmtId="9" fontId="5" fillId="0" borderId="104" xfId="0" applyNumberFormat="1" applyFont="1" applyBorder="1" applyAlignment="1">
      <alignment horizontal="center" vertical="center" wrapText="1"/>
    </xf>
    <xf numFmtId="1" fontId="4" fillId="0" borderId="32" xfId="4" applyNumberFormat="1" applyFont="1" applyBorder="1" applyAlignment="1">
      <alignment horizontal="center" vertical="center" wrapText="1"/>
    </xf>
    <xf numFmtId="0" fontId="30" fillId="0" borderId="69" xfId="3" applyFont="1" applyAlignment="1">
      <alignment vertical="center" wrapText="1"/>
    </xf>
    <xf numFmtId="0" fontId="2" fillId="0" borderId="69" xfId="3" applyFont="1"/>
    <xf numFmtId="0" fontId="36" fillId="0" borderId="69" xfId="3" applyFont="1"/>
    <xf numFmtId="0" fontId="6" fillId="9" borderId="54" xfId="0" applyFont="1" applyFill="1" applyBorder="1" applyAlignment="1">
      <alignment horizontal="left" vertical="center" wrapText="1"/>
    </xf>
    <xf numFmtId="0" fontId="6" fillId="8" borderId="54" xfId="0" applyFont="1" applyFill="1" applyBorder="1" applyAlignment="1">
      <alignment horizontal="left" vertical="center" wrapText="1"/>
    </xf>
    <xf numFmtId="9" fontId="6" fillId="8" borderId="54" xfId="0" applyNumberFormat="1" applyFont="1" applyFill="1" applyBorder="1" applyAlignment="1">
      <alignment horizontal="left" vertical="center" wrapText="1"/>
    </xf>
    <xf numFmtId="9" fontId="6" fillId="27" borderId="54" xfId="0" applyNumberFormat="1" applyFont="1" applyFill="1" applyBorder="1" applyAlignment="1">
      <alignment horizontal="left" vertical="center" wrapText="1"/>
    </xf>
    <xf numFmtId="9" fontId="0" fillId="27" borderId="54" xfId="0" applyNumberFormat="1" applyFill="1" applyBorder="1" applyAlignment="1">
      <alignment horizontal="center" vertical="center"/>
    </xf>
    <xf numFmtId="2" fontId="0" fillId="27" borderId="54" xfId="0" applyNumberFormat="1" applyFill="1" applyBorder="1" applyAlignment="1">
      <alignment horizontal="center" vertical="center"/>
    </xf>
    <xf numFmtId="0" fontId="5" fillId="0" borderId="22" xfId="0" applyFont="1" applyBorder="1" applyAlignment="1">
      <alignment horizontal="center" vertical="center" wrapText="1"/>
    </xf>
    <xf numFmtId="0" fontId="5" fillId="0" borderId="69" xfId="0" applyFont="1" applyBorder="1" applyAlignment="1">
      <alignment vertical="center" wrapText="1"/>
    </xf>
    <xf numFmtId="0" fontId="8" fillId="0" borderId="69" xfId="0" applyFont="1" applyBorder="1" applyAlignment="1">
      <alignment vertical="center" wrapText="1"/>
    </xf>
    <xf numFmtId="0" fontId="5" fillId="0" borderId="22" xfId="0" applyFont="1" applyBorder="1" applyAlignment="1">
      <alignment vertical="center" wrapText="1"/>
    </xf>
    <xf numFmtId="0" fontId="4" fillId="0" borderId="69" xfId="0" applyFont="1" applyBorder="1" applyAlignment="1">
      <alignment vertical="center" wrapText="1"/>
    </xf>
    <xf numFmtId="0" fontId="4" fillId="0" borderId="23" xfId="0" applyFont="1" applyBorder="1" applyAlignment="1">
      <alignment vertical="center" wrapText="1"/>
    </xf>
    <xf numFmtId="0" fontId="13" fillId="0" borderId="69"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23" xfId="0" applyFont="1" applyBorder="1" applyAlignment="1">
      <alignment horizontal="center" vertical="center" wrapText="1"/>
    </xf>
    <xf numFmtId="0" fontId="4" fillId="0" borderId="21" xfId="0" applyFont="1" applyBorder="1" applyAlignment="1">
      <alignment vertical="center" wrapText="1"/>
    </xf>
    <xf numFmtId="0" fontId="14" fillId="3" borderId="69" xfId="0" applyFont="1" applyFill="1" applyBorder="1" applyAlignment="1">
      <alignment vertical="center" wrapText="1"/>
    </xf>
    <xf numFmtId="0" fontId="4" fillId="0" borderId="22" xfId="0" applyFont="1" applyBorder="1" applyAlignment="1">
      <alignment vertical="center"/>
    </xf>
    <xf numFmtId="0" fontId="4" fillId="0" borderId="69" xfId="0" applyFont="1" applyBorder="1" applyAlignment="1">
      <alignment vertical="center"/>
    </xf>
    <xf numFmtId="0" fontId="4" fillId="0" borderId="23" xfId="0" applyFont="1" applyBorder="1" applyAlignment="1">
      <alignment vertical="center"/>
    </xf>
    <xf numFmtId="0" fontId="4" fillId="0" borderId="22" xfId="0" applyFont="1" applyBorder="1" applyAlignment="1">
      <alignment vertical="center" wrapText="1"/>
    </xf>
    <xf numFmtId="166" fontId="0" fillId="0" borderId="42" xfId="0" applyNumberFormat="1" applyBorder="1" applyAlignment="1">
      <alignment vertical="center"/>
    </xf>
    <xf numFmtId="166" fontId="0" fillId="0" borderId="53" xfId="0" applyNumberFormat="1" applyBorder="1" applyAlignment="1">
      <alignment vertical="center"/>
    </xf>
    <xf numFmtId="9" fontId="6" fillId="0" borderId="66" xfId="0" applyNumberFormat="1" applyFont="1" applyBorder="1" applyAlignment="1">
      <alignment vertical="center"/>
    </xf>
    <xf numFmtId="0" fontId="5" fillId="0" borderId="69" xfId="0" applyFont="1" applyBorder="1" applyAlignment="1">
      <alignment horizontal="left" vertical="center" wrapText="1"/>
    </xf>
    <xf numFmtId="0" fontId="5" fillId="0" borderId="72" xfId="0" applyFont="1" applyBorder="1" applyAlignment="1">
      <alignment horizontal="center" vertical="center" wrapText="1"/>
    </xf>
    <xf numFmtId="164" fontId="5" fillId="0" borderId="72" xfId="0" applyNumberFormat="1" applyFont="1" applyBorder="1" applyAlignment="1">
      <alignment horizontal="center" vertical="center" wrapText="1"/>
    </xf>
    <xf numFmtId="168" fontId="5" fillId="0" borderId="72" xfId="0" applyNumberFormat="1" applyFont="1" applyBorder="1" applyAlignment="1">
      <alignment horizontal="center" vertical="center" wrapText="1"/>
    </xf>
    <xf numFmtId="166" fontId="5" fillId="0" borderId="72" xfId="0" applyNumberFormat="1" applyFont="1" applyBorder="1" applyAlignment="1">
      <alignment horizontal="center" vertical="center" wrapText="1"/>
    </xf>
    <xf numFmtId="0" fontId="0" fillId="0" borderId="69" xfId="0" applyBorder="1" applyAlignment="1">
      <alignment vertical="center"/>
    </xf>
    <xf numFmtId="0" fontId="5" fillId="0" borderId="68" xfId="0" applyFont="1" applyBorder="1" applyAlignment="1">
      <alignment horizontal="center" vertical="center" wrapText="1"/>
    </xf>
    <xf numFmtId="170" fontId="0" fillId="0" borderId="69" xfId="0" applyNumberFormat="1" applyBorder="1" applyAlignment="1">
      <alignment vertical="center"/>
    </xf>
    <xf numFmtId="9" fontId="5" fillId="0" borderId="72" xfId="0" applyNumberFormat="1" applyFont="1" applyBorder="1" applyAlignment="1">
      <alignment horizontal="center" vertical="center" wrapText="1"/>
    </xf>
    <xf numFmtId="9" fontId="4" fillId="0" borderId="74" xfId="0" applyNumberFormat="1" applyFont="1" applyBorder="1" applyAlignment="1">
      <alignment horizontal="center" vertical="center" wrapText="1"/>
    </xf>
    <xf numFmtId="9" fontId="5" fillId="0" borderId="66" xfId="0" applyNumberFormat="1" applyFont="1" applyBorder="1" applyAlignment="1">
      <alignment horizontal="center" vertical="center" wrapText="1"/>
    </xf>
    <xf numFmtId="9" fontId="0" fillId="0" borderId="53" xfId="0" applyNumberFormat="1" applyBorder="1" applyAlignment="1">
      <alignment vertical="center"/>
    </xf>
    <xf numFmtId="9" fontId="0" fillId="0" borderId="66" xfId="0" applyNumberFormat="1" applyBorder="1" applyAlignment="1">
      <alignment vertical="center"/>
    </xf>
    <xf numFmtId="1" fontId="5" fillId="0" borderId="72" xfId="0" applyNumberFormat="1" applyFont="1" applyBorder="1" applyAlignment="1">
      <alignment horizontal="center" vertical="center" wrapText="1"/>
    </xf>
    <xf numFmtId="169" fontId="5" fillId="0" borderId="72" xfId="0" applyNumberFormat="1" applyFont="1" applyBorder="1" applyAlignment="1">
      <alignment horizontal="center" vertical="center" wrapText="1"/>
    </xf>
    <xf numFmtId="2" fontId="5" fillId="0" borderId="72" xfId="0" applyNumberFormat="1" applyFont="1" applyBorder="1" applyAlignment="1">
      <alignment horizontal="center" vertical="center" wrapText="1"/>
    </xf>
    <xf numFmtId="180" fontId="5" fillId="0" borderId="72" xfId="0" applyNumberFormat="1" applyFont="1" applyBorder="1" applyAlignment="1">
      <alignment horizontal="center" vertical="center" wrapText="1"/>
    </xf>
    <xf numFmtId="0" fontId="5" fillId="25" borderId="72" xfId="0" applyFont="1" applyFill="1" applyBorder="1" applyAlignment="1">
      <alignment horizontal="center" vertical="center" wrapText="1"/>
    </xf>
    <xf numFmtId="0" fontId="0" fillId="8" borderId="69" xfId="0" applyFill="1" applyBorder="1" applyAlignment="1">
      <alignment vertical="center" wrapText="1"/>
    </xf>
    <xf numFmtId="0" fontId="0" fillId="9" borderId="69" xfId="0" applyFill="1" applyBorder="1" applyAlignment="1">
      <alignment vertical="center" wrapText="1"/>
    </xf>
    <xf numFmtId="175" fontId="5" fillId="0" borderId="72" xfId="0" applyNumberFormat="1" applyFont="1" applyBorder="1" applyAlignment="1">
      <alignment horizontal="center" vertical="center" wrapText="1"/>
    </xf>
    <xf numFmtId="0" fontId="4" fillId="0" borderId="0" xfId="0" applyFont="1" applyAlignment="1">
      <alignment vertical="center"/>
    </xf>
    <xf numFmtId="0" fontId="18" fillId="0" borderId="69" xfId="0" applyFont="1" applyBorder="1" applyAlignment="1">
      <alignment vertical="center"/>
    </xf>
    <xf numFmtId="0" fontId="18" fillId="0" borderId="69" xfId="0" applyFont="1" applyBorder="1" applyAlignment="1">
      <alignment horizontal="center" vertical="center"/>
    </xf>
    <xf numFmtId="0" fontId="4" fillId="0" borderId="0" xfId="0" applyFont="1" applyAlignment="1">
      <alignment horizontal="left" vertical="center"/>
    </xf>
    <xf numFmtId="0" fontId="5" fillId="12" borderId="32" xfId="0" applyFont="1" applyFill="1" applyBorder="1" applyAlignment="1">
      <alignment horizontal="center" vertical="center"/>
    </xf>
    <xf numFmtId="0" fontId="5" fillId="0" borderId="32" xfId="0" applyFont="1" applyBorder="1" applyAlignment="1">
      <alignment horizontal="center" vertical="center"/>
    </xf>
    <xf numFmtId="0" fontId="4" fillId="0" borderId="72" xfId="0" applyFont="1" applyBorder="1" applyAlignment="1">
      <alignment horizontal="left" vertical="center"/>
    </xf>
    <xf numFmtId="0" fontId="5" fillId="0" borderId="72" xfId="0" applyFont="1" applyBorder="1" applyAlignment="1">
      <alignment horizontal="left" vertical="center" wrapText="1"/>
    </xf>
    <xf numFmtId="0" fontId="4" fillId="0" borderId="74" xfId="0" applyFont="1" applyBorder="1" applyAlignment="1">
      <alignment horizontal="left" vertical="center" wrapText="1"/>
    </xf>
    <xf numFmtId="0" fontId="5" fillId="0" borderId="32" xfId="0" applyFont="1" applyBorder="1" applyAlignment="1">
      <alignment horizontal="center" vertical="center" wrapText="1"/>
    </xf>
    <xf numFmtId="0" fontId="4" fillId="0" borderId="32" xfId="0" applyFont="1" applyBorder="1" applyAlignment="1">
      <alignment vertical="center" wrapText="1"/>
    </xf>
    <xf numFmtId="0" fontId="5" fillId="0" borderId="32" xfId="0" applyFont="1" applyBorder="1" applyAlignment="1">
      <alignment vertical="center" wrapText="1"/>
    </xf>
    <xf numFmtId="0" fontId="4" fillId="0" borderId="0" xfId="0" applyFont="1" applyAlignment="1">
      <alignment horizontal="center" vertical="center"/>
    </xf>
    <xf numFmtId="0" fontId="4" fillId="0" borderId="32" xfId="0" applyFont="1" applyBorder="1" applyAlignment="1">
      <alignment horizontal="center" vertical="center" wrapText="1"/>
    </xf>
    <xf numFmtId="0" fontId="4" fillId="0" borderId="32" xfId="0" applyFont="1" applyBorder="1" applyAlignment="1">
      <alignment vertical="center"/>
    </xf>
    <xf numFmtId="0" fontId="4" fillId="0" borderId="32" xfId="0" applyFont="1" applyBorder="1" applyAlignment="1">
      <alignment horizontal="left" vertical="center"/>
    </xf>
    <xf numFmtId="0" fontId="4" fillId="0" borderId="53" xfId="0" applyFont="1" applyBorder="1" applyAlignment="1">
      <alignment horizontal="left" vertical="center"/>
    </xf>
    <xf numFmtId="177" fontId="4" fillId="0" borderId="32" xfId="0" applyNumberFormat="1" applyFont="1" applyBorder="1" applyAlignment="1">
      <alignment vertical="center"/>
    </xf>
    <xf numFmtId="0" fontId="5" fillId="0" borderId="0" xfId="0" applyFont="1" applyAlignment="1">
      <alignment horizontal="left" vertical="center"/>
    </xf>
    <xf numFmtId="0" fontId="5" fillId="4" borderId="32" xfId="0" applyFont="1" applyFill="1" applyBorder="1" applyAlignment="1">
      <alignment vertical="center"/>
    </xf>
    <xf numFmtId="177" fontId="4" fillId="0" borderId="53" xfId="0" applyNumberFormat="1" applyFont="1" applyBorder="1" applyAlignment="1">
      <alignment vertical="center"/>
    </xf>
    <xf numFmtId="49" fontId="4" fillId="0" borderId="53" xfId="0" applyNumberFormat="1" applyFont="1" applyBorder="1" applyAlignment="1">
      <alignment vertical="center"/>
    </xf>
    <xf numFmtId="49" fontId="4" fillId="0" borderId="32" xfId="0" applyNumberFormat="1" applyFont="1" applyBorder="1" applyAlignment="1">
      <alignment vertical="center"/>
    </xf>
    <xf numFmtId="0" fontId="0" fillId="0" borderId="70" xfId="0" applyBorder="1" applyAlignment="1">
      <alignment horizontal="center"/>
    </xf>
    <xf numFmtId="0" fontId="0" fillId="0" borderId="43" xfId="0" applyBorder="1" applyAlignment="1">
      <alignment horizontal="center"/>
    </xf>
    <xf numFmtId="9" fontId="19" fillId="0" borderId="53" xfId="0" applyNumberFormat="1" applyFont="1" applyBorder="1" applyAlignment="1">
      <alignment horizontal="center" vertical="center" wrapText="1"/>
    </xf>
    <xf numFmtId="1" fontId="17" fillId="4" borderId="36" xfId="0" applyNumberFormat="1" applyFont="1" applyFill="1" applyBorder="1" applyAlignment="1">
      <alignment horizontal="center" vertical="center" wrapText="1"/>
    </xf>
    <xf numFmtId="0" fontId="5" fillId="28" borderId="72" xfId="0" applyFont="1" applyFill="1" applyBorder="1" applyAlignment="1">
      <alignment horizontal="center" vertical="center" wrapText="1"/>
    </xf>
    <xf numFmtId="172" fontId="33" fillId="24" borderId="58" xfId="2" applyNumberFormat="1" applyFont="1" applyFill="1" applyBorder="1" applyAlignment="1">
      <alignment vertical="center" wrapText="1"/>
    </xf>
    <xf numFmtId="172" fontId="33" fillId="23" borderId="58" xfId="2" applyNumberFormat="1" applyFont="1" applyFill="1" applyBorder="1" applyAlignment="1">
      <alignment vertical="center" wrapText="1"/>
    </xf>
    <xf numFmtId="172" fontId="34" fillId="0" borderId="58" xfId="2" applyNumberFormat="1" applyFont="1" applyBorder="1" applyAlignment="1">
      <alignment vertical="center" wrapText="1"/>
    </xf>
    <xf numFmtId="9" fontId="34" fillId="0" borderId="58" xfId="2" applyFont="1" applyBorder="1" applyAlignment="1">
      <alignment vertical="center"/>
    </xf>
    <xf numFmtId="10" fontId="34" fillId="0" borderId="58" xfId="2" applyNumberFormat="1" applyFont="1" applyBorder="1" applyAlignment="1">
      <alignment vertical="center"/>
    </xf>
    <xf numFmtId="5" fontId="0" fillId="0" borderId="36" xfId="0" applyNumberFormat="1" applyFill="1" applyBorder="1" applyAlignment="1">
      <alignment vertical="center"/>
    </xf>
    <xf numFmtId="0" fontId="0" fillId="0" borderId="32" xfId="0" applyFill="1" applyBorder="1" applyAlignment="1">
      <alignment vertical="center"/>
    </xf>
    <xf numFmtId="5" fontId="0" fillId="0" borderId="77" xfId="0" applyNumberFormat="1" applyFill="1" applyBorder="1" applyAlignment="1">
      <alignment vertical="center"/>
    </xf>
    <xf numFmtId="0" fontId="6" fillId="0" borderId="0" xfId="0" applyFont="1" applyAlignment="1">
      <alignment vertical="center"/>
    </xf>
    <xf numFmtId="4" fontId="23" fillId="4" borderId="72" xfId="0" applyNumberFormat="1" applyFont="1" applyFill="1" applyBorder="1" applyAlignment="1">
      <alignment horizontal="center" vertical="center" wrapText="1"/>
    </xf>
    <xf numFmtId="2" fontId="5" fillId="25" borderId="72" xfId="0" applyNumberFormat="1" applyFont="1" applyFill="1" applyBorder="1" applyAlignment="1">
      <alignment horizontal="center" vertical="center" wrapText="1"/>
    </xf>
    <xf numFmtId="5" fontId="0" fillId="0" borderId="32" xfId="0" applyNumberFormat="1" applyFill="1" applyBorder="1" applyAlignment="1">
      <alignment vertical="center"/>
    </xf>
    <xf numFmtId="172" fontId="6" fillId="9" borderId="54" xfId="0" applyNumberFormat="1" applyFont="1" applyFill="1" applyBorder="1" applyAlignment="1">
      <alignment horizontal="left" vertical="center" wrapText="1"/>
    </xf>
    <xf numFmtId="1" fontId="0" fillId="8" borderId="54" xfId="0" applyNumberFormat="1" applyFill="1" applyBorder="1" applyAlignment="1">
      <alignment horizontal="center" vertical="center"/>
    </xf>
    <xf numFmtId="1" fontId="0" fillId="22" borderId="54" xfId="0" applyNumberFormat="1" applyFill="1" applyBorder="1" applyAlignment="1">
      <alignment horizontal="center" vertical="center"/>
    </xf>
    <xf numFmtId="1" fontId="0" fillId="9" borderId="54" xfId="0" applyNumberFormat="1" applyFill="1" applyBorder="1" applyAlignment="1">
      <alignment vertical="center"/>
    </xf>
    <xf numFmtId="1" fontId="0" fillId="8" borderId="54" xfId="0" applyNumberFormat="1" applyFill="1" applyBorder="1" applyAlignment="1">
      <alignment vertical="center"/>
    </xf>
    <xf numFmtId="1" fontId="0" fillId="21" borderId="54" xfId="0" applyNumberFormat="1" applyFill="1" applyBorder="1" applyAlignment="1">
      <alignment horizontal="center" vertical="center"/>
    </xf>
    <xf numFmtId="1" fontId="38" fillId="22" borderId="54" xfId="0" applyNumberFormat="1" applyFont="1" applyFill="1" applyBorder="1" applyAlignment="1">
      <alignment horizontal="center" vertical="center"/>
    </xf>
    <xf numFmtId="1" fontId="38" fillId="21" borderId="54" xfId="0" applyNumberFormat="1" applyFont="1" applyFill="1" applyBorder="1" applyAlignment="1">
      <alignment horizontal="center" vertical="center"/>
    </xf>
    <xf numFmtId="0" fontId="4" fillId="0" borderId="32" xfId="4" applyFont="1" applyBorder="1" applyAlignment="1">
      <alignment horizontal="right" vertical="center" wrapText="1"/>
    </xf>
    <xf numFmtId="0" fontId="6" fillId="8" borderId="69" xfId="0" applyFont="1" applyFill="1" applyBorder="1" applyAlignment="1">
      <alignment vertical="center" wrapText="1"/>
    </xf>
    <xf numFmtId="0" fontId="0" fillId="21" borderId="54" xfId="0" applyFill="1" applyBorder="1" applyAlignment="1">
      <alignment horizontal="center" vertical="center"/>
    </xf>
    <xf numFmtId="0" fontId="37" fillId="0" borderId="32" xfId="4" applyFont="1" applyBorder="1" applyAlignment="1">
      <alignment vertical="center" wrapText="1"/>
    </xf>
    <xf numFmtId="181" fontId="5" fillId="0" borderId="72" xfId="0" applyNumberFormat="1" applyFont="1" applyBorder="1" applyAlignment="1">
      <alignment horizontal="center" vertical="center" wrapText="1"/>
    </xf>
    <xf numFmtId="9" fontId="39" fillId="0" borderId="69" xfId="3" applyNumberFormat="1" applyFont="1"/>
    <xf numFmtId="0" fontId="6" fillId="0" borderId="69" xfId="4" applyFont="1"/>
    <xf numFmtId="3" fontId="5" fillId="4" borderId="72" xfId="4" applyNumberFormat="1" applyFont="1" applyFill="1" applyBorder="1" applyAlignment="1">
      <alignment horizontal="center" vertical="center" wrapText="1"/>
    </xf>
    <xf numFmtId="3" fontId="4" fillId="0" borderId="69" xfId="4" applyNumberFormat="1" applyFont="1" applyAlignment="1">
      <alignment vertical="center"/>
    </xf>
    <xf numFmtId="3" fontId="6" fillId="0" borderId="69" xfId="4" applyNumberFormat="1" applyFont="1"/>
    <xf numFmtId="3" fontId="4" fillId="0" borderId="32" xfId="4" applyNumberFormat="1" applyFont="1" applyFill="1" applyBorder="1" applyAlignment="1">
      <alignment vertical="center" wrapText="1"/>
    </xf>
    <xf numFmtId="174" fontId="4" fillId="0" borderId="32" xfId="4" applyNumberFormat="1" applyFont="1" applyFill="1" applyBorder="1" applyAlignment="1">
      <alignment vertical="center" wrapText="1"/>
    </xf>
    <xf numFmtId="3" fontId="4" fillId="0" borderId="32" xfId="4" applyNumberFormat="1" applyFont="1" applyFill="1" applyBorder="1" applyAlignment="1">
      <alignment horizontal="right" vertical="center" wrapText="1"/>
    </xf>
    <xf numFmtId="4" fontId="5" fillId="4" borderId="72" xfId="0" applyNumberFormat="1" applyFont="1" applyFill="1" applyBorder="1" applyAlignment="1">
      <alignment horizontal="right" vertical="center" wrapText="1"/>
    </xf>
    <xf numFmtId="3" fontId="40" fillId="0" borderId="69" xfId="0" applyNumberFormat="1" applyFont="1" applyBorder="1"/>
    <xf numFmtId="3" fontId="40" fillId="0" borderId="0" xfId="0" applyNumberFormat="1" applyFont="1"/>
    <xf numFmtId="3" fontId="42" fillId="30" borderId="59" xfId="0" applyNumberFormat="1" applyFont="1" applyFill="1" applyBorder="1" applyAlignment="1">
      <alignment horizontal="center" vertical="center"/>
    </xf>
    <xf numFmtId="3" fontId="42" fillId="30" borderId="58" xfId="0" applyNumberFormat="1" applyFont="1" applyFill="1" applyBorder="1" applyAlignment="1">
      <alignment horizontal="center" vertical="center"/>
    </xf>
    <xf numFmtId="3" fontId="43" fillId="28" borderId="58" xfId="0" applyNumberFormat="1" applyFont="1" applyFill="1" applyBorder="1" applyAlignment="1">
      <alignment horizontal="center" vertical="center"/>
    </xf>
    <xf numFmtId="3" fontId="41" fillId="32" borderId="58" xfId="0" applyNumberFormat="1" applyFont="1" applyFill="1" applyBorder="1"/>
    <xf numFmtId="3" fontId="42" fillId="31" borderId="58" xfId="0" applyNumberFormat="1" applyFont="1" applyFill="1" applyBorder="1" applyAlignment="1">
      <alignment horizontal="center" vertical="center"/>
    </xf>
    <xf numFmtId="0" fontId="0" fillId="0" borderId="0" xfId="0" applyFill="1"/>
    <xf numFmtId="0" fontId="33" fillId="0" borderId="58" xfId="0" applyFont="1" applyFill="1" applyBorder="1"/>
    <xf numFmtId="0" fontId="34" fillId="0" borderId="58" xfId="0" applyFont="1" applyFill="1" applyBorder="1"/>
    <xf numFmtId="0" fontId="11" fillId="0" borderId="0" xfId="0" applyFont="1"/>
    <xf numFmtId="3" fontId="33" fillId="31" borderId="58" xfId="0" applyNumberFormat="1" applyFont="1" applyFill="1" applyBorder="1"/>
    <xf numFmtId="3" fontId="44" fillId="33" borderId="58" xfId="0" applyNumberFormat="1" applyFont="1" applyFill="1" applyBorder="1"/>
    <xf numFmtId="3" fontId="44" fillId="0" borderId="58" xfId="0" applyNumberFormat="1" applyFont="1" applyFill="1" applyBorder="1"/>
    <xf numFmtId="3" fontId="44" fillId="31" borderId="58" xfId="0" applyNumberFormat="1" applyFont="1" applyFill="1" applyBorder="1"/>
    <xf numFmtId="3" fontId="44" fillId="34" borderId="58" xfId="0" applyNumberFormat="1" applyFont="1" applyFill="1" applyBorder="1"/>
    <xf numFmtId="3" fontId="45" fillId="28" borderId="58" xfId="0" applyNumberFormat="1" applyFont="1" applyFill="1" applyBorder="1" applyAlignment="1">
      <alignment horizontal="right" wrapText="1"/>
    </xf>
    <xf numFmtId="3" fontId="45" fillId="0" borderId="58" xfId="0" applyNumberFormat="1" applyFont="1" applyFill="1" applyBorder="1" applyAlignment="1">
      <alignment wrapText="1"/>
    </xf>
    <xf numFmtId="3" fontId="46" fillId="33" borderId="58" xfId="0" applyNumberFormat="1" applyFont="1" applyFill="1" applyBorder="1"/>
    <xf numFmtId="3" fontId="46" fillId="0" borderId="58" xfId="0" applyNumberFormat="1" applyFont="1" applyFill="1" applyBorder="1"/>
    <xf numFmtId="3" fontId="46" fillId="31" borderId="58" xfId="0" applyNumberFormat="1" applyFont="1" applyFill="1" applyBorder="1"/>
    <xf numFmtId="3" fontId="46" fillId="34" borderId="58" xfId="0" applyNumberFormat="1" applyFont="1" applyFill="1" applyBorder="1"/>
    <xf numFmtId="3" fontId="0" fillId="0" borderId="0" xfId="0" applyNumberFormat="1" applyFill="1"/>
    <xf numFmtId="3" fontId="22" fillId="0" borderId="69" xfId="0" applyNumberFormat="1" applyFont="1" applyFill="1" applyBorder="1" applyAlignment="1">
      <alignment wrapText="1"/>
    </xf>
    <xf numFmtId="4" fontId="4" fillId="0" borderId="32" xfId="4" applyNumberFormat="1" applyFont="1" applyFill="1" applyBorder="1" applyAlignment="1">
      <alignment vertical="center" wrapText="1"/>
    </xf>
    <xf numFmtId="4" fontId="5" fillId="4" borderId="36" xfId="0" applyNumberFormat="1" applyFont="1" applyFill="1" applyBorder="1" applyAlignment="1">
      <alignment horizontal="center" vertical="center" wrapText="1"/>
    </xf>
    <xf numFmtId="3" fontId="33" fillId="0" borderId="0" xfId="0" applyNumberFormat="1" applyFont="1"/>
    <xf numFmtId="3" fontId="33" fillId="0" borderId="0" xfId="0" applyNumberFormat="1" applyFont="1" applyAlignment="1">
      <alignment vertical="center"/>
    </xf>
    <xf numFmtId="3" fontId="33" fillId="36" borderId="0" xfId="0" applyNumberFormat="1" applyFont="1" applyFill="1"/>
    <xf numFmtId="3" fontId="33" fillId="37" borderId="0" xfId="0" applyNumberFormat="1" applyFont="1" applyFill="1"/>
    <xf numFmtId="3" fontId="33" fillId="38" borderId="0" xfId="0" applyNumberFormat="1" applyFont="1" applyFill="1"/>
    <xf numFmtId="0" fontId="27" fillId="38" borderId="69" xfId="3" applyFont="1" applyFill="1"/>
    <xf numFmtId="0" fontId="9" fillId="0" borderId="1" xfId="0" applyFont="1" applyBorder="1" applyAlignment="1">
      <alignment horizontal="center" vertical="center"/>
    </xf>
    <xf numFmtId="0" fontId="6" fillId="0" borderId="4" xfId="0" applyFont="1" applyBorder="1" applyAlignment="1"/>
    <xf numFmtId="0" fontId="6" fillId="0" borderId="6" xfId="0" applyFont="1" applyBorder="1" applyAlignment="1"/>
    <xf numFmtId="0" fontId="5" fillId="2" borderId="2" xfId="0" applyFont="1" applyFill="1" applyBorder="1" applyAlignment="1">
      <alignment horizontal="left" vertical="center" wrapText="1"/>
    </xf>
    <xf numFmtId="0" fontId="6" fillId="0" borderId="11" xfId="0" applyFont="1" applyBorder="1" applyAlignment="1"/>
    <xf numFmtId="0" fontId="6" fillId="0" borderId="12" xfId="0" applyFont="1" applyBorder="1" applyAlignment="1"/>
    <xf numFmtId="0" fontId="6" fillId="0" borderId="22" xfId="0" applyFont="1" applyBorder="1" applyAlignment="1"/>
    <xf numFmtId="0" fontId="0" fillId="0" borderId="0" xfId="0" applyAlignment="1"/>
    <xf numFmtId="0" fontId="6" fillId="0" borderId="23" xfId="0" applyFont="1" applyBorder="1" applyAlignment="1"/>
    <xf numFmtId="0" fontId="6" fillId="0" borderId="20" xfId="0" applyFont="1" applyBorder="1" applyAlignment="1"/>
    <xf numFmtId="0" fontId="6" fillId="0" borderId="18" xfId="0" applyFont="1" applyBorder="1" applyAlignment="1"/>
    <xf numFmtId="0" fontId="6" fillId="0" borderId="21" xfId="0" applyFont="1" applyBorder="1" applyAlignment="1"/>
    <xf numFmtId="14" fontId="10" fillId="0" borderId="2" xfId="0" applyNumberFormat="1"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xf numFmtId="0" fontId="11" fillId="0" borderId="67" xfId="0" applyFont="1" applyBorder="1" applyAlignment="1">
      <alignment horizontal="center" vertical="center" wrapText="1"/>
    </xf>
    <xf numFmtId="0" fontId="6" fillId="0" borderId="5" xfId="0" applyFont="1" applyBorder="1" applyAlignment="1"/>
    <xf numFmtId="0" fontId="0" fillId="0" borderId="67" xfId="0" applyBorder="1" applyAlignment="1">
      <alignment horizontal="center" vertical="center"/>
    </xf>
    <xf numFmtId="0" fontId="12" fillId="0" borderId="2" xfId="0" applyFont="1" applyBorder="1" applyAlignment="1">
      <alignment horizontal="left" vertical="center" wrapText="1"/>
    </xf>
    <xf numFmtId="0" fontId="5" fillId="2" borderId="16" xfId="0" applyFont="1" applyFill="1" applyBorder="1" applyAlignment="1">
      <alignment horizontal="center" vertical="center" wrapText="1"/>
    </xf>
    <xf numFmtId="0" fontId="6" fillId="0" borderId="19" xfId="0" applyFont="1" applyBorder="1" applyAlignment="1"/>
    <xf numFmtId="0" fontId="6" fillId="0" borderId="17" xfId="0" applyFont="1" applyBorder="1" applyAlignment="1"/>
    <xf numFmtId="0" fontId="5" fillId="0" borderId="16" xfId="0" applyFont="1" applyBorder="1" applyAlignment="1">
      <alignment horizontal="center" vertical="center" wrapText="1"/>
    </xf>
    <xf numFmtId="0" fontId="7" fillId="0" borderId="27" xfId="0" applyFont="1" applyBorder="1" applyAlignment="1">
      <alignment horizontal="left" vertical="center" wrapText="1"/>
    </xf>
    <xf numFmtId="0" fontId="6" fillId="0" borderId="27" xfId="0" applyFont="1" applyBorder="1" applyAlignment="1"/>
    <xf numFmtId="0" fontId="5" fillId="0" borderId="22" xfId="0" applyFont="1" applyBorder="1" applyAlignment="1">
      <alignment horizontal="center" vertical="center"/>
    </xf>
    <xf numFmtId="0" fontId="5" fillId="0" borderId="22" xfId="0" applyFont="1" applyBorder="1" applyAlignment="1">
      <alignment horizontal="center" vertical="center" wrapText="1"/>
    </xf>
    <xf numFmtId="0" fontId="7" fillId="0" borderId="34" xfId="0" applyFont="1" applyBorder="1" applyAlignment="1">
      <alignment horizontal="left" vertical="center" wrapText="1"/>
    </xf>
    <xf numFmtId="0" fontId="6" fillId="0" borderId="34" xfId="0" applyFont="1" applyBorder="1" applyAlignment="1"/>
    <xf numFmtId="0" fontId="6" fillId="0" borderId="7" xfId="0" applyFont="1" applyBorder="1" applyAlignment="1"/>
    <xf numFmtId="0" fontId="7" fillId="0" borderId="56" xfId="0" applyFont="1" applyBorder="1" applyAlignment="1">
      <alignment horizontal="left" vertical="center" wrapText="1"/>
    </xf>
    <xf numFmtId="0" fontId="6" fillId="0" borderId="56" xfId="0" applyFont="1" applyBorder="1" applyAlignment="1"/>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6" fillId="0" borderId="14" xfId="0" applyFont="1" applyBorder="1" applyAlignment="1">
      <alignment horizontal="center" vertical="center"/>
    </xf>
    <xf numFmtId="0" fontId="4" fillId="0" borderId="1" xfId="0" applyFont="1" applyBorder="1" applyAlignment="1">
      <alignment horizontal="center" vertical="center" wrapText="1"/>
    </xf>
    <xf numFmtId="0" fontId="5" fillId="0" borderId="2" xfId="0" applyFont="1" applyBorder="1" applyAlignment="1">
      <alignment horizontal="center" vertical="center"/>
    </xf>
    <xf numFmtId="0" fontId="4" fillId="0" borderId="53" xfId="0" applyFont="1" applyBorder="1" applyAlignment="1">
      <alignment horizontal="left" vertical="center" wrapText="1"/>
    </xf>
    <xf numFmtId="0" fontId="5" fillId="0" borderId="13" xfId="0" applyFont="1" applyBorder="1" applyAlignment="1">
      <alignment horizontal="center" vertical="center" wrapText="1"/>
    </xf>
    <xf numFmtId="0" fontId="5" fillId="2" borderId="53" xfId="0" applyFont="1" applyFill="1" applyBorder="1" applyAlignment="1">
      <alignment horizontal="center" vertical="center" wrapText="1"/>
    </xf>
    <xf numFmtId="0" fontId="6" fillId="0" borderId="63" xfId="0" applyFont="1" applyBorder="1" applyAlignment="1"/>
    <xf numFmtId="0" fontId="12" fillId="0" borderId="16" xfId="0" applyFont="1" applyBorder="1" applyAlignment="1">
      <alignment horizontal="left" vertical="center" wrapText="1"/>
    </xf>
    <xf numFmtId="0" fontId="5" fillId="2" borderId="16" xfId="0" applyFont="1" applyFill="1" applyBorder="1" applyAlignment="1">
      <alignment horizontal="left" vertical="center" wrapText="1"/>
    </xf>
    <xf numFmtId="0" fontId="5" fillId="2" borderId="20" xfId="0" applyFont="1" applyFill="1" applyBorder="1" applyAlignment="1">
      <alignment horizontal="center" vertical="center" wrapText="1"/>
    </xf>
    <xf numFmtId="9" fontId="5" fillId="0" borderId="16" xfId="0" applyNumberFormat="1" applyFont="1" applyBorder="1" applyAlignment="1">
      <alignment horizontal="center" vertical="center" wrapText="1"/>
    </xf>
    <xf numFmtId="0" fontId="5" fillId="0" borderId="18" xfId="0" applyFont="1" applyBorder="1" applyAlignment="1">
      <alignment horizontal="left" vertical="center" wrapText="1"/>
    </xf>
    <xf numFmtId="0" fontId="5" fillId="2" borderId="14"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6" fillId="0" borderId="70" xfId="0" applyFont="1" applyBorder="1" applyAlignment="1"/>
    <xf numFmtId="0" fontId="6" fillId="0" borderId="71" xfId="0" applyFont="1" applyBorder="1" applyAlignment="1"/>
    <xf numFmtId="0" fontId="6" fillId="0" borderId="43" xfId="0" applyFont="1" applyBorder="1" applyAlignment="1"/>
    <xf numFmtId="0" fontId="4" fillId="0" borderId="38" xfId="0" applyFont="1" applyBorder="1" applyAlignment="1">
      <alignment horizontal="left" vertical="center" wrapText="1"/>
    </xf>
    <xf numFmtId="0" fontId="4" fillId="0" borderId="68" xfId="0" applyFont="1" applyBorder="1" applyAlignment="1">
      <alignment horizontal="left" vertical="center" wrapText="1"/>
    </xf>
    <xf numFmtId="0" fontId="4" fillId="0" borderId="62" xfId="0" applyFont="1" applyBorder="1" applyAlignment="1">
      <alignment horizontal="left" vertical="center" wrapText="1"/>
    </xf>
    <xf numFmtId="0" fontId="4" fillId="0" borderId="52" xfId="0" applyFont="1" applyBorder="1" applyAlignment="1">
      <alignment horizontal="left" vertical="center" wrapText="1"/>
    </xf>
    <xf numFmtId="0" fontId="4" fillId="0" borderId="69" xfId="0" applyFont="1" applyBorder="1" applyAlignment="1">
      <alignment horizontal="left" vertical="center" wrapText="1"/>
    </xf>
    <xf numFmtId="0" fontId="4" fillId="0" borderId="76" xfId="0" applyFont="1" applyBorder="1" applyAlignment="1">
      <alignment horizontal="left" vertical="center" wrapText="1"/>
    </xf>
    <xf numFmtId="9" fontId="4" fillId="0" borderId="38" xfId="0" applyNumberFormat="1" applyFont="1" applyFill="1" applyBorder="1" applyAlignment="1">
      <alignment horizontal="left" vertical="center" wrapText="1"/>
    </xf>
    <xf numFmtId="0" fontId="6" fillId="0" borderId="68" xfId="0" applyFont="1" applyFill="1" applyBorder="1" applyAlignment="1">
      <alignment horizontal="left"/>
    </xf>
    <xf numFmtId="0" fontId="6" fillId="0" borderId="62" xfId="0" applyFont="1" applyFill="1" applyBorder="1" applyAlignment="1">
      <alignment horizontal="left"/>
    </xf>
    <xf numFmtId="0" fontId="6" fillId="0" borderId="52" xfId="0" applyFont="1" applyFill="1" applyBorder="1" applyAlignment="1">
      <alignment horizontal="left"/>
    </xf>
    <xf numFmtId="0" fontId="6" fillId="0" borderId="69" xfId="0" applyFont="1" applyFill="1" applyBorder="1" applyAlignment="1">
      <alignment horizontal="left"/>
    </xf>
    <xf numFmtId="0" fontId="6" fillId="0" borderId="76" xfId="0" applyFont="1" applyFill="1" applyBorder="1" applyAlignment="1">
      <alignment horizontal="left"/>
    </xf>
    <xf numFmtId="0" fontId="22" fillId="0" borderId="38" xfId="0" applyFont="1" applyFill="1" applyBorder="1" applyAlignment="1">
      <alignment horizontal="left" vertical="center" wrapText="1"/>
    </xf>
    <xf numFmtId="0" fontId="22" fillId="0" borderId="68"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22" fillId="0" borderId="52" xfId="0" applyFont="1" applyFill="1" applyBorder="1" applyAlignment="1">
      <alignment horizontal="left" vertical="center" wrapText="1"/>
    </xf>
    <xf numFmtId="0" fontId="22" fillId="0" borderId="69"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5" fillId="2" borderId="72" xfId="0" applyFont="1" applyFill="1" applyBorder="1" applyAlignment="1">
      <alignment horizontal="center" vertical="center" wrapText="1"/>
    </xf>
    <xf numFmtId="0" fontId="6" fillId="0" borderId="74" xfId="0" applyFont="1" applyBorder="1" applyAlignment="1"/>
    <xf numFmtId="0" fontId="5" fillId="2" borderId="38" xfId="0" applyFont="1" applyFill="1" applyBorder="1" applyAlignment="1">
      <alignment horizontal="center" vertical="center" wrapText="1"/>
    </xf>
    <xf numFmtId="0" fontId="6" fillId="0" borderId="68" xfId="0" applyFont="1" applyBorder="1" applyAlignment="1"/>
    <xf numFmtId="0" fontId="6" fillId="0" borderId="39" xfId="0" applyFont="1" applyBorder="1" applyAlignment="1"/>
    <xf numFmtId="0" fontId="6" fillId="0" borderId="42" xfId="0" applyFont="1" applyBorder="1" applyAlignment="1"/>
    <xf numFmtId="0" fontId="5" fillId="2" borderId="67"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6" fillId="0" borderId="75" xfId="0" applyFont="1" applyBorder="1" applyAlignment="1"/>
    <xf numFmtId="0" fontId="6" fillId="0" borderId="62" xfId="0" applyFont="1" applyBorder="1" applyAlignment="1"/>
    <xf numFmtId="0" fontId="5" fillId="2" borderId="13" xfId="0" applyFont="1" applyFill="1" applyBorder="1" applyAlignment="1">
      <alignment horizontal="center" vertical="center" wrapText="1"/>
    </xf>
    <xf numFmtId="164" fontId="5" fillId="0" borderId="16" xfId="0" applyNumberFormat="1" applyFont="1" applyBorder="1" applyAlignment="1">
      <alignment horizontal="center" vertical="center" wrapText="1"/>
    </xf>
    <xf numFmtId="0" fontId="5" fillId="2" borderId="19"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6" fillId="0" borderId="69" xfId="0" applyFont="1" applyBorder="1" applyAlignment="1"/>
    <xf numFmtId="0" fontId="5" fillId="2" borderId="40" xfId="0" applyFont="1" applyFill="1" applyBorder="1" applyAlignment="1">
      <alignment horizontal="center" vertical="center" wrapText="1"/>
    </xf>
    <xf numFmtId="0" fontId="6" fillId="0" borderId="41" xfId="0" applyFont="1" applyBorder="1" applyAlignment="1"/>
    <xf numFmtId="0" fontId="4" fillId="0" borderId="40" xfId="0" applyFont="1" applyBorder="1" applyAlignment="1">
      <alignment horizontal="left" vertical="center" wrapText="1"/>
    </xf>
    <xf numFmtId="0" fontId="6" fillId="0" borderId="65" xfId="0" applyFont="1" applyBorder="1" applyAlignment="1"/>
    <xf numFmtId="10" fontId="5" fillId="0" borderId="72" xfId="0" applyNumberFormat="1" applyFont="1" applyBorder="1" applyAlignment="1">
      <alignment horizontal="center" vertical="center" wrapText="1"/>
    </xf>
    <xf numFmtId="0" fontId="6" fillId="0" borderId="73" xfId="0" applyFont="1" applyBorder="1" applyAlignment="1"/>
    <xf numFmtId="4" fontId="5" fillId="0" borderId="38" xfId="0" applyNumberFormat="1" applyFont="1" applyBorder="1" applyAlignment="1">
      <alignment horizontal="center" vertical="center" wrapText="1"/>
    </xf>
    <xf numFmtId="0" fontId="6" fillId="0" borderId="69" xfId="0" applyFont="1" applyBorder="1" applyAlignment="1">
      <alignment horizontal="left" vertical="center" wrapText="1"/>
    </xf>
    <xf numFmtId="2" fontId="4" fillId="0" borderId="98" xfId="0" applyNumberFormat="1" applyFont="1" applyBorder="1" applyAlignment="1">
      <alignment horizontal="left" vertical="center" wrapText="1"/>
    </xf>
    <xf numFmtId="0" fontId="6" fillId="0" borderId="102" xfId="0" applyFont="1" applyBorder="1" applyAlignment="1"/>
    <xf numFmtId="9" fontId="4" fillId="0" borderId="72" xfId="0" applyNumberFormat="1" applyFont="1" applyBorder="1" applyAlignment="1">
      <alignment horizontal="center" vertical="center" wrapText="1"/>
    </xf>
    <xf numFmtId="0" fontId="6" fillId="0" borderId="103" xfId="0" applyFont="1" applyBorder="1" applyAlignment="1"/>
    <xf numFmtId="0" fontId="5" fillId="2" borderId="92" xfId="0" applyFont="1" applyFill="1" applyBorder="1" applyAlignment="1">
      <alignment horizontal="center" vertical="center" wrapText="1"/>
    </xf>
    <xf numFmtId="0" fontId="6" fillId="0" borderId="97" xfId="0" applyFont="1" applyBorder="1" applyAlignment="1"/>
    <xf numFmtId="0" fontId="5" fillId="2" borderId="93" xfId="0" applyFont="1" applyFill="1" applyBorder="1" applyAlignment="1">
      <alignment horizontal="center" vertical="center" wrapText="1"/>
    </xf>
    <xf numFmtId="9" fontId="4" fillId="0" borderId="73" xfId="0" applyNumberFormat="1" applyFont="1" applyBorder="1" applyAlignment="1">
      <alignment horizontal="center" vertical="center" wrapText="1"/>
    </xf>
    <xf numFmtId="0" fontId="5" fillId="2" borderId="94" xfId="0" applyFont="1" applyFill="1" applyBorder="1" applyAlignment="1">
      <alignment horizontal="center" vertical="center" wrapText="1"/>
    </xf>
    <xf numFmtId="0" fontId="6" fillId="0" borderId="95" xfId="0" applyFont="1" applyBorder="1" applyAlignment="1"/>
    <xf numFmtId="0" fontId="6" fillId="0" borderId="96" xfId="0" applyFont="1" applyBorder="1" applyAlignment="1"/>
    <xf numFmtId="0" fontId="6" fillId="0" borderId="85" xfId="0" applyFont="1" applyBorder="1" applyAlignment="1"/>
    <xf numFmtId="0" fontId="6" fillId="0" borderId="68" xfId="0" applyFont="1" applyFill="1" applyBorder="1" applyAlignment="1"/>
    <xf numFmtId="0" fontId="6" fillId="0" borderId="99" xfId="0" applyFont="1" applyFill="1" applyBorder="1" applyAlignment="1"/>
    <xf numFmtId="0" fontId="6" fillId="0" borderId="52" xfId="0" applyFont="1" applyFill="1" applyBorder="1" applyAlignment="1"/>
    <xf numFmtId="0" fontId="6" fillId="0" borderId="69" xfId="0" applyFont="1" applyFill="1" applyBorder="1" applyAlignment="1"/>
    <xf numFmtId="0" fontId="6" fillId="0" borderId="100" xfId="0" applyFont="1" applyFill="1" applyBorder="1" applyAlignment="1"/>
    <xf numFmtId="9" fontId="4" fillId="0" borderId="58" xfId="0" applyNumberFormat="1" applyFont="1" applyFill="1" applyBorder="1" applyAlignment="1">
      <alignment horizontal="left" vertical="center" wrapText="1"/>
    </xf>
    <xf numFmtId="0" fontId="6" fillId="0" borderId="58" xfId="0" applyFont="1" applyFill="1" applyBorder="1" applyAlignment="1">
      <alignment horizontal="left"/>
    </xf>
    <xf numFmtId="0" fontId="6" fillId="0" borderId="101" xfId="0" applyFont="1" applyFill="1" applyBorder="1" applyAlignment="1">
      <alignment horizontal="left"/>
    </xf>
    <xf numFmtId="0" fontId="6" fillId="0" borderId="105" xfId="0" applyFont="1" applyFill="1" applyBorder="1" applyAlignment="1">
      <alignment horizontal="left"/>
    </xf>
    <xf numFmtId="0" fontId="6" fillId="0" borderId="106" xfId="0" applyFont="1" applyFill="1" applyBorder="1" applyAlignment="1">
      <alignment horizontal="left"/>
    </xf>
    <xf numFmtId="0" fontId="6" fillId="0" borderId="87" xfId="0" applyFont="1" applyBorder="1" applyAlignment="1"/>
    <xf numFmtId="9" fontId="15" fillId="0" borderId="38" xfId="0" applyNumberFormat="1" applyFont="1" applyBorder="1" applyAlignment="1">
      <alignment horizontal="center" vertical="center" wrapText="1"/>
    </xf>
    <xf numFmtId="0" fontId="6" fillId="0" borderId="46" xfId="0" applyFont="1" applyBorder="1" applyAlignment="1"/>
    <xf numFmtId="171" fontId="5" fillId="0" borderId="66" xfId="0" applyNumberFormat="1" applyFont="1" applyBorder="1" applyAlignment="1">
      <alignment horizontal="center" vertical="center" wrapText="1"/>
    </xf>
    <xf numFmtId="0" fontId="6" fillId="0" borderId="64" xfId="0" applyFont="1" applyBorder="1" applyAlignment="1"/>
    <xf numFmtId="0" fontId="5" fillId="0" borderId="53" xfId="0" applyFont="1" applyBorder="1" applyAlignment="1">
      <alignment horizontal="center" vertical="center" wrapText="1"/>
    </xf>
    <xf numFmtId="171" fontId="5" fillId="0" borderId="14" xfId="0" applyNumberFormat="1" applyFont="1" applyBorder="1" applyAlignment="1">
      <alignment horizontal="center" vertical="center" wrapText="1"/>
    </xf>
    <xf numFmtId="171" fontId="5" fillId="0" borderId="53" xfId="0" applyNumberFormat="1" applyFont="1" applyBorder="1" applyAlignment="1">
      <alignment horizontal="center" vertical="center"/>
    </xf>
    <xf numFmtId="0" fontId="6" fillId="0" borderId="47" xfId="0" applyFont="1" applyBorder="1" applyAlignment="1"/>
    <xf numFmtId="0" fontId="5" fillId="0" borderId="75"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67" xfId="0" applyFont="1" applyBorder="1" applyAlignment="1">
      <alignment horizontal="center" vertical="center" wrapText="1"/>
    </xf>
    <xf numFmtId="0" fontId="5" fillId="7" borderId="56" xfId="0" applyFont="1" applyFill="1" applyBorder="1" applyAlignment="1">
      <alignment horizontal="left" vertical="center" wrapText="1"/>
    </xf>
    <xf numFmtId="0" fontId="5" fillId="0" borderId="27" xfId="0" applyFont="1" applyBorder="1" applyAlignment="1">
      <alignment horizontal="left" vertical="center" wrapText="1"/>
    </xf>
    <xf numFmtId="0" fontId="0" fillId="0" borderId="14" xfId="0" applyBorder="1" applyAlignment="1">
      <alignment horizontal="center" vertical="center"/>
    </xf>
    <xf numFmtId="171" fontId="5" fillId="0" borderId="53" xfId="0" applyNumberFormat="1" applyFont="1" applyBorder="1" applyAlignment="1">
      <alignment horizontal="center" vertical="center" wrapText="1"/>
    </xf>
    <xf numFmtId="0" fontId="5" fillId="0" borderId="34" xfId="0" applyFont="1" applyBorder="1" applyAlignment="1">
      <alignment horizontal="left" vertical="center" wrapText="1"/>
    </xf>
    <xf numFmtId="0" fontId="0" fillId="0" borderId="13" xfId="0" applyBorder="1" applyAlignment="1">
      <alignment horizontal="center" vertical="center"/>
    </xf>
    <xf numFmtId="0" fontId="10" fillId="0" borderId="2" xfId="0" applyFont="1" applyBorder="1" applyAlignment="1">
      <alignment horizontal="center" vertical="center"/>
    </xf>
    <xf numFmtId="0" fontId="5" fillId="2" borderId="2" xfId="0" applyFont="1" applyFill="1" applyBorder="1" applyAlignment="1">
      <alignment horizontal="center" vertical="center" wrapText="1"/>
    </xf>
    <xf numFmtId="0" fontId="4" fillId="0" borderId="1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9" xfId="0" applyFont="1" applyBorder="1" applyAlignment="1">
      <alignment horizontal="center" vertical="center" wrapText="1"/>
    </xf>
    <xf numFmtId="0" fontId="13" fillId="0" borderId="16" xfId="0" applyFont="1" applyBorder="1" applyAlignment="1">
      <alignment horizontal="center" vertical="center" wrapText="1"/>
    </xf>
    <xf numFmtId="0" fontId="5" fillId="2" borderId="50" xfId="0" applyFont="1" applyFill="1" applyBorder="1" applyAlignment="1">
      <alignment horizontal="center" vertical="center" wrapText="1"/>
    </xf>
    <xf numFmtId="2" fontId="4" fillId="0" borderId="73" xfId="0" applyNumberFormat="1" applyFont="1" applyBorder="1" applyAlignment="1">
      <alignment horizontal="center" vertical="center" wrapText="1"/>
    </xf>
    <xf numFmtId="0" fontId="10" fillId="0" borderId="1" xfId="0" applyFont="1" applyBorder="1" applyAlignment="1">
      <alignment horizontal="center" vertical="center"/>
    </xf>
    <xf numFmtId="0" fontId="5" fillId="0" borderId="40" xfId="0" applyFont="1" applyBorder="1" applyAlignment="1">
      <alignment horizontal="center" vertical="center" wrapText="1"/>
    </xf>
    <xf numFmtId="0" fontId="6" fillId="0" borderId="44" xfId="0" applyFont="1" applyBorder="1" applyAlignment="1"/>
    <xf numFmtId="0" fontId="5" fillId="0" borderId="72" xfId="0" applyFont="1" applyBorder="1" applyAlignment="1">
      <alignment horizontal="center" vertical="center" wrapText="1"/>
    </xf>
    <xf numFmtId="0" fontId="6" fillId="0" borderId="45" xfId="0" applyFont="1" applyBorder="1" applyAlignment="1"/>
    <xf numFmtId="0" fontId="5" fillId="3" borderId="22" xfId="0" applyFont="1" applyFill="1" applyBorder="1" applyAlignment="1">
      <alignment horizontal="center" vertical="center" wrapText="1"/>
    </xf>
    <xf numFmtId="0" fontId="6" fillId="0" borderId="52" xfId="0" applyFont="1" applyBorder="1" applyAlignment="1"/>
    <xf numFmtId="2" fontId="4" fillId="0" borderId="40" xfId="0" applyNumberFormat="1" applyFont="1" applyBorder="1" applyAlignment="1">
      <alignment vertical="center" wrapText="1"/>
    </xf>
    <xf numFmtId="2" fontId="4" fillId="0" borderId="72" xfId="0" applyNumberFormat="1" applyFont="1" applyBorder="1" applyAlignment="1">
      <alignment horizontal="center" vertical="center" wrapText="1"/>
    </xf>
    <xf numFmtId="2" fontId="4" fillId="0" borderId="40" xfId="0" applyNumberFormat="1" applyFont="1" applyBorder="1" applyAlignment="1">
      <alignment horizontal="center" vertical="center" wrapText="1"/>
    </xf>
    <xf numFmtId="2" fontId="4" fillId="0" borderId="65" xfId="0" applyNumberFormat="1" applyFont="1" applyBorder="1" applyAlignment="1">
      <alignment vertical="center" wrapText="1"/>
    </xf>
    <xf numFmtId="0" fontId="5" fillId="2" borderId="48" xfId="0" applyFont="1" applyFill="1" applyBorder="1" applyAlignment="1">
      <alignment horizontal="center" vertical="center" wrapText="1"/>
    </xf>
    <xf numFmtId="0" fontId="15" fillId="0" borderId="53" xfId="0" applyFont="1" applyBorder="1" applyAlignment="1">
      <alignment horizontal="left" vertical="center" wrapText="1"/>
    </xf>
    <xf numFmtId="3" fontId="5" fillId="0" borderId="38" xfId="0" applyNumberFormat="1" applyFont="1" applyBorder="1" applyAlignment="1">
      <alignment horizontal="center" vertical="center" wrapText="1"/>
    </xf>
    <xf numFmtId="0" fontId="5" fillId="2" borderId="49" xfId="0" applyFont="1" applyFill="1" applyBorder="1" applyAlignment="1">
      <alignment horizontal="center" vertical="center" wrapText="1"/>
    </xf>
    <xf numFmtId="0" fontId="6" fillId="0" borderId="51" xfId="0" applyFont="1" applyBorder="1" applyAlignment="1"/>
    <xf numFmtId="9" fontId="15" fillId="0" borderId="38" xfId="0" applyNumberFormat="1" applyFont="1" applyBorder="1" applyAlignment="1">
      <alignment horizontal="left" vertical="center" wrapText="1"/>
    </xf>
    <xf numFmtId="164" fontId="5" fillId="0" borderId="16" xfId="0" applyNumberFormat="1" applyFont="1" applyBorder="1" applyAlignment="1">
      <alignment vertical="center" wrapText="1"/>
    </xf>
    <xf numFmtId="2" fontId="4" fillId="0" borderId="40" xfId="0" applyNumberFormat="1" applyFont="1" applyBorder="1" applyAlignment="1">
      <alignment horizontal="left" vertical="center" wrapText="1"/>
    </xf>
    <xf numFmtId="0" fontId="6" fillId="0" borderId="39" xfId="0" applyFont="1" applyFill="1" applyBorder="1" applyAlignment="1"/>
    <xf numFmtId="0" fontId="6" fillId="0" borderId="81" xfId="0" applyFont="1" applyFill="1" applyBorder="1" applyAlignment="1"/>
    <xf numFmtId="0" fontId="6" fillId="0" borderId="82" xfId="0" applyFont="1" applyFill="1" applyBorder="1" applyAlignment="1"/>
    <xf numFmtId="0" fontId="6" fillId="0" borderId="83" xfId="0" applyFont="1" applyFill="1" applyBorder="1" applyAlignment="1"/>
    <xf numFmtId="0" fontId="6" fillId="0" borderId="0" xfId="0" applyFont="1" applyFill="1" applyAlignment="1"/>
    <xf numFmtId="0" fontId="6" fillId="0" borderId="23" xfId="0" applyFont="1" applyFill="1" applyBorder="1" applyAlignment="1"/>
    <xf numFmtId="0" fontId="6" fillId="0" borderId="39" xfId="0" applyFont="1" applyFill="1" applyBorder="1" applyAlignment="1">
      <alignment horizontal="left"/>
    </xf>
    <xf numFmtId="0" fontId="6" fillId="0" borderId="0" xfId="0" applyFont="1" applyFill="1" applyAlignment="1">
      <alignment horizontal="left"/>
    </xf>
    <xf numFmtId="0" fontId="6" fillId="0" borderId="23" xfId="0" applyFont="1" applyFill="1" applyBorder="1" applyAlignment="1">
      <alignment horizontal="left"/>
    </xf>
    <xf numFmtId="49" fontId="6" fillId="0" borderId="69" xfId="0" applyNumberFormat="1" applyFont="1" applyBorder="1" applyAlignment="1">
      <alignment horizontal="left" vertical="center" wrapText="1"/>
    </xf>
    <xf numFmtId="49" fontId="4" fillId="0" borderId="38" xfId="0" applyNumberFormat="1" applyFont="1" applyFill="1" applyBorder="1" applyAlignment="1">
      <alignment horizontal="left" vertical="center" wrapText="1"/>
    </xf>
    <xf numFmtId="49" fontId="6" fillId="0" borderId="68" xfId="0" applyNumberFormat="1" applyFont="1" applyFill="1" applyBorder="1" applyAlignment="1">
      <alignment horizontal="left"/>
    </xf>
    <xf numFmtId="49" fontId="6" fillId="0" borderId="62" xfId="0" applyNumberFormat="1" applyFont="1" applyFill="1" applyBorder="1" applyAlignment="1">
      <alignment horizontal="left"/>
    </xf>
    <xf numFmtId="49" fontId="6" fillId="0" borderId="46" xfId="0" applyNumberFormat="1" applyFont="1" applyFill="1" applyBorder="1" applyAlignment="1">
      <alignment horizontal="left"/>
    </xf>
    <xf numFmtId="49" fontId="6" fillId="0" borderId="18" xfId="0" applyNumberFormat="1" applyFont="1" applyFill="1" applyBorder="1" applyAlignment="1">
      <alignment horizontal="left"/>
    </xf>
    <xf numFmtId="49" fontId="6" fillId="0" borderId="47" xfId="0" applyNumberFormat="1" applyFont="1" applyFill="1" applyBorder="1" applyAlignment="1">
      <alignment horizontal="left"/>
    </xf>
    <xf numFmtId="9" fontId="18" fillId="0" borderId="38" xfId="0" applyNumberFormat="1" applyFont="1" applyFill="1" applyBorder="1" applyAlignment="1">
      <alignment horizontal="left" vertical="center" wrapText="1"/>
    </xf>
    <xf numFmtId="0" fontId="22" fillId="0" borderId="68" xfId="0" applyFont="1" applyFill="1" applyBorder="1" applyAlignment="1">
      <alignment horizontal="left"/>
    </xf>
    <xf numFmtId="0" fontId="22" fillId="0" borderId="62" xfId="0" applyFont="1" applyFill="1" applyBorder="1" applyAlignment="1">
      <alignment horizontal="left"/>
    </xf>
    <xf numFmtId="0" fontId="22" fillId="0" borderId="46" xfId="0" applyFont="1" applyFill="1" applyBorder="1" applyAlignment="1">
      <alignment horizontal="left"/>
    </xf>
    <xf numFmtId="0" fontId="22" fillId="0" borderId="18" xfId="0" applyFont="1" applyFill="1" applyBorder="1" applyAlignment="1">
      <alignment horizontal="left"/>
    </xf>
    <xf numFmtId="0" fontId="22" fillId="0" borderId="47" xfId="0" applyFont="1" applyFill="1" applyBorder="1" applyAlignment="1">
      <alignment horizontal="left"/>
    </xf>
    <xf numFmtId="0" fontId="22" fillId="0" borderId="39" xfId="0" applyFont="1" applyFill="1" applyBorder="1" applyAlignment="1">
      <alignment horizontal="left"/>
    </xf>
    <xf numFmtId="0" fontId="22" fillId="0" borderId="21" xfId="0" applyFont="1" applyFill="1" applyBorder="1" applyAlignment="1">
      <alignment horizontal="left"/>
    </xf>
    <xf numFmtId="0" fontId="18" fillId="0" borderId="53" xfId="0" applyFont="1" applyBorder="1" applyAlignment="1">
      <alignment horizontal="left" vertical="center" wrapText="1"/>
    </xf>
    <xf numFmtId="0" fontId="22" fillId="0" borderId="56" xfId="0" applyFont="1" applyBorder="1" applyAlignment="1"/>
    <xf numFmtId="0" fontId="22" fillId="0" borderId="5" xfId="0" applyFont="1" applyBorder="1" applyAlignment="1"/>
    <xf numFmtId="0" fontId="5" fillId="2" borderId="84" xfId="0" applyFont="1" applyFill="1" applyBorder="1" applyAlignment="1">
      <alignment horizontal="center" vertical="center" wrapText="1"/>
    </xf>
    <xf numFmtId="0" fontId="5" fillId="2" borderId="86" xfId="0" applyFont="1" applyFill="1" applyBorder="1" applyAlignment="1">
      <alignment horizontal="center" vertical="center" wrapText="1"/>
    </xf>
    <xf numFmtId="0" fontId="5" fillId="2" borderId="88" xfId="0" applyFont="1" applyFill="1" applyBorder="1" applyAlignment="1">
      <alignment horizontal="center" vertical="center" wrapText="1"/>
    </xf>
    <xf numFmtId="0" fontId="6" fillId="0" borderId="89" xfId="0" applyFont="1" applyBorder="1" applyAlignment="1"/>
    <xf numFmtId="173" fontId="5" fillId="0" borderId="16" xfId="0" applyNumberFormat="1" applyFont="1" applyBorder="1" applyAlignment="1">
      <alignment horizontal="center" vertical="center" wrapText="1"/>
    </xf>
    <xf numFmtId="2" fontId="4" fillId="0" borderId="65" xfId="0" applyNumberFormat="1" applyFont="1" applyBorder="1" applyAlignment="1">
      <alignment horizontal="left" vertical="center" wrapText="1"/>
    </xf>
    <xf numFmtId="0" fontId="4" fillId="0" borderId="107" xfId="0" applyFont="1" applyBorder="1" applyAlignment="1">
      <alignment horizontal="left" vertical="center" wrapText="1"/>
    </xf>
    <xf numFmtId="0" fontId="4" fillId="0" borderId="108" xfId="0" applyFont="1" applyBorder="1" applyAlignment="1">
      <alignment horizontal="left" vertical="center" wrapText="1"/>
    </xf>
    <xf numFmtId="0" fontId="4" fillId="0" borderId="109" xfId="0" applyFont="1" applyBorder="1" applyAlignment="1">
      <alignment horizontal="left" vertical="center" wrapText="1"/>
    </xf>
    <xf numFmtId="0" fontId="4" fillId="0" borderId="110" xfId="0" applyFont="1" applyBorder="1" applyAlignment="1">
      <alignment horizontal="left" vertical="center" wrapText="1"/>
    </xf>
    <xf numFmtId="0" fontId="4" fillId="0" borderId="82" xfId="0" applyFont="1" applyBorder="1" applyAlignment="1">
      <alignment horizontal="left" vertical="center" wrapText="1"/>
    </xf>
    <xf numFmtId="0" fontId="4" fillId="0" borderId="111" xfId="0" applyFont="1" applyBorder="1" applyAlignment="1">
      <alignment horizontal="left" vertical="center" wrapText="1"/>
    </xf>
    <xf numFmtId="0" fontId="18" fillId="0" borderId="38" xfId="0" applyFont="1" applyBorder="1" applyAlignment="1">
      <alignment vertical="center" wrapText="1"/>
    </xf>
    <xf numFmtId="0" fontId="18" fillId="0" borderId="68" xfId="0" applyFont="1" applyBorder="1" applyAlignment="1">
      <alignment vertical="center" wrapText="1"/>
    </xf>
    <xf numFmtId="0" fontId="18" fillId="0" borderId="39" xfId="0" applyFont="1" applyBorder="1" applyAlignment="1">
      <alignment vertical="center" wrapText="1"/>
    </xf>
    <xf numFmtId="0" fontId="18" fillId="0" borderId="52" xfId="0" applyFont="1" applyBorder="1" applyAlignment="1">
      <alignment vertical="center" wrapText="1"/>
    </xf>
    <xf numFmtId="0" fontId="18" fillId="0" borderId="0" xfId="0" applyFont="1" applyAlignment="1">
      <alignment vertical="center" wrapText="1"/>
    </xf>
    <xf numFmtId="0" fontId="18" fillId="0" borderId="23" xfId="0" applyFont="1" applyBorder="1" applyAlignment="1">
      <alignment vertical="center" wrapText="1"/>
    </xf>
    <xf numFmtId="0" fontId="6" fillId="0" borderId="41" xfId="0" applyFont="1" applyBorder="1" applyAlignment="1">
      <alignment vertical="center"/>
    </xf>
    <xf numFmtId="0" fontId="6" fillId="0" borderId="74" xfId="0" applyFont="1" applyBorder="1" applyAlignment="1">
      <alignment vertical="center"/>
    </xf>
    <xf numFmtId="0" fontId="18" fillId="0" borderId="38" xfId="0" applyFont="1" applyBorder="1" applyAlignment="1">
      <alignment horizontal="left" vertical="center" wrapText="1"/>
    </xf>
    <xf numFmtId="0" fontId="18" fillId="0" borderId="68" xfId="0" applyFont="1" applyBorder="1" applyAlignment="1">
      <alignment horizontal="left" vertical="center" wrapText="1"/>
    </xf>
    <xf numFmtId="0" fontId="18" fillId="0" borderId="39" xfId="0" applyFont="1" applyBorder="1" applyAlignment="1">
      <alignment horizontal="left" vertical="center" wrapText="1"/>
    </xf>
    <xf numFmtId="0" fontId="18" fillId="0" borderId="52" xfId="0" applyFont="1" applyBorder="1" applyAlignment="1">
      <alignment horizontal="left" vertical="center" wrapText="1"/>
    </xf>
    <xf numFmtId="0" fontId="18" fillId="0" borderId="0" xfId="0" applyFont="1" applyAlignment="1">
      <alignment horizontal="left" vertical="center" wrapText="1"/>
    </xf>
    <xf numFmtId="0" fontId="18" fillId="0" borderId="23" xfId="0" applyFont="1" applyBorder="1" applyAlignment="1">
      <alignment horizontal="left" vertical="center" wrapText="1"/>
    </xf>
    <xf numFmtId="49" fontId="6" fillId="0" borderId="69" xfId="0" applyNumberFormat="1" applyFont="1" applyBorder="1" applyAlignment="1">
      <alignment horizontal="left" vertical="top" wrapText="1"/>
    </xf>
    <xf numFmtId="0" fontId="4" fillId="0" borderId="38" xfId="0" applyFont="1" applyBorder="1" applyAlignment="1">
      <alignment horizontal="left" vertical="top" wrapText="1"/>
    </xf>
    <xf numFmtId="0" fontId="4" fillId="0" borderId="68" xfId="0" applyFont="1" applyBorder="1" applyAlignment="1">
      <alignment horizontal="left" vertical="top" wrapText="1"/>
    </xf>
    <xf numFmtId="0" fontId="4" fillId="0" borderId="62" xfId="0" applyFont="1" applyBorder="1" applyAlignment="1">
      <alignment horizontal="left" vertical="top" wrapText="1"/>
    </xf>
    <xf numFmtId="0" fontId="4" fillId="0" borderId="46" xfId="0" applyFont="1" applyBorder="1" applyAlignment="1">
      <alignment horizontal="left" vertical="top" wrapText="1"/>
    </xf>
    <xf numFmtId="0" fontId="4" fillId="0" borderId="18" xfId="0" applyFont="1" applyBorder="1" applyAlignment="1">
      <alignment horizontal="left" vertical="top" wrapText="1"/>
    </xf>
    <xf numFmtId="0" fontId="4" fillId="0" borderId="47" xfId="0" applyFont="1" applyBorder="1" applyAlignment="1">
      <alignment horizontal="left" vertical="top" wrapText="1"/>
    </xf>
    <xf numFmtId="9" fontId="4" fillId="0" borderId="38" xfId="0" applyNumberFormat="1" applyFont="1" applyFill="1" applyBorder="1" applyAlignment="1">
      <alignment horizontal="center" vertical="top" wrapText="1"/>
    </xf>
    <xf numFmtId="0" fontId="6" fillId="0" borderId="68" xfId="0" applyFont="1" applyFill="1" applyBorder="1" applyAlignment="1">
      <alignment horizontal="center" vertical="top"/>
    </xf>
    <xf numFmtId="0" fontId="6" fillId="0" borderId="62" xfId="0" applyFont="1" applyFill="1" applyBorder="1" applyAlignment="1">
      <alignment horizontal="center" vertical="top"/>
    </xf>
    <xf numFmtId="0" fontId="6" fillId="0" borderId="46" xfId="0" applyFont="1" applyFill="1" applyBorder="1" applyAlignment="1">
      <alignment horizontal="center" vertical="top"/>
    </xf>
    <xf numFmtId="0" fontId="6" fillId="0" borderId="18" xfId="0" applyFont="1" applyFill="1" applyBorder="1" applyAlignment="1">
      <alignment horizontal="center" vertical="top"/>
    </xf>
    <xf numFmtId="0" fontId="6" fillId="0" borderId="47" xfId="0" applyFont="1" applyFill="1" applyBorder="1" applyAlignment="1">
      <alignment horizontal="center" vertical="top"/>
    </xf>
    <xf numFmtId="0" fontId="4" fillId="0" borderId="39" xfId="0" applyFont="1" applyBorder="1" applyAlignment="1">
      <alignment horizontal="left" vertical="top" wrapText="1"/>
    </xf>
    <xf numFmtId="0" fontId="4" fillId="0" borderId="21" xfId="0" applyFont="1" applyBorder="1" applyAlignment="1">
      <alignment horizontal="left" vertical="top" wrapText="1"/>
    </xf>
    <xf numFmtId="174" fontId="5" fillId="0" borderId="38" xfId="0" applyNumberFormat="1" applyFont="1" applyBorder="1" applyAlignment="1">
      <alignment horizontal="center" vertical="center" wrapText="1"/>
    </xf>
    <xf numFmtId="173" fontId="5" fillId="0" borderId="16" xfId="0" applyNumberFormat="1" applyFont="1" applyBorder="1" applyAlignment="1">
      <alignment vertical="center" wrapText="1"/>
    </xf>
    <xf numFmtId="9" fontId="4" fillId="0" borderId="58" xfId="0" applyNumberFormat="1" applyFont="1" applyFill="1" applyBorder="1" applyAlignment="1">
      <alignment vertical="center" wrapText="1"/>
    </xf>
    <xf numFmtId="0" fontId="6" fillId="0" borderId="58" xfId="0" applyFont="1" applyFill="1" applyBorder="1" applyAlignment="1"/>
    <xf numFmtId="0" fontId="6" fillId="0" borderId="101" xfId="0" applyFont="1" applyFill="1" applyBorder="1" applyAlignment="1"/>
    <xf numFmtId="9" fontId="4" fillId="0" borderId="38" xfId="0" applyNumberFormat="1" applyFont="1" applyFill="1" applyBorder="1" applyAlignment="1">
      <alignment vertical="center" wrapText="1"/>
    </xf>
    <xf numFmtId="9" fontId="4" fillId="0" borderId="38" xfId="0" applyNumberFormat="1" applyFont="1" applyBorder="1" applyAlignment="1">
      <alignment horizontal="left" vertical="center" wrapText="1"/>
    </xf>
    <xf numFmtId="0" fontId="6" fillId="0" borderId="68" xfId="0" applyFont="1" applyBorder="1" applyAlignment="1">
      <alignment horizontal="left"/>
    </xf>
    <xf numFmtId="0" fontId="6" fillId="0" borderId="62" xfId="0" applyFont="1" applyBorder="1" applyAlignment="1">
      <alignment horizontal="left"/>
    </xf>
    <xf numFmtId="0" fontId="6" fillId="0" borderId="46" xfId="0" applyFont="1" applyBorder="1" applyAlignment="1">
      <alignment horizontal="left"/>
    </xf>
    <xf numFmtId="0" fontId="6" fillId="0" borderId="18" xfId="0" applyFont="1" applyBorder="1" applyAlignment="1">
      <alignment horizontal="left"/>
    </xf>
    <xf numFmtId="0" fontId="6" fillId="0" borderId="47" xfId="0" applyFont="1" applyBorder="1" applyAlignment="1">
      <alignment horizontal="left"/>
    </xf>
    <xf numFmtId="9" fontId="15" fillId="0" borderId="38" xfId="0" applyNumberFormat="1" applyFont="1" applyFill="1" applyBorder="1" applyAlignment="1">
      <alignment horizontal="center" vertical="center" wrapText="1"/>
    </xf>
    <xf numFmtId="0" fontId="6" fillId="0" borderId="62" xfId="0" applyFont="1" applyFill="1" applyBorder="1" applyAlignment="1"/>
    <xf numFmtId="0" fontId="6" fillId="0" borderId="46" xfId="0" applyFont="1" applyFill="1" applyBorder="1" applyAlignment="1"/>
    <xf numFmtId="0" fontId="6" fillId="0" borderId="18" xfId="0" applyFont="1" applyFill="1" applyBorder="1" applyAlignment="1"/>
    <xf numFmtId="0" fontId="6" fillId="0" borderId="47" xfId="0" applyFont="1" applyFill="1" applyBorder="1" applyAlignment="1"/>
    <xf numFmtId="0" fontId="6" fillId="0" borderId="21" xfId="0" applyFont="1" applyFill="1" applyBorder="1" applyAlignment="1"/>
    <xf numFmtId="0" fontId="6" fillId="0" borderId="52" xfId="0" applyFont="1" applyBorder="1" applyAlignment="1">
      <alignment horizontal="left"/>
    </xf>
    <xf numFmtId="0" fontId="6" fillId="0" borderId="69" xfId="0" applyFont="1" applyBorder="1" applyAlignment="1">
      <alignment horizontal="left"/>
    </xf>
    <xf numFmtId="0" fontId="6" fillId="0" borderId="76" xfId="0" applyFont="1" applyBorder="1" applyAlignment="1">
      <alignment horizontal="left"/>
    </xf>
    <xf numFmtId="0" fontId="6" fillId="0" borderId="78" xfId="0" applyFont="1" applyFill="1" applyBorder="1" applyAlignment="1"/>
    <xf numFmtId="0" fontId="6" fillId="0" borderId="79" xfId="0" applyFont="1" applyFill="1" applyBorder="1" applyAlignment="1"/>
    <xf numFmtId="0" fontId="6" fillId="0" borderId="80" xfId="0" applyFont="1" applyFill="1" applyBorder="1" applyAlignment="1"/>
    <xf numFmtId="9" fontId="4" fillId="0" borderId="38" xfId="0" applyNumberFormat="1" applyFont="1" applyFill="1" applyBorder="1" applyAlignment="1">
      <alignment horizontal="left" vertical="top" wrapText="1"/>
    </xf>
    <xf numFmtId="0" fontId="6" fillId="0" borderId="68" xfId="0" applyFont="1" applyFill="1" applyBorder="1" applyAlignment="1">
      <alignment horizontal="left" vertical="top"/>
    </xf>
    <xf numFmtId="0" fontId="6" fillId="0" borderId="39" xfId="0" applyFont="1" applyFill="1" applyBorder="1" applyAlignment="1">
      <alignment horizontal="left" vertical="top"/>
    </xf>
    <xf numFmtId="0" fontId="6" fillId="0" borderId="52" xfId="0" applyFont="1" applyFill="1" applyBorder="1" applyAlignment="1">
      <alignment horizontal="left" vertical="top"/>
    </xf>
    <xf numFmtId="0" fontId="6" fillId="0" borderId="0" xfId="0" applyFont="1" applyFill="1" applyAlignment="1">
      <alignment horizontal="left" vertical="top"/>
    </xf>
    <xf numFmtId="0" fontId="6" fillId="0" borderId="23" xfId="0" applyFont="1" applyFill="1" applyBorder="1" applyAlignment="1">
      <alignment horizontal="left" vertical="top"/>
    </xf>
    <xf numFmtId="0" fontId="6" fillId="0" borderId="46" xfId="0" applyFont="1" applyFill="1" applyBorder="1" applyAlignment="1">
      <alignment horizontal="left"/>
    </xf>
    <xf numFmtId="0" fontId="6" fillId="0" borderId="18" xfId="0" applyFont="1" applyFill="1" applyBorder="1" applyAlignment="1">
      <alignment horizontal="left"/>
    </xf>
    <xf numFmtId="0" fontId="6" fillId="0" borderId="47" xfId="0" applyFont="1" applyFill="1" applyBorder="1" applyAlignment="1">
      <alignment horizontal="left"/>
    </xf>
    <xf numFmtId="0" fontId="6" fillId="0" borderId="21" xfId="0" applyFont="1" applyFill="1" applyBorder="1" applyAlignment="1">
      <alignment horizontal="left"/>
    </xf>
    <xf numFmtId="9" fontId="4" fillId="0" borderId="58" xfId="0" applyNumberFormat="1" applyFont="1" applyBorder="1" applyAlignment="1">
      <alignment horizontal="left" vertical="center" wrapText="1"/>
    </xf>
    <xf numFmtId="0" fontId="6" fillId="0" borderId="58" xfId="0" applyFont="1" applyBorder="1" applyAlignment="1">
      <alignment horizontal="left"/>
    </xf>
    <xf numFmtId="0" fontId="6" fillId="0" borderId="68" xfId="0" applyFont="1" applyBorder="1"/>
    <xf numFmtId="0" fontId="6" fillId="0" borderId="39" xfId="0" applyFont="1" applyBorder="1"/>
    <xf numFmtId="0" fontId="6" fillId="0" borderId="52" xfId="0" applyFont="1" applyBorder="1"/>
    <xf numFmtId="0" fontId="6" fillId="0" borderId="0" xfId="0" applyFont="1"/>
    <xf numFmtId="0" fontId="6" fillId="0" borderId="23" xfId="0" applyFont="1" applyBorder="1"/>
    <xf numFmtId="0" fontId="6" fillId="0" borderId="39" xfId="0" applyFont="1" applyBorder="1" applyAlignment="1">
      <alignment horizontal="left"/>
    </xf>
    <xf numFmtId="0" fontId="6" fillId="0" borderId="0" xfId="0" applyFont="1" applyAlignment="1">
      <alignment horizontal="left"/>
    </xf>
    <xf numFmtId="0" fontId="6" fillId="0" borderId="23" xfId="0" applyFont="1" applyBorder="1" applyAlignment="1">
      <alignment horizontal="left"/>
    </xf>
    <xf numFmtId="9" fontId="4" fillId="29" borderId="38" xfId="0" applyNumberFormat="1" applyFont="1" applyFill="1" applyBorder="1" applyAlignment="1">
      <alignment horizontal="left" vertical="center" wrapText="1"/>
    </xf>
    <xf numFmtId="0" fontId="6" fillId="29" borderId="68" xfId="0" applyFont="1" applyFill="1" applyBorder="1" applyAlignment="1">
      <alignment horizontal="left"/>
    </xf>
    <xf numFmtId="0" fontId="6" fillId="29" borderId="62" xfId="0" applyFont="1" applyFill="1" applyBorder="1" applyAlignment="1">
      <alignment horizontal="left"/>
    </xf>
    <xf numFmtId="0" fontId="6" fillId="29" borderId="46" xfId="0" applyFont="1" applyFill="1" applyBorder="1" applyAlignment="1">
      <alignment horizontal="left"/>
    </xf>
    <xf numFmtId="0" fontId="6" fillId="29" borderId="18" xfId="0" applyFont="1" applyFill="1" applyBorder="1" applyAlignment="1">
      <alignment horizontal="left"/>
    </xf>
    <xf numFmtId="0" fontId="6" fillId="29" borderId="47" xfId="0" applyFont="1" applyFill="1" applyBorder="1" applyAlignment="1">
      <alignment horizontal="left"/>
    </xf>
    <xf numFmtId="0" fontId="5" fillId="0" borderId="53" xfId="4" applyFont="1" applyBorder="1" applyAlignment="1">
      <alignment horizontal="left" vertical="center" wrapText="1"/>
    </xf>
    <xf numFmtId="0" fontId="6" fillId="0" borderId="56" xfId="4" applyBorder="1" applyAlignment="1"/>
    <xf numFmtId="0" fontId="6" fillId="0" borderId="63" xfId="4" applyBorder="1" applyAlignment="1"/>
    <xf numFmtId="0" fontId="5" fillId="4" borderId="53" xfId="4" applyFont="1" applyFill="1" applyBorder="1" applyAlignment="1">
      <alignment horizontal="center" vertical="center"/>
    </xf>
    <xf numFmtId="0" fontId="5" fillId="4" borderId="53" xfId="4" applyFont="1" applyFill="1" applyBorder="1" applyAlignment="1">
      <alignment horizontal="center" vertical="center" wrapText="1"/>
    </xf>
    <xf numFmtId="0" fontId="4" fillId="0" borderId="53" xfId="4" applyFont="1" applyBorder="1" applyAlignment="1">
      <alignment horizontal="left" vertical="center"/>
    </xf>
    <xf numFmtId="0" fontId="5" fillId="10" borderId="38" xfId="4" applyFont="1" applyFill="1" applyBorder="1" applyAlignment="1">
      <alignment horizontal="center" vertical="center" wrapText="1"/>
    </xf>
    <xf numFmtId="0" fontId="6" fillId="0" borderId="68" xfId="4" applyBorder="1" applyAlignment="1"/>
    <xf numFmtId="0" fontId="6" fillId="0" borderId="62" xfId="4" applyBorder="1" applyAlignment="1"/>
    <xf numFmtId="0" fontId="6" fillId="0" borderId="52" xfId="4" applyBorder="1" applyAlignment="1"/>
    <xf numFmtId="0" fontId="6" fillId="0" borderId="69" xfId="4" applyAlignment="1"/>
    <xf numFmtId="0" fontId="6" fillId="0" borderId="76" xfId="4" applyBorder="1" applyAlignment="1"/>
    <xf numFmtId="0" fontId="6" fillId="0" borderId="42" xfId="4" applyBorder="1" applyAlignment="1"/>
    <xf numFmtId="0" fontId="6" fillId="0" borderId="70" xfId="4" applyBorder="1" applyAlignment="1"/>
    <xf numFmtId="0" fontId="6" fillId="0" borderId="71" xfId="4" applyBorder="1" applyAlignment="1"/>
    <xf numFmtId="0" fontId="5" fillId="4" borderId="72" xfId="4" applyFont="1" applyFill="1" applyBorder="1" applyAlignment="1">
      <alignment horizontal="center" vertical="center" wrapText="1"/>
    </xf>
    <xf numFmtId="0" fontId="6" fillId="0" borderId="74" xfId="4" applyBorder="1" applyAlignment="1"/>
    <xf numFmtId="0" fontId="6" fillId="0" borderId="74" xfId="4" applyBorder="1" applyAlignment="1">
      <alignment horizontal="center"/>
    </xf>
    <xf numFmtId="0" fontId="5" fillId="4" borderId="38" xfId="4" applyFont="1" applyFill="1" applyBorder="1" applyAlignment="1">
      <alignment horizontal="center" vertical="center"/>
    </xf>
    <xf numFmtId="0" fontId="6" fillId="0" borderId="73" xfId="4" applyBorder="1" applyAlignment="1"/>
    <xf numFmtId="0" fontId="5" fillId="0" borderId="53" xfId="4" applyFont="1" applyBorder="1" applyAlignment="1">
      <alignment horizontal="center" vertical="center" wrapText="1"/>
    </xf>
    <xf numFmtId="0" fontId="5" fillId="4" borderId="42" xfId="4" applyFont="1" applyFill="1" applyBorder="1" applyAlignment="1">
      <alignment horizontal="left" vertical="center"/>
    </xf>
    <xf numFmtId="0" fontId="4" fillId="0" borderId="42" xfId="4" applyFont="1" applyBorder="1" applyAlignment="1">
      <alignment horizontal="left" vertical="center"/>
    </xf>
    <xf numFmtId="0" fontId="5" fillId="4" borderId="53" xfId="4" applyFont="1" applyFill="1" applyBorder="1" applyAlignment="1">
      <alignment horizontal="left" vertical="center"/>
    </xf>
    <xf numFmtId="0" fontId="5" fillId="0" borderId="42" xfId="4" applyFont="1" applyBorder="1" applyAlignment="1">
      <alignment horizontal="center" vertical="center"/>
    </xf>
    <xf numFmtId="0" fontId="5" fillId="0" borderId="27" xfId="4" applyFont="1" applyBorder="1" applyAlignment="1">
      <alignment horizontal="left" vertical="center" wrapText="1"/>
    </xf>
    <xf numFmtId="0" fontId="6" fillId="0" borderId="51" xfId="4" applyBorder="1" applyAlignment="1"/>
    <xf numFmtId="0" fontId="5" fillId="0" borderId="53" xfId="4" applyFont="1" applyBorder="1" applyAlignment="1">
      <alignment horizontal="center" vertical="center"/>
    </xf>
    <xf numFmtId="0" fontId="5" fillId="0" borderId="56" xfId="4" applyFont="1" applyBorder="1" applyAlignment="1">
      <alignment horizontal="left" vertical="center" wrapText="1"/>
    </xf>
    <xf numFmtId="0" fontId="5" fillId="0" borderId="38" xfId="4" applyFont="1" applyBorder="1" applyAlignment="1">
      <alignment horizontal="center" vertical="center"/>
    </xf>
    <xf numFmtId="0" fontId="34" fillId="23" borderId="58" xfId="0" applyFont="1" applyFill="1" applyBorder="1" applyAlignment="1">
      <alignment horizontal="center"/>
    </xf>
    <xf numFmtId="0" fontId="34" fillId="24" borderId="58" xfId="0" applyFont="1" applyFill="1" applyBorder="1" applyAlignment="1">
      <alignment horizontal="center"/>
    </xf>
    <xf numFmtId="9" fontId="1" fillId="0" borderId="69" xfId="3" applyNumberFormat="1" applyFont="1" applyAlignment="1">
      <alignment horizontal="left" vertical="center" wrapText="1"/>
    </xf>
    <xf numFmtId="0" fontId="2" fillId="0" borderId="69" xfId="3" applyFont="1" applyAlignment="1">
      <alignment horizontal="left" vertical="center" wrapText="1"/>
    </xf>
    <xf numFmtId="9" fontId="2" fillId="0" borderId="69" xfId="3" applyNumberFormat="1" applyFont="1" applyAlignment="1">
      <alignment horizontal="left" vertical="center" wrapText="1"/>
    </xf>
    <xf numFmtId="0" fontId="30" fillId="0" borderId="69" xfId="3" applyFont="1" applyAlignment="1">
      <alignment horizontal="center" vertical="center" wrapText="1"/>
    </xf>
    <xf numFmtId="3" fontId="41" fillId="32" borderId="58" xfId="0" applyNumberFormat="1" applyFont="1" applyFill="1" applyBorder="1" applyAlignment="1">
      <alignment horizontal="center"/>
    </xf>
    <xf numFmtId="1" fontId="41" fillId="31" borderId="58" xfId="0" applyNumberFormat="1" applyFont="1" applyFill="1" applyBorder="1" applyAlignment="1">
      <alignment horizontal="center" vertical="center"/>
    </xf>
    <xf numFmtId="3" fontId="41" fillId="32" borderId="58" xfId="0" applyNumberFormat="1" applyFont="1" applyFill="1" applyBorder="1" applyAlignment="1">
      <alignment horizontal="center" wrapText="1"/>
    </xf>
    <xf numFmtId="0" fontId="33" fillId="0" borderId="58" xfId="0" applyFont="1" applyFill="1" applyBorder="1" applyAlignment="1">
      <alignment horizontal="center" vertical="center"/>
    </xf>
    <xf numFmtId="3" fontId="33" fillId="31" borderId="58" xfId="0" applyNumberFormat="1" applyFont="1" applyFill="1" applyBorder="1" applyAlignment="1">
      <alignment horizontal="center" vertical="center" wrapText="1"/>
    </xf>
    <xf numFmtId="3" fontId="33" fillId="34" borderId="58" xfId="0" applyNumberFormat="1" applyFont="1" applyFill="1" applyBorder="1" applyAlignment="1">
      <alignment horizontal="center" vertical="center" wrapText="1"/>
    </xf>
    <xf numFmtId="1" fontId="33" fillId="33" borderId="58" xfId="0" applyNumberFormat="1" applyFont="1" applyFill="1" applyBorder="1" applyAlignment="1">
      <alignment horizontal="center" vertical="center"/>
    </xf>
    <xf numFmtId="1" fontId="33" fillId="35" borderId="58" xfId="0" applyNumberFormat="1" applyFont="1" applyFill="1" applyBorder="1" applyAlignment="1">
      <alignment horizontal="center" vertical="center"/>
    </xf>
    <xf numFmtId="1" fontId="33" fillId="31" borderId="58" xfId="0" applyNumberFormat="1" applyFont="1" applyFill="1" applyBorder="1" applyAlignment="1">
      <alignment horizontal="center"/>
    </xf>
    <xf numFmtId="0" fontId="5" fillId="4" borderId="53" xfId="0" applyFont="1" applyFill="1" applyBorder="1" applyAlignment="1">
      <alignment horizontal="center" vertical="center" wrapText="1"/>
    </xf>
    <xf numFmtId="0" fontId="5" fillId="4" borderId="72" xfId="0" applyFont="1" applyFill="1" applyBorder="1" applyAlignment="1">
      <alignment horizontal="center" vertical="center" wrapText="1"/>
    </xf>
    <xf numFmtId="0" fontId="5" fillId="4" borderId="53" xfId="0" applyFont="1" applyFill="1" applyBorder="1" applyAlignment="1">
      <alignment horizontal="center" vertical="center"/>
    </xf>
    <xf numFmtId="0" fontId="5" fillId="0" borderId="38" xfId="0" applyFont="1" applyBorder="1" applyAlignment="1">
      <alignment vertical="center" wrapText="1"/>
    </xf>
    <xf numFmtId="0" fontId="5" fillId="0" borderId="53" xfId="0" applyFont="1" applyBorder="1" applyAlignment="1">
      <alignment horizontal="center" vertical="center"/>
    </xf>
    <xf numFmtId="0" fontId="5" fillId="0" borderId="53" xfId="0" applyFont="1" applyBorder="1" applyAlignment="1">
      <alignment vertical="center" wrapText="1"/>
    </xf>
    <xf numFmtId="0" fontId="17" fillId="0" borderId="42" xfId="0" applyFont="1" applyBorder="1" applyAlignment="1">
      <alignment horizontal="center" vertical="center"/>
    </xf>
    <xf numFmtId="0" fontId="5" fillId="12" borderId="53" xfId="0" applyFont="1" applyFill="1" applyBorder="1" applyAlignment="1">
      <alignment horizontal="center" vertical="center"/>
    </xf>
    <xf numFmtId="0" fontId="5" fillId="0" borderId="53" xfId="0" applyFont="1" applyBorder="1" applyAlignment="1">
      <alignment horizontal="left" vertical="center" wrapText="1"/>
    </xf>
    <xf numFmtId="0" fontId="4" fillId="0" borderId="72" xfId="0" applyFont="1" applyBorder="1" applyAlignment="1">
      <alignment horizontal="left" vertical="center" wrapText="1"/>
    </xf>
    <xf numFmtId="177" fontId="4" fillId="0" borderId="38" xfId="0" applyNumberFormat="1" applyFont="1" applyBorder="1" applyAlignment="1">
      <alignment horizontal="left" vertical="center"/>
    </xf>
    <xf numFmtId="0" fontId="0" fillId="0" borderId="76" xfId="0" applyBorder="1" applyAlignment="1">
      <alignment horizontal="center"/>
    </xf>
    <xf numFmtId="0" fontId="6" fillId="0" borderId="76" xfId="0" applyFont="1" applyBorder="1" applyAlignment="1"/>
    <xf numFmtId="0" fontId="0" fillId="19" borderId="76" xfId="0" applyFill="1" applyBorder="1" applyAlignment="1">
      <alignment horizontal="center"/>
    </xf>
    <xf numFmtId="0" fontId="0" fillId="20" borderId="72" xfId="0" applyFill="1" applyBorder="1" applyAlignment="1">
      <alignment horizontal="center"/>
    </xf>
    <xf numFmtId="0" fontId="0" fillId="0" borderId="0" xfId="0" applyAlignment="1">
      <alignment horizontal="center"/>
    </xf>
    <xf numFmtId="0" fontId="0" fillId="0" borderId="70" xfId="0" applyBorder="1" applyAlignment="1">
      <alignment horizontal="center"/>
    </xf>
    <xf numFmtId="0" fontId="0" fillId="0" borderId="2" xfId="0" applyBorder="1" applyAlignment="1">
      <alignment horizontal="center"/>
    </xf>
  </cellXfs>
  <cellStyles count="5">
    <cellStyle name="Millares [0]" xfId="1" builtinId="6"/>
    <cellStyle name="Normal" xfId="0" builtinId="0"/>
    <cellStyle name="Normal 2" xfId="3" xr:uid="{2F694335-C5A6-4DAD-9C06-EB4E5E88B454}"/>
    <cellStyle name="Normal 3" xfId="4" xr:uid="{5DF4FAF7-9808-454F-9DED-C6E74751A7D2}"/>
    <cellStyle name="Porcentaje" xfId="2" builtinId="5"/>
  </cellStyles>
  <dxfs count="0"/>
  <tableStyles count="0" defaultTableStyle="TableStyleMedium2" defaultPivotStyle="PivotStyleLight16"/>
  <colors>
    <mruColors>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4.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6.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7.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8.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Downloads\CAT&#193;LOGO%20MGA_4%20%202704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DMUJER%202022/Proyecto%20de%20inversion/Seguimiento/2022/Enero%202022/7718%20Seguimiento%20a%20enero%20consolidado%20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s>
    <sheetDataSet>
      <sheetData sheetId="0"/>
      <sheetData sheetId="1">
        <row r="4">
          <cell r="C4" t="str">
            <v>0101</v>
          </cell>
          <cell r="D4" t="str">
            <v>Mejoramiento de la eficiencia y la transparencia legislativa</v>
          </cell>
        </row>
        <row r="5">
          <cell r="C5" t="str">
            <v>0199</v>
          </cell>
          <cell r="D5" t="str">
            <v>Fortalecimiento de la gestión y dirección del Sector Congreso de la República</v>
          </cell>
          <cell r="H5" t="str">
            <v>01</v>
          </cell>
          <cell r="I5" t="str">
            <v>CONGRESO</v>
          </cell>
        </row>
        <row r="6">
          <cell r="C6" t="str">
            <v>0201</v>
          </cell>
          <cell r="D6" t="str">
            <v>Articulación y fortalecimiento de la respuesta del Estado en materia de Derechos Humanos desde el Sector Presidencia</v>
          </cell>
          <cell r="H6" t="str">
            <v>02</v>
          </cell>
          <cell r="I6" t="str">
            <v>PRESIDENCIA DE LA REPÚBLICA</v>
          </cell>
        </row>
        <row r="7">
          <cell r="C7" t="str">
            <v>0202</v>
          </cell>
          <cell r="D7" t="str">
            <v>Gestión de espacios para fortalecer el desarrollo integral de la primera infancia desde el sector Presidencia</v>
          </cell>
          <cell r="H7" t="str">
            <v>03</v>
          </cell>
          <cell r="I7" t="str">
            <v>PLANEACIÓN</v>
          </cell>
        </row>
        <row r="8">
          <cell r="C8" t="str">
            <v>0203</v>
          </cell>
          <cell r="D8" t="str">
            <v>Consolidación de la lucha contra la corrupción desde el sector Presidencia</v>
          </cell>
          <cell r="H8" t="str">
            <v>04</v>
          </cell>
          <cell r="I8" t="str">
            <v>INFORMACIÓN ESTADÍSTICA</v>
          </cell>
        </row>
        <row r="9">
          <cell r="C9" t="str">
            <v>0204</v>
          </cell>
          <cell r="D9" t="str">
            <v xml:space="preserve">Gestión para impulsar el desarrollo integral de los y las jóvenes desde el Sector Presidencia  </v>
          </cell>
          <cell r="H9" t="str">
            <v>05</v>
          </cell>
          <cell r="I9" t="str">
            <v>EMPLEO PÚBLICO</v>
          </cell>
        </row>
        <row r="10">
          <cell r="C10" t="str">
            <v>0205</v>
          </cell>
          <cell r="D10" t="str">
            <v>Fortalecimiento de las capacidades institucionales en transversalización del enfoque de género dentro de las entidades de los niveles nacional y territorial desde el Sector Presidencia</v>
          </cell>
          <cell r="H10" t="str">
            <v>11</v>
          </cell>
          <cell r="I10" t="str">
            <v>RELACIONES EXTERIORES</v>
          </cell>
        </row>
        <row r="11">
          <cell r="C11" t="str">
            <v>0206</v>
          </cell>
          <cell r="D11" t="str">
            <v>Acción Integral contra minas antipersonal como mecanismo de transición hacia la paz territorial desde el Sector Presidencia</v>
          </cell>
          <cell r="H11" t="str">
            <v>12</v>
          </cell>
          <cell r="I11" t="str">
            <v>JUSTICIA Y DEL DERECHO</v>
          </cell>
        </row>
        <row r="12">
          <cell r="C12" t="str">
            <v>0207</v>
          </cell>
          <cell r="D12" t="str">
            <v>Prevención y mitigación del riesgo de desastres desde el sector Presidencia</v>
          </cell>
          <cell r="H12" t="str">
            <v>13</v>
          </cell>
          <cell r="I12" t="str">
            <v>HACIENDA</v>
          </cell>
        </row>
        <row r="13">
          <cell r="C13" t="str">
            <v>0208</v>
          </cell>
          <cell r="D13" t="str">
            <v>Gestión de la cooperación internacional del sector Presidencia</v>
          </cell>
          <cell r="H13" t="str">
            <v>15</v>
          </cell>
          <cell r="I13" t="str">
            <v>SECTOR DEFENSA Y POLICÍA</v>
          </cell>
        </row>
        <row r="14">
          <cell r="C14" t="str">
            <v>0209</v>
          </cell>
          <cell r="D14" t="str">
            <v>Fortalecimiento de la infraestructura física de las entidades del Estado del nivel nacional desde el Sector Presidencia</v>
          </cell>
          <cell r="H14" t="str">
            <v>17</v>
          </cell>
          <cell r="I14" t="str">
            <v>AGRICULTURA Y DESARROLLO RURAL</v>
          </cell>
        </row>
        <row r="15">
          <cell r="C15" t="str">
            <v>0210</v>
          </cell>
          <cell r="D15" t="str">
            <v>Mecanismos de transición hacia la paz a nivel nacional y territorial desde el sector Presidencia</v>
          </cell>
          <cell r="H15" t="str">
            <v>19</v>
          </cell>
          <cell r="I15" t="str">
            <v>SALUD Y PROTECCIÓN SOCIAL</v>
          </cell>
        </row>
        <row r="16">
          <cell r="C16" t="str">
            <v>0211</v>
          </cell>
          <cell r="D16" t="str">
            <v>Reintegración de personas y grupos alzados en armas desde el Sector Presidencia</v>
          </cell>
          <cell r="H16" t="str">
            <v>21</v>
          </cell>
          <cell r="I16" t="str">
            <v>MINAS Y ENERGÍA</v>
          </cell>
        </row>
        <row r="17">
          <cell r="C17" t="str">
            <v>0212</v>
          </cell>
          <cell r="D17" t="str">
            <v>Renovación territorial para el desarrollo integral de las zonas rurales afectadas por el conflicto armado</v>
          </cell>
        </row>
        <row r="18">
          <cell r="C18" t="str">
            <v>0213</v>
          </cell>
          <cell r="D18" t="str">
            <v>Fortalecimiento a la garantía plena de derechos de las personas con discapacidad desde el Sector Presidencia de la República</v>
          </cell>
          <cell r="H18" t="str">
            <v>22</v>
          </cell>
          <cell r="I18" t="str">
            <v>EDUCACIÓN</v>
          </cell>
        </row>
        <row r="19">
          <cell r="C19" t="str">
            <v>0214</v>
          </cell>
          <cell r="D19" t="str">
            <v>Fortalecimiento de las capacidades de articulación estratégica, modernización, eficiencia administrativa, transparencia y acceso a la información desde el sector Presidencia</v>
          </cell>
        </row>
        <row r="20">
          <cell r="C20" t="str">
            <v>0299</v>
          </cell>
          <cell r="D20" t="str">
            <v>Fortalecimiento de la gestión y dirección del Sector Presidencia</v>
          </cell>
          <cell r="H20" t="str">
            <v>23</v>
          </cell>
          <cell r="I20" t="str">
            <v>TECNOLOGÍAS DE LA INFORMACIÓN Y LAS COMUNICACIONES</v>
          </cell>
        </row>
        <row r="21">
          <cell r="C21" t="str">
            <v>0301</v>
          </cell>
          <cell r="D21" t="str">
            <v>Mejoramiento de la planeación territorial y sectorial</v>
          </cell>
          <cell r="H21" t="str">
            <v>24</v>
          </cell>
          <cell r="I21" t="str">
            <v>TRANSPORTE</v>
          </cell>
        </row>
        <row r="22">
          <cell r="C22" t="str">
            <v>0303</v>
          </cell>
          <cell r="D22" t="str">
            <v>Promoción de la prestación eficiente de los servicios públicos domiciliarios</v>
          </cell>
          <cell r="H22" t="str">
            <v>25</v>
          </cell>
          <cell r="I22" t="str">
            <v>ORGANISMOS DE CONTROL</v>
          </cell>
        </row>
        <row r="23">
          <cell r="C23" t="str">
            <v>0304</v>
          </cell>
          <cell r="D23" t="str">
            <v>Fortalecimiento del sistema de compra pública</v>
          </cell>
          <cell r="H23" t="str">
            <v>27</v>
          </cell>
          <cell r="I23" t="str">
            <v>RAMA JUDICIAL</v>
          </cell>
        </row>
        <row r="24">
          <cell r="C24" t="str">
            <v>0399</v>
          </cell>
          <cell r="D24" t="str">
            <v>Fortalecimiento de la gestión y dirección del Sector Planeación</v>
          </cell>
          <cell r="H24" t="str">
            <v>28</v>
          </cell>
          <cell r="I24" t="str">
            <v>REGISTRADURÍA</v>
          </cell>
        </row>
        <row r="25">
          <cell r="C25" t="str">
            <v>0401</v>
          </cell>
          <cell r="D25" t="str">
            <v>Levantamiento y actualización de información estadística de calidad</v>
          </cell>
          <cell r="H25" t="str">
            <v>29</v>
          </cell>
          <cell r="I25" t="str">
            <v>FISCALÍA</v>
          </cell>
        </row>
        <row r="26">
          <cell r="C26" t="str">
            <v>0402</v>
          </cell>
          <cell r="D26" t="str">
            <v>Levantamiento, actualización, y acceso a información geográfica y cartográfica</v>
          </cell>
          <cell r="H26" t="str">
            <v>32</v>
          </cell>
          <cell r="I26" t="str">
            <v>AMBIENTE Y DESARROLLO SOSTENIBLE</v>
          </cell>
        </row>
        <row r="27">
          <cell r="C27" t="str">
            <v>0403</v>
          </cell>
          <cell r="D27" t="str">
            <v>Levantamiento, actualización y acceso a información agrológica</v>
          </cell>
          <cell r="H27" t="str">
            <v>33</v>
          </cell>
          <cell r="I27" t="str">
            <v>CULTURA</v>
          </cell>
        </row>
        <row r="28">
          <cell r="C28" t="str">
            <v>0404</v>
          </cell>
          <cell r="D28" t="str">
            <v>Levantamiento, actualización y administración de la información catastral</v>
          </cell>
          <cell r="H28" t="str">
            <v>35</v>
          </cell>
          <cell r="I28" t="str">
            <v>COMERCIO, INDUSTRIA Y TURISMO</v>
          </cell>
        </row>
        <row r="29">
          <cell r="C29" t="str">
            <v>0405</v>
          </cell>
          <cell r="D29" t="str">
            <v>Desarrollo, innovación y transferencia de conocimiento geoespacial</v>
          </cell>
          <cell r="H29" t="str">
            <v>36</v>
          </cell>
          <cell r="I29" t="str">
            <v>TRABAJO</v>
          </cell>
        </row>
        <row r="30">
          <cell r="C30" t="str">
            <v>0499</v>
          </cell>
          <cell r="D30" t="str">
            <v>Fortalecimiento de la gestión y dirección del Sector Información Estadística</v>
          </cell>
          <cell r="H30" t="str">
            <v>37</v>
          </cell>
          <cell r="I30" t="str">
            <v>INTERIOR</v>
          </cell>
        </row>
        <row r="31">
          <cell r="C31" t="str">
            <v>0501</v>
          </cell>
          <cell r="D31" t="str">
            <v>Mejoramiento y fortalecimiento del sistema de empleo y la gerencia pública</v>
          </cell>
          <cell r="H31" t="str">
            <v>39</v>
          </cell>
          <cell r="I31" t="str">
            <v>CIENCIA, TECNOLOGÍA E INNOVACIÓN</v>
          </cell>
        </row>
        <row r="32">
          <cell r="C32" t="str">
            <v>0502</v>
          </cell>
          <cell r="D32" t="str">
            <v>Gestión Pública moderna, eficiente, transparente y participativa</v>
          </cell>
          <cell r="H32" t="str">
            <v>40</v>
          </cell>
          <cell r="I32" t="str">
            <v>VIVIENDA, CIUDAD Y TERRITORIO</v>
          </cell>
        </row>
        <row r="33">
          <cell r="C33" t="str">
            <v>0503</v>
          </cell>
          <cell r="D33" t="str">
            <v xml:space="preserve">Mejoramiento de la calidad educativa en gestión pública </v>
          </cell>
          <cell r="H33" t="str">
            <v>41</v>
          </cell>
          <cell r="I33" t="str">
            <v>INCLUSIÓN SOCIAL Y RECONCILIACIÓN</v>
          </cell>
        </row>
        <row r="34">
          <cell r="C34" t="str">
            <v>0504</v>
          </cell>
          <cell r="D34" t="str">
            <v>Administración y vigilancia de las carreras administrativas de los servidores públicos</v>
          </cell>
          <cell r="H34" t="str">
            <v>42</v>
          </cell>
          <cell r="I34" t="str">
            <v>INTELIGENCIA</v>
          </cell>
        </row>
        <row r="35">
          <cell r="C35" t="str">
            <v>0505</v>
          </cell>
          <cell r="D35" t="str">
            <v>Fortalecimiento de la Gestión Pública en las Entidades Nacionales y Territoriales</v>
          </cell>
          <cell r="H35" t="str">
            <v>43</v>
          </cell>
          <cell r="I35" t="str">
            <v>DEPORTE Y RECREACIÓN</v>
          </cell>
        </row>
        <row r="36">
          <cell r="C36" t="str">
            <v>0599</v>
          </cell>
          <cell r="D36" t="str">
            <v>Fortalecimiento de la gestión y dirección del Sector Empleo Público</v>
          </cell>
          <cell r="H36" t="str">
            <v>44</v>
          </cell>
          <cell r="I36" t="str">
            <v>SISTEMA INTEGRAL DE VERDAD, JUSTICIA, REPARACIÓN Y NO REPETICIÓN</v>
          </cell>
        </row>
        <row r="37">
          <cell r="C37" t="str">
            <v>1101</v>
          </cell>
          <cell r="D37" t="str">
            <v>Fortalecimiento y diversificación de relaciones bilaterales</v>
          </cell>
          <cell r="H37" t="str">
            <v>45</v>
          </cell>
          <cell r="I37" t="str">
            <v>GOBIERNO TERRRITORIAL</v>
          </cell>
        </row>
        <row r="38">
          <cell r="C38" t="str">
            <v>1102</v>
          </cell>
          <cell r="D38" t="str">
            <v>Posicionamiento en instancias globales, multilaterales, regionales y subregionales</v>
          </cell>
        </row>
        <row r="39">
          <cell r="C39" t="str">
            <v>1103</v>
          </cell>
          <cell r="D39" t="str">
            <v>Política migratoria y servicio al ciudadano</v>
          </cell>
        </row>
        <row r="40">
          <cell r="C40" t="str">
            <v>1104</v>
          </cell>
          <cell r="D40" t="str">
            <v>Soberanía territorial y desarrollo fronterizo</v>
          </cell>
        </row>
        <row r="41">
          <cell r="C41" t="str">
            <v>1105</v>
          </cell>
          <cell r="D41" t="str">
            <v>Cooperación internacional del sector relaciones exteriores</v>
          </cell>
        </row>
        <row r="42">
          <cell r="C42" t="str">
            <v>1199</v>
          </cell>
          <cell r="D42" t="str">
            <v>Fortalecimiento de la gestión y dirección del Sector Relaciones Exteriores</v>
          </cell>
        </row>
        <row r="43">
          <cell r="C43" t="str">
            <v>1201</v>
          </cell>
          <cell r="D43" t="str">
            <v xml:space="preserve"> Fortalecimiento del principio de seguridad jurídica, divulgación y depuración del ordenamiento jurídico</v>
          </cell>
        </row>
        <row r="44">
          <cell r="C44" t="str">
            <v>1202</v>
          </cell>
          <cell r="D44" t="str">
            <v xml:space="preserve"> Promoción al acceso a la justicia</v>
          </cell>
        </row>
        <row r="45">
          <cell r="C45" t="str">
            <v>1203</v>
          </cell>
          <cell r="D45" t="str">
            <v xml:space="preserve"> Promoción de los métodos de resolución de conflictos</v>
          </cell>
        </row>
        <row r="46">
          <cell r="C46" t="str">
            <v>1204</v>
          </cell>
          <cell r="D46" t="str">
            <v>Justicia transicional</v>
          </cell>
        </row>
        <row r="47">
          <cell r="C47" t="str">
            <v>1205</v>
          </cell>
          <cell r="D47" t="str">
            <v>Defensa jurídica del Estado</v>
          </cell>
        </row>
        <row r="48">
          <cell r="C48" t="str">
            <v>1206</v>
          </cell>
          <cell r="D48" t="str">
            <v>Sistema penitenciario y carcelario en el marco de los derechos humanos</v>
          </cell>
        </row>
        <row r="49">
          <cell r="C49" t="str">
            <v>1207</v>
          </cell>
          <cell r="D49" t="str">
            <v>Fortalecimiento de la política criminal del Estado colombiano</v>
          </cell>
        </row>
        <row r="50">
          <cell r="C50" t="str">
            <v>1208</v>
          </cell>
          <cell r="D50" t="str">
            <v>Formulación y coordinación de la política integral frente a las drogas y actividades relacionadas</v>
          </cell>
        </row>
        <row r="51">
          <cell r="C51" t="str">
            <v>1209</v>
          </cell>
          <cell r="D51" t="str">
            <v>Modernización de la información inmobiliaria</v>
          </cell>
        </row>
        <row r="52">
          <cell r="C52" t="str">
            <v>1299</v>
          </cell>
          <cell r="D52" t="str">
            <v>Fortalecimiento de la gestión y dirección del Sector Justicia y del Derecho</v>
          </cell>
        </row>
        <row r="53">
          <cell r="C53" t="str">
            <v>1301</v>
          </cell>
          <cell r="D53" t="str">
            <v>Política macroeconómica y fiscal</v>
          </cell>
        </row>
        <row r="54">
          <cell r="C54" t="str">
            <v>1302</v>
          </cell>
          <cell r="D54" t="str">
            <v>Gestión de recursos públicos</v>
          </cell>
        </row>
        <row r="55">
          <cell r="C55" t="str">
            <v>1303</v>
          </cell>
          <cell r="D55" t="str">
            <v>Reducción de la vulnerabilidad fiscal ante desastres y riesgos climáticos</v>
          </cell>
        </row>
        <row r="56">
          <cell r="C56" t="str">
            <v>1304</v>
          </cell>
          <cell r="D56" t="str">
            <v>Inspección, control y vigilancia financiera, solidaria y de recursos públicos</v>
          </cell>
        </row>
        <row r="57">
          <cell r="C57" t="str">
            <v>1305</v>
          </cell>
          <cell r="D57" t="str">
            <v>Fortalecimiento del recaudo y tributación</v>
          </cell>
        </row>
        <row r="58">
          <cell r="C58" t="str">
            <v>1399</v>
          </cell>
          <cell r="D58" t="str">
            <v>Fortalecimiento de la gestión y dirección del Sector Hacienda</v>
          </cell>
        </row>
        <row r="59">
          <cell r="C59" t="str">
            <v>1501</v>
          </cell>
          <cell r="D59" t="str">
            <v>Capacidades de la Policía Nacional en seguridad pública, prevención, convivencia y seguridad ciudadana</v>
          </cell>
        </row>
        <row r="60">
          <cell r="C60" t="str">
            <v>1502</v>
          </cell>
          <cell r="D60" t="str">
            <v>Capacidades de las Fuerzas Militares en seguridad pública y defensa en el territorio nacional</v>
          </cell>
        </row>
        <row r="61">
          <cell r="C61" t="str">
            <v>1504</v>
          </cell>
          <cell r="D61" t="str">
            <v>Desarrollo marítimo, fluvial y costero desde el sector defensa</v>
          </cell>
        </row>
        <row r="62">
          <cell r="C62" t="str">
            <v>1505</v>
          </cell>
          <cell r="D62" t="str">
            <v>Generación de bienestar para la Fuerza Pública y sus familias</v>
          </cell>
        </row>
        <row r="63">
          <cell r="C63" t="str">
            <v>1506</v>
          </cell>
          <cell r="D63" t="str">
            <v>Gestión del riesgo de desastres desde el sector defensa y seguridad</v>
          </cell>
        </row>
        <row r="64">
          <cell r="C64" t="str">
            <v>1507</v>
          </cell>
          <cell r="D64" t="str">
            <v>Grupo Social y Empresarial de la Defensa (GSED) Competitivo</v>
          </cell>
        </row>
        <row r="65">
          <cell r="C65" t="str">
            <v>1599</v>
          </cell>
          <cell r="D65" t="str">
            <v>Fortalecimiento de la gestión y dirección del Sector Defensa y Seguridad</v>
          </cell>
        </row>
        <row r="66">
          <cell r="C66" t="str">
            <v>1701</v>
          </cell>
          <cell r="D66" t="str">
            <v>Mejoramiento de la habitabilidad rural</v>
          </cell>
        </row>
        <row r="67">
          <cell r="C67" t="str">
            <v>1702</v>
          </cell>
          <cell r="D67" t="str">
            <v>Inclusión productiva de pequeños productores rurales</v>
          </cell>
        </row>
        <row r="68">
          <cell r="C68" t="str">
            <v>1703</v>
          </cell>
          <cell r="D68" t="str">
            <v>Servicios financieros y gestión del riesgo para las actividades agropecuarias y rurales</v>
          </cell>
        </row>
        <row r="69">
          <cell r="C69" t="str">
            <v>1704</v>
          </cell>
          <cell r="D69" t="str">
            <v>Ordenamiento social y uso productivo del territorio rural</v>
          </cell>
        </row>
        <row r="70">
          <cell r="C70" t="str">
            <v>1705</v>
          </cell>
          <cell r="D70" t="str">
            <v>Restitución de tierras a víctimas del conflicto armado</v>
          </cell>
        </row>
        <row r="71">
          <cell r="C71" t="str">
            <v>1706</v>
          </cell>
          <cell r="D71" t="str">
            <v xml:space="preserve"> Aprovechamiento de mercados externos</v>
          </cell>
        </row>
        <row r="72">
          <cell r="C72" t="str">
            <v>1707</v>
          </cell>
          <cell r="D72" t="str">
            <v>Sanidad agropecuaria e inocuidad agroalimentaria</v>
          </cell>
        </row>
        <row r="73">
          <cell r="C73" t="str">
            <v>1708</v>
          </cell>
          <cell r="D73" t="str">
            <v>Ciencia, tecnología e innovación agropecuaria</v>
          </cell>
        </row>
        <row r="74">
          <cell r="C74" t="str">
            <v>1709</v>
          </cell>
          <cell r="D74" t="str">
            <v>Infraestructura productiva y comercialización</v>
          </cell>
        </row>
        <row r="75">
          <cell r="C75" t="str">
            <v>1710</v>
          </cell>
          <cell r="D75" t="str">
            <v>Renovación territorial para el desarrollo integral de las zonas rurales afectadas por el conflicto armado</v>
          </cell>
        </row>
        <row r="76">
          <cell r="C76" t="str">
            <v>1799</v>
          </cell>
          <cell r="D76" t="str">
            <v>Fortalecimiento de la gestión y dirección del Sector Agropecuario</v>
          </cell>
        </row>
        <row r="77">
          <cell r="C77" t="str">
            <v>1901</v>
          </cell>
          <cell r="D77" t="str">
            <v xml:space="preserve">Salud pública y prestación de servicios  </v>
          </cell>
        </row>
        <row r="78">
          <cell r="C78" t="str">
            <v>1902</v>
          </cell>
          <cell r="D78" t="str">
            <v>Aseguramiento y administración del Sistema General de la Seguridad Social en Salud - SGSSS</v>
          </cell>
        </row>
        <row r="79">
          <cell r="C79" t="str">
            <v>1903</v>
          </cell>
          <cell r="D79" t="str">
            <v>Inspección, vigilancia y control</v>
          </cell>
        </row>
        <row r="80">
          <cell r="C80" t="str">
            <v>1904</v>
          </cell>
          <cell r="D80" t="str">
            <v>Sanidad Ambiental</v>
          </cell>
        </row>
        <row r="81">
          <cell r="C81" t="str">
            <v>1999</v>
          </cell>
          <cell r="D81" t="str">
            <v xml:space="preserve"> Fortalecimiento de la gestión y dirección del Sector Salud y Protección Social</v>
          </cell>
        </row>
        <row r="82">
          <cell r="C82" t="str">
            <v>2101</v>
          </cell>
          <cell r="D82" t="str">
            <v>Acceso al servicio público domiciliario de gas combustible</v>
          </cell>
        </row>
        <row r="83">
          <cell r="C83" t="str">
            <v>2102</v>
          </cell>
          <cell r="D83" t="str">
            <v>Consolidación productiva del sector de energía eléctrica</v>
          </cell>
        </row>
        <row r="84">
          <cell r="C84" t="str">
            <v>2103</v>
          </cell>
          <cell r="D84" t="str">
            <v>Consolidación productiva del sector hidrocarburos</v>
          </cell>
        </row>
        <row r="85">
          <cell r="C85" t="str">
            <v>2104</v>
          </cell>
          <cell r="D85" t="str">
            <v>Consolidación productiva del sector minero</v>
          </cell>
        </row>
        <row r="86">
          <cell r="C86" t="str">
            <v>2105</v>
          </cell>
          <cell r="D86" t="str">
            <v xml:space="preserve"> Desarrollo ambiental sostenible del sector minero energético</v>
          </cell>
        </row>
        <row r="87">
          <cell r="C87" t="str">
            <v>2106</v>
          </cell>
          <cell r="D87" t="str">
            <v>Gestión de la información en el sector minero energético</v>
          </cell>
        </row>
        <row r="88">
          <cell r="C88" t="str">
            <v>2199</v>
          </cell>
          <cell r="D88" t="str">
            <v xml:space="preserve">Fortalecimiento de la gestión y dirección del Sector Minas y Energía </v>
          </cell>
        </row>
        <row r="89">
          <cell r="C89" t="str">
            <v>2201</v>
          </cell>
          <cell r="D89" t="str">
            <v>Calidad, cobertura y fortalecimiento de la educación inicial, prescolar, básica y media</v>
          </cell>
        </row>
        <row r="90">
          <cell r="C90" t="str">
            <v>2202</v>
          </cell>
          <cell r="D90" t="str">
            <v>Calidad y fomento de la educación superior</v>
          </cell>
        </row>
        <row r="91">
          <cell r="C91" t="str">
            <v>2203</v>
          </cell>
          <cell r="D91" t="str">
            <v>Cierre de brechas para el goce efectivo de derechos fundamentales de la población en condición de discapacidad</v>
          </cell>
        </row>
        <row r="92">
          <cell r="C92" t="str">
            <v>2299</v>
          </cell>
          <cell r="D92" t="str">
            <v>Fortalecimiento de la gestión y dirección del Sector Educación</v>
          </cell>
        </row>
        <row r="93">
          <cell r="C93" t="str">
            <v>2301</v>
          </cell>
          <cell r="D93" t="str">
            <v>Facilitar el acceso y uso de las Tecnologías de la Información y las Comunicaciones (TIC) en todo el territorio nacional</v>
          </cell>
        </row>
        <row r="94">
          <cell r="C94" t="str">
            <v>2302</v>
          </cell>
          <cell r="D94" t="str">
            <v>Fomento del desarrollo de aplicaciones, software y contenidos para impulsar la apropiación de las Tecnologías de la Información y las Comunicaciones (TIC)</v>
          </cell>
        </row>
        <row r="95">
          <cell r="C95" t="str">
            <v>2399</v>
          </cell>
          <cell r="D95" t="str">
            <v>Fortalecimiento de la gestión y dirección del Sector Comunicaciones</v>
          </cell>
        </row>
        <row r="96">
          <cell r="C96" t="str">
            <v>2401</v>
          </cell>
          <cell r="D96" t="str">
            <v>Infraestructura red vial primaria</v>
          </cell>
        </row>
        <row r="97">
          <cell r="C97" t="str">
            <v>2402</v>
          </cell>
          <cell r="D97" t="str">
            <v>Infraestructura red vial regional</v>
          </cell>
        </row>
        <row r="98">
          <cell r="C98" t="str">
            <v>2403</v>
          </cell>
          <cell r="D98" t="str">
            <v>Infraestructura y servicios de transporte aéreo</v>
          </cell>
        </row>
        <row r="99">
          <cell r="C99" t="str">
            <v>2404</v>
          </cell>
          <cell r="D99" t="str">
            <v>Infraestructura de transporte férreo</v>
          </cell>
        </row>
        <row r="100">
          <cell r="C100" t="str">
            <v>2405</v>
          </cell>
          <cell r="D100" t="str">
            <v>Infraestructura de transporte marítimo</v>
          </cell>
        </row>
        <row r="101">
          <cell r="C101" t="str">
            <v>2406</v>
          </cell>
          <cell r="D101" t="str">
            <v>Infraestructura de transporte fluvial</v>
          </cell>
        </row>
        <row r="102">
          <cell r="C102" t="str">
            <v>2407</v>
          </cell>
          <cell r="D102" t="str">
            <v>Infraestructura y servicios de logística de transporte</v>
          </cell>
        </row>
        <row r="103">
          <cell r="C103" t="str">
            <v>2408</v>
          </cell>
          <cell r="D103" t="str">
            <v>Prestación de servicios de transporte público de pasajeros</v>
          </cell>
        </row>
        <row r="104">
          <cell r="C104" t="str">
            <v>2409</v>
          </cell>
          <cell r="D104" t="str">
            <v>Seguridad de transporte</v>
          </cell>
        </row>
        <row r="105">
          <cell r="C105" t="str">
            <v>2410</v>
          </cell>
          <cell r="D105" t="str">
            <v>Regulación y supervisión de infraestructura y servicios de transporte</v>
          </cell>
        </row>
        <row r="106">
          <cell r="C106" t="str">
            <v>2499</v>
          </cell>
          <cell r="D106" t="str">
            <v>Fortalecimiento de la gestión y dirección del Sector Transporte</v>
          </cell>
        </row>
        <row r="107">
          <cell r="C107" t="str">
            <v>2501</v>
          </cell>
          <cell r="D107" t="str">
            <v>Fortalecimiento del control y la vigilancia de la gestión fiscal y resarcimiento al daño del patrimonio público</v>
          </cell>
        </row>
        <row r="108">
          <cell r="C108" t="str">
            <v>2502</v>
          </cell>
          <cell r="D108" t="str">
            <v>Promoción, protección y defensa de los Derechos Humanos y el Derecho Internacional Humanitario</v>
          </cell>
        </row>
        <row r="109">
          <cell r="C109" t="str">
            <v>2503</v>
          </cell>
          <cell r="D109" t="str">
            <v>Lucha contra la corrupción</v>
          </cell>
        </row>
        <row r="110">
          <cell r="C110" t="str">
            <v>2504</v>
          </cell>
          <cell r="D110" t="str">
            <v>Vigilancia de la gestión administrativa de los funcionarios del Estado</v>
          </cell>
        </row>
        <row r="111">
          <cell r="C111" t="str">
            <v>2599</v>
          </cell>
          <cell r="D111" t="str">
            <v>Fortalecimiento de la gestión y dirección del Sector Organismos de Control</v>
          </cell>
        </row>
        <row r="112">
          <cell r="C112" t="str">
            <v>2701</v>
          </cell>
          <cell r="D112" t="str">
            <v>Mejoramiento a las competencias de la administración de justica</v>
          </cell>
        </row>
        <row r="113">
          <cell r="C113" t="str">
            <v>2799</v>
          </cell>
          <cell r="D113" t="str">
            <v>Fortalecimiento de la gestión y dirección del Sector Rama Judicial</v>
          </cell>
        </row>
        <row r="114">
          <cell r="C114" t="str">
            <v>2801</v>
          </cell>
          <cell r="D114" t="str">
            <v>Procesos democráticos y asuntos electorales</v>
          </cell>
        </row>
        <row r="115">
          <cell r="C115" t="str">
            <v>2802</v>
          </cell>
          <cell r="D115" t="str">
            <v>Identificación y registro del estado civil de la población</v>
          </cell>
        </row>
        <row r="116">
          <cell r="C116" t="str">
            <v>2899</v>
          </cell>
          <cell r="D116" t="str">
            <v>Fortalecimiento de la gestión y dirección del Sector Registraduría</v>
          </cell>
        </row>
        <row r="117">
          <cell r="C117" t="str">
            <v>2901</v>
          </cell>
          <cell r="D117" t="str">
            <v>Efectividad de la investigación penal y técnico científica</v>
          </cell>
        </row>
        <row r="118">
          <cell r="C118" t="str">
            <v>2999</v>
          </cell>
          <cell r="D118" t="str">
            <v xml:space="preserve">Fortalecimiento de la gestión y dirección del Sector Fiscalía </v>
          </cell>
        </row>
        <row r="119">
          <cell r="C119" t="str">
            <v>3201</v>
          </cell>
          <cell r="D119" t="str">
            <v>Fortalecimiento del desempeño ambiental de los sectores productivos</v>
          </cell>
        </row>
        <row r="120">
          <cell r="C120" t="str">
            <v>3202</v>
          </cell>
          <cell r="D120" t="str">
            <v>Conservación de la biodiversidad y sus servicios ecosistémicos</v>
          </cell>
        </row>
        <row r="121">
          <cell r="C121" t="str">
            <v>3203</v>
          </cell>
          <cell r="D121" t="str">
            <v>Gestión integral del recurso hídrico</v>
          </cell>
        </row>
        <row r="122">
          <cell r="C122" t="str">
            <v>3204</v>
          </cell>
          <cell r="D122" t="str">
            <v>Gestión de la información y el conocimiento ambiental</v>
          </cell>
        </row>
        <row r="123">
          <cell r="C123" t="str">
            <v>3205</v>
          </cell>
          <cell r="D123" t="str">
            <v>Ordenamiento ambiental territorial</v>
          </cell>
        </row>
        <row r="124">
          <cell r="C124" t="str">
            <v>3206</v>
          </cell>
          <cell r="D124" t="str">
            <v>Gestión del cambio climático para un desarrollo bajo en carbono y resiliente al clima</v>
          </cell>
        </row>
        <row r="125">
          <cell r="C125" t="str">
            <v>3207</v>
          </cell>
          <cell r="D125" t="str">
            <v>Gestión integral de mares, costas y recursos acuáticos</v>
          </cell>
        </row>
        <row r="126">
          <cell r="C126" t="str">
            <v>3208</v>
          </cell>
          <cell r="D126" t="str">
            <v xml:space="preserve">Educación Ambiental </v>
          </cell>
        </row>
        <row r="127">
          <cell r="C127" t="str">
            <v>3299</v>
          </cell>
          <cell r="D127" t="str">
            <v>Fortalecimiento de la gestión y dirección del Sector Ambiente y Desarrollo Sostenible</v>
          </cell>
        </row>
        <row r="128">
          <cell r="C128" t="str">
            <v>3301</v>
          </cell>
          <cell r="D128" t="str">
            <v>Promoción y acceso efectivo a procesos culturales y artísticos</v>
          </cell>
        </row>
        <row r="129">
          <cell r="C129" t="str">
            <v>3302</v>
          </cell>
          <cell r="D129" t="str">
            <v>Gestión, protección y salvaguardia del patrimonio cultural colombiano</v>
          </cell>
        </row>
        <row r="130">
          <cell r="C130" t="str">
            <v>3399</v>
          </cell>
          <cell r="D130" t="str">
            <v>Fortalecimiento de la gestión y dirección del Sector Cultura</v>
          </cell>
        </row>
        <row r="131">
          <cell r="C131" t="str">
            <v>3501</v>
          </cell>
          <cell r="D131" t="str">
            <v>Internacionalización de la economía</v>
          </cell>
        </row>
        <row r="132">
          <cell r="C132" t="str">
            <v>3502</v>
          </cell>
          <cell r="D132" t="str">
            <v>Productividad y competitividad de las empresas colombianas</v>
          </cell>
        </row>
        <row r="133">
          <cell r="C133" t="str">
            <v>3503</v>
          </cell>
          <cell r="D133" t="str">
            <v>Ambiente regulatorio y económico para la competencia y la actividad empresarial</v>
          </cell>
        </row>
        <row r="134">
          <cell r="C134" t="str">
            <v>3599</v>
          </cell>
          <cell r="D134" t="str">
            <v>Fortalecimiento de la gestión y dirección del Sector Comercio, Industria y Turismo</v>
          </cell>
        </row>
        <row r="135">
          <cell r="C135" t="str">
            <v>3601</v>
          </cell>
          <cell r="D135" t="str">
            <v>Protección Social</v>
          </cell>
        </row>
        <row r="136">
          <cell r="C136" t="str">
            <v>3602</v>
          </cell>
          <cell r="D136" t="str">
            <v>Generación y formalización del empleo</v>
          </cell>
        </row>
        <row r="137">
          <cell r="C137" t="str">
            <v>3603</v>
          </cell>
          <cell r="D137" t="str">
            <v>Formación para el trabajo</v>
          </cell>
        </row>
        <row r="138">
          <cell r="C138" t="str">
            <v>3604</v>
          </cell>
          <cell r="D138" t="str">
            <v>Derechos fundamentales del trabajo y fortalecimiento del diálogo social</v>
          </cell>
        </row>
        <row r="139">
          <cell r="C139" t="str">
            <v>3605</v>
          </cell>
          <cell r="D139" t="str">
            <v>Fomento de la investigación, desarrollo tecnológico e innovación del sector trabajo</v>
          </cell>
        </row>
        <row r="140">
          <cell r="C140" t="str">
            <v>3699</v>
          </cell>
          <cell r="D140" t="str">
            <v>Fortalecimiento de la gestión y dirección del Sector Trabajo</v>
          </cell>
        </row>
        <row r="141">
          <cell r="C141" t="str">
            <v>3701</v>
          </cell>
          <cell r="D141" t="str">
            <v>Fortalecimiento institucional a los procesos organizativos de concertación; garantía, prevención y respeto de los derechos humanos como fundamentos para la paz</v>
          </cell>
        </row>
        <row r="142">
          <cell r="C142" t="str">
            <v>3702</v>
          </cell>
          <cell r="D142" t="str">
            <v>Fortalecimiento a la gobernabilidad territorial para la seguridad, convivencia ciudadana, paz y post-conflicto</v>
          </cell>
        </row>
        <row r="143">
          <cell r="C143" t="str">
            <v>3703</v>
          </cell>
          <cell r="D143" t="str">
            <v>Política pública de víctimas del conflicto armado y postconflicto</v>
          </cell>
        </row>
        <row r="144">
          <cell r="C144" t="str">
            <v>3704</v>
          </cell>
          <cell r="D144" t="str">
            <v>Participación Ciudadana, Política y diversidad de creencias</v>
          </cell>
        </row>
        <row r="145">
          <cell r="C145" t="str">
            <v>3705</v>
          </cell>
          <cell r="D145" t="str">
            <v>Protección de personas, grupos y comunidades en riesgo extraordinario y extremo UNP</v>
          </cell>
        </row>
        <row r="146">
          <cell r="C146" t="str">
            <v>3706</v>
          </cell>
          <cell r="D146" t="str">
            <v>Protección, promoción y difusión del derecho de autor y los derechos conexos</v>
          </cell>
        </row>
        <row r="147">
          <cell r="C147" t="str">
            <v>3707</v>
          </cell>
          <cell r="D147" t="str">
            <v>Gestión del riesgo de desastres naturales y antrópicos en la zona de influencia del Volcán Nevado del Huila</v>
          </cell>
        </row>
        <row r="148">
          <cell r="C148" t="str">
            <v>3708</v>
          </cell>
          <cell r="D148" t="str">
            <v>Fortalecimiento institucional y operativo de los Bomberos de Colombia</v>
          </cell>
        </row>
        <row r="149">
          <cell r="C149" t="str">
            <v>3799</v>
          </cell>
          <cell r="D149" t="str">
            <v>Fortalecimiento de la gestión y dirección del Sector Interior</v>
          </cell>
        </row>
        <row r="150">
          <cell r="C150" t="str">
            <v>3901</v>
          </cell>
          <cell r="D150" t="str">
            <v xml:space="preserve">Consolidación de una institucionalidad habilitante para la Ciencia Tecnología e Innovación (CTI) </v>
          </cell>
        </row>
        <row r="151">
          <cell r="C151" t="str">
            <v>3902</v>
          </cell>
          <cell r="D151" t="str">
            <v>Investigación con calidad e impacto</v>
          </cell>
        </row>
        <row r="152">
          <cell r="C152" t="str">
            <v>3903</v>
          </cell>
          <cell r="D152" t="str">
            <v>Desarrollo tecnológico e innovación para crecimiento empresarial</v>
          </cell>
        </row>
        <row r="153">
          <cell r="C153" t="str">
            <v>3904</v>
          </cell>
          <cell r="D153" t="str">
            <v>Generación de una cultura que valora y gestiona el conocimiento y la innovación</v>
          </cell>
        </row>
        <row r="154">
          <cell r="C154" t="str">
            <v>3999</v>
          </cell>
          <cell r="D154" t="str">
            <v>Fortalecimiento de la gestión y dirección del Sector Ciencia y Tecnología</v>
          </cell>
        </row>
        <row r="155">
          <cell r="C155" t="str">
            <v>4001</v>
          </cell>
          <cell r="D155" t="str">
            <v>Acceso a soluciones de vivienda</v>
          </cell>
        </row>
        <row r="156">
          <cell r="C156" t="str">
            <v>4002</v>
          </cell>
          <cell r="D156" t="str">
            <v>Ordenamiento territorial y desarrollo urbano</v>
          </cell>
        </row>
        <row r="157">
          <cell r="C157" t="str">
            <v>4003</v>
          </cell>
          <cell r="D157" t="str">
            <v>Acceso de la población a los servicios de agua potable y saneamiento básico</v>
          </cell>
        </row>
        <row r="158">
          <cell r="C158" t="str">
            <v>4099</v>
          </cell>
          <cell r="D158" t="str">
            <v>Fortalecimiento de la gestión y dirección del Sector Vivienda, Ciudad y Territorio</v>
          </cell>
        </row>
        <row r="159">
          <cell r="C159" t="str">
            <v>4101</v>
          </cell>
          <cell r="D159" t="str">
            <v>Atención, asistencia  y reparación integral a las víctimas</v>
          </cell>
        </row>
        <row r="160">
          <cell r="C160" t="str">
            <v>4102</v>
          </cell>
          <cell r="D160" t="str">
            <v>Desarrollo integral de niñas, niños, adolescentes y sus familias</v>
          </cell>
        </row>
        <row r="161">
          <cell r="C161" t="str">
            <v>4103</v>
          </cell>
          <cell r="D161" t="str">
            <v>Inclusión social y productiva para la población en situación de vulnerabilidad</v>
          </cell>
        </row>
        <row r="162">
          <cell r="C162" t="str">
            <v>4199</v>
          </cell>
          <cell r="D162" t="str">
            <v xml:space="preserve">Fortalecimiento de la gestión y dirección del Sector Inclusión Social y Reconciliación </v>
          </cell>
        </row>
        <row r="163">
          <cell r="C163" t="str">
            <v>4201</v>
          </cell>
          <cell r="D163" t="str">
            <v>Desarrollo de Inteligencia Estratégica y Contrainteligencia de Estado</v>
          </cell>
        </row>
        <row r="164">
          <cell r="C164" t="str">
            <v>4299</v>
          </cell>
          <cell r="D164" t="str">
            <v>Fortalecimiento de la gestión y dirección del Sector Inteligencia</v>
          </cell>
        </row>
        <row r="165">
          <cell r="C165" t="str">
            <v>4301</v>
          </cell>
          <cell r="D165" t="str">
            <v>Fomento a la recreación, la actividad física y el deporte para desarrollar entornos de convivencia y paz</v>
          </cell>
        </row>
        <row r="166">
          <cell r="C166" t="str">
            <v>4302</v>
          </cell>
          <cell r="D166" t="str">
            <v>Formación y preparación de deportistas</v>
          </cell>
        </row>
        <row r="167">
          <cell r="C167" t="str">
            <v>4399</v>
          </cell>
          <cell r="D167" t="str">
            <v xml:space="preserve">Fortalecimiento de la gestión y dirección del Sector Deporte y Recreación </v>
          </cell>
        </row>
        <row r="168">
          <cell r="C168" t="str">
            <v>4401</v>
          </cell>
          <cell r="D168" t="str">
            <v>Jurisdicción especial para la paz</v>
          </cell>
        </row>
        <row r="169">
          <cell r="C169" t="str">
            <v>4402</v>
          </cell>
          <cell r="D169" t="str">
            <v xml:space="preserve">Esclarecimiento de la verdad, la convivencia y la no repetición.
</v>
          </cell>
        </row>
        <row r="170">
          <cell r="C170" t="str">
            <v>4403</v>
          </cell>
          <cell r="D170" t="str">
            <v xml:space="preserve">Búsqueda humanitaria de personas dadas por desaparecidas en el contexto y en razón del conflicto armado en Colombia
</v>
          </cell>
        </row>
        <row r="171">
          <cell r="C171" t="str">
            <v>4499</v>
          </cell>
          <cell r="D171" t="str">
            <v>Fortalecimiento de la gestión y dirección del Sector Sistema Integral de Verdad , Justicia, Reparación y No Repetición</v>
          </cell>
        </row>
        <row r="172">
          <cell r="C172" t="str">
            <v>4501</v>
          </cell>
          <cell r="D172" t="str">
            <v>Fortalecimiento de la convivencia y la seguridad ciudadana</v>
          </cell>
        </row>
        <row r="173">
          <cell r="C173" t="str">
            <v>4502</v>
          </cell>
          <cell r="D173" t="str">
            <v>Fortalecimiento del buen gobierno para el respeto y garantía de los derechos humanos.</v>
          </cell>
        </row>
        <row r="174">
          <cell r="C174" t="str">
            <v>4503</v>
          </cell>
          <cell r="D174" t="str">
            <v>Gestión del riesgo de desastres y emergencias</v>
          </cell>
        </row>
        <row r="175">
          <cell r="C175" t="str">
            <v>4599</v>
          </cell>
          <cell r="D175" t="str">
            <v>Fortalecimiento a la gestión y dirección de la administración pública territorial</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1"/>
      <sheetName val="Meta 1..n"/>
      <sheetName val="Metas 2"/>
      <sheetName val="Metas 3"/>
      <sheetName val="Metas 4 (Contrato relevos)"/>
      <sheetName val="Metas 5"/>
      <sheetName val="Metas 6 (ONU Mujeres)"/>
      <sheetName val="Metas 7 (Unidades Moviles)"/>
      <sheetName val="Ptto2022"/>
      <sheetName val="Indicadores PA"/>
      <sheetName val="Indic Gestión SPI"/>
      <sheetName val="Territorialización PA"/>
      <sheetName val="Instructivo"/>
      <sheetName val="Generalidades"/>
      <sheetName val="Hoja13"/>
      <sheetName val="Hoja1"/>
    </sheetNames>
    <sheetDataSet>
      <sheetData sheetId="0">
        <row r="34">
          <cell r="Q34" t="str">
            <v>Se realiza alineación con el Delivery para integrar toda la información. Alineación de los acuerdos de confidencialidad con los sectores para evitar reprocesos. se adelantó 1er comité técnico de la Línea Base. A enero se aplicaron 12.051 encuestas por 17 grupos de 94 encuestadores en las localidades de Antonio Nariño, Chapinero, Puente Aranda, Rafael Uribe y Suba. Análisis propuestas programa inclusión económica y laboral mujeres migrantes para SIDICU. Se adelantó la construcción de los términos de referencia que tiene como objetivo principal sistematizar y consolidar los avances técnicos del desarrollo del Sistema Distrital de Cuidado, incluyendo la articulación de todas las estrategias y modelos, de acuerdo con los insumos y avances realizados por la Secretaría Distrital de la Mujer desde el inicio de su implementación.</v>
          </cell>
        </row>
      </sheetData>
      <sheetData sheetId="1"/>
      <sheetData sheetId="2"/>
      <sheetData sheetId="3">
        <row r="34">
          <cell r="Q34" t="str">
            <v>En la adecuación de la infraestructura de las manzanas de cuidado se avanzó en la construcción del plan de acción para la identificación de los procesos, espacios de participación, actores territoriales, actores estratégicos, tiempos estimados de ejecución y evidencias requeridas para adelantar con éxito el proceso de difusión del Sistema de Cuidado en el marco de la Estrategia Territorial de las Manzanas de Cuidado. Articulación de acciones intersectoriales para la inauguración de una nueva Manzana de Cuidado en la localidad de Santa Fe y para la prestación de los servicios en el marco del Sistema Distrital de Cuidado.</v>
          </cell>
        </row>
        <row r="35">
          <cell r="D35">
            <v>1.5583333333333334E-2</v>
          </cell>
        </row>
      </sheetData>
      <sheetData sheetId="4"/>
      <sheetData sheetId="5">
        <row r="34">
          <cell r="Q34" t="str">
            <v xml:space="preserve">Se definió la ruta de virtualización de talleres, el plan de trabajo y el diseño instruccional y con ello, contenidos, propuesta gráfica y personajes. Asi mismo, se remitío repositorio fotográfico, material audivisual relacionado con los talleres, lo que permitirá concretar la propuesta gráfica que alimenta los módulos.  En el marco de la estrategia de comunicaciones, se definieron las líneas tácticas de activación y se cuenta con un tablero de control y seguimiento mensual  de las líneas propuestas. Se identificaron acciones en materia de posicionamiento del Sistema con las personas cuidadoras. </v>
          </cell>
        </row>
        <row r="35">
          <cell r="D35">
            <v>0.75372499999999998</v>
          </cell>
        </row>
      </sheetData>
      <sheetData sheetId="6"/>
      <sheetData sheetId="7">
        <row r="34">
          <cell r="Q34" t="str">
            <v xml:space="preserve">Se avanza en la fase preparatoria con la construcción y revisión del proceso de licitación pública para el alquiler, adecuación y puesta en operación de las dos Unidades Móviles de Servicios del Cuidado, que proyecta la autorización de vigencias futuras en garantía de la continuidad del servicio en lo corrido de la vigencia 2023, con lo anterior, se proyecta iniciar la articulación intersectorial para la prestación de los servicios del Sistema de Cuidad en zonas rurales y de mayor necesidad según índice. </v>
          </cell>
        </row>
        <row r="35">
          <cell r="D35">
            <v>3.3333333333333335E-3</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C0C0"/>
  </sheetPr>
  <dimension ref="A1:AO100"/>
  <sheetViews>
    <sheetView showGridLines="0" topLeftCell="K15" zoomScale="70" zoomScaleNormal="70" zoomScaleSheetLayoutView="25" workbookViewId="0">
      <selection activeCell="AC25" sqref="AC25"/>
    </sheetView>
  </sheetViews>
  <sheetFormatPr baseColWidth="10" defaultColWidth="14.42578125" defaultRowHeight="15" customHeight="1"/>
  <cols>
    <col min="1" max="1" width="38.42578125" customWidth="1"/>
    <col min="2" max="2" width="17" customWidth="1"/>
    <col min="3" max="3" width="13.42578125" customWidth="1"/>
    <col min="4" max="4" width="12.42578125" customWidth="1"/>
    <col min="5" max="5" width="13.7109375" customWidth="1"/>
    <col min="6" max="6" width="15.28515625" bestFit="1" customWidth="1"/>
    <col min="7" max="11" width="12.42578125" customWidth="1"/>
    <col min="12" max="14" width="14" customWidth="1"/>
    <col min="15" max="15" width="14.85546875" customWidth="1"/>
    <col min="16" max="16" width="14.140625" customWidth="1"/>
    <col min="17" max="21" width="14" customWidth="1"/>
    <col min="22" max="28" width="14.42578125" customWidth="1"/>
    <col min="29" max="29" width="16.42578125" bestFit="1" customWidth="1"/>
    <col min="30" max="30" width="14.42578125" customWidth="1"/>
    <col min="31" max="31" width="6.42578125" customWidth="1"/>
    <col min="32" max="32" width="22.855468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85546875" customWidth="1"/>
    <col min="41" max="41" width="18.42578125" customWidth="1"/>
  </cols>
  <sheetData>
    <row r="1" spans="1:41" ht="32.25" customHeight="1">
      <c r="A1" s="452"/>
      <c r="B1" s="453" t="s">
        <v>0</v>
      </c>
      <c r="C1" s="421"/>
      <c r="D1" s="421"/>
      <c r="E1" s="421"/>
      <c r="F1" s="421"/>
      <c r="G1" s="421"/>
      <c r="H1" s="421"/>
      <c r="I1" s="421"/>
      <c r="J1" s="421"/>
      <c r="K1" s="421"/>
      <c r="L1" s="421"/>
      <c r="M1" s="421"/>
      <c r="N1" s="421"/>
      <c r="O1" s="421"/>
      <c r="P1" s="421"/>
      <c r="Q1" s="421"/>
      <c r="R1" s="421"/>
      <c r="S1" s="421"/>
      <c r="T1" s="421"/>
      <c r="U1" s="421"/>
      <c r="V1" s="421"/>
      <c r="W1" s="421"/>
      <c r="X1" s="421"/>
      <c r="Y1" s="421"/>
      <c r="Z1" s="421"/>
      <c r="AA1" s="422"/>
      <c r="AB1" s="440" t="s">
        <v>1</v>
      </c>
      <c r="AC1" s="441"/>
      <c r="AD1" s="431"/>
      <c r="AE1" s="1"/>
      <c r="AF1" s="1"/>
      <c r="AG1" s="1"/>
      <c r="AH1" s="1"/>
      <c r="AI1" s="1"/>
      <c r="AJ1" s="1"/>
      <c r="AK1" s="1"/>
      <c r="AL1" s="1"/>
      <c r="AM1" s="1"/>
      <c r="AN1" s="1"/>
      <c r="AO1" s="1"/>
    </row>
    <row r="2" spans="1:41" ht="30.75" customHeight="1">
      <c r="A2" s="418"/>
      <c r="B2" s="442" t="s">
        <v>2</v>
      </c>
      <c r="C2" s="424"/>
      <c r="D2" s="424"/>
      <c r="E2" s="424"/>
      <c r="F2" s="424"/>
      <c r="G2" s="424"/>
      <c r="H2" s="424"/>
      <c r="I2" s="424"/>
      <c r="J2" s="424"/>
      <c r="K2" s="424"/>
      <c r="L2" s="424"/>
      <c r="M2" s="424"/>
      <c r="N2" s="424"/>
      <c r="O2" s="424"/>
      <c r="P2" s="424"/>
      <c r="Q2" s="424"/>
      <c r="R2" s="424"/>
      <c r="S2" s="424"/>
      <c r="T2" s="424"/>
      <c r="U2" s="424"/>
      <c r="V2" s="424"/>
      <c r="W2" s="424"/>
      <c r="X2" s="424"/>
      <c r="Y2" s="424"/>
      <c r="Z2" s="424"/>
      <c r="AA2" s="425"/>
      <c r="AB2" s="447" t="s">
        <v>3</v>
      </c>
      <c r="AC2" s="448"/>
      <c r="AD2" s="433"/>
      <c r="AE2" s="1"/>
      <c r="AF2" s="1"/>
      <c r="AG2" s="1"/>
      <c r="AH2" s="1"/>
      <c r="AI2" s="1"/>
      <c r="AJ2" s="1"/>
      <c r="AK2" s="1"/>
      <c r="AL2" s="1"/>
      <c r="AM2" s="1"/>
      <c r="AN2" s="1"/>
      <c r="AO2" s="1"/>
    </row>
    <row r="3" spans="1:41" ht="24" customHeight="1">
      <c r="A3" s="418"/>
      <c r="B3" s="443" t="s">
        <v>4</v>
      </c>
      <c r="C3" s="424"/>
      <c r="D3" s="424"/>
      <c r="E3" s="424"/>
      <c r="F3" s="424"/>
      <c r="G3" s="424"/>
      <c r="H3" s="424"/>
      <c r="I3" s="424"/>
      <c r="J3" s="424"/>
      <c r="K3" s="424"/>
      <c r="L3" s="424"/>
      <c r="M3" s="424"/>
      <c r="N3" s="424"/>
      <c r="O3" s="424"/>
      <c r="P3" s="424"/>
      <c r="Q3" s="424"/>
      <c r="R3" s="424"/>
      <c r="S3" s="424"/>
      <c r="T3" s="424"/>
      <c r="U3" s="424"/>
      <c r="V3" s="424"/>
      <c r="W3" s="424"/>
      <c r="X3" s="424"/>
      <c r="Y3" s="424"/>
      <c r="Z3" s="424"/>
      <c r="AA3" s="425"/>
      <c r="AB3" s="447" t="s">
        <v>5</v>
      </c>
      <c r="AC3" s="448"/>
      <c r="AD3" s="433"/>
      <c r="AE3" s="1"/>
      <c r="AF3" s="1"/>
      <c r="AG3" s="1"/>
      <c r="AH3" s="1"/>
      <c r="AI3" s="1"/>
      <c r="AJ3" s="1"/>
      <c r="AK3" s="1"/>
      <c r="AL3" s="1"/>
      <c r="AM3" s="1"/>
      <c r="AN3" s="1"/>
      <c r="AO3" s="1"/>
    </row>
    <row r="4" spans="1:41" ht="21.75" customHeight="1">
      <c r="A4" s="419"/>
      <c r="B4" s="426"/>
      <c r="C4" s="427"/>
      <c r="D4" s="427"/>
      <c r="E4" s="427"/>
      <c r="F4" s="427"/>
      <c r="G4" s="427"/>
      <c r="H4" s="427"/>
      <c r="I4" s="427"/>
      <c r="J4" s="427"/>
      <c r="K4" s="427"/>
      <c r="L4" s="427"/>
      <c r="M4" s="427"/>
      <c r="N4" s="427"/>
      <c r="O4" s="427"/>
      <c r="P4" s="427"/>
      <c r="Q4" s="427"/>
      <c r="R4" s="427"/>
      <c r="S4" s="427"/>
      <c r="T4" s="427"/>
      <c r="U4" s="427"/>
      <c r="V4" s="427"/>
      <c r="W4" s="427"/>
      <c r="X4" s="427"/>
      <c r="Y4" s="427"/>
      <c r="Z4" s="427"/>
      <c r="AA4" s="428"/>
      <c r="AB4" s="444" t="s">
        <v>6</v>
      </c>
      <c r="AC4" s="445"/>
      <c r="AD4" s="446"/>
      <c r="AE4" s="1"/>
      <c r="AF4" s="1"/>
      <c r="AG4" s="1"/>
      <c r="AH4" s="1"/>
      <c r="AI4" s="1"/>
      <c r="AJ4" s="1"/>
      <c r="AK4" s="1"/>
      <c r="AL4" s="1"/>
      <c r="AM4" s="1"/>
      <c r="AN4" s="1"/>
      <c r="AO4" s="1"/>
    </row>
    <row r="5" spans="1:41" ht="9" customHeight="1">
      <c r="A5" s="2"/>
      <c r="B5" s="3"/>
      <c r="C5" s="4"/>
      <c r="D5" s="285"/>
      <c r="E5" s="285"/>
      <c r="F5" s="285"/>
      <c r="G5" s="285"/>
      <c r="H5" s="285"/>
      <c r="I5" s="285"/>
      <c r="J5" s="285"/>
      <c r="K5" s="285"/>
      <c r="L5" s="285"/>
      <c r="M5" s="285"/>
      <c r="N5" s="285"/>
      <c r="O5" s="285"/>
      <c r="P5" s="285"/>
      <c r="Q5" s="285"/>
      <c r="R5" s="285"/>
      <c r="S5" s="285"/>
      <c r="T5" s="285"/>
      <c r="U5" s="285"/>
      <c r="V5" s="285"/>
      <c r="W5" s="285"/>
      <c r="X5" s="285"/>
      <c r="Y5" s="285"/>
      <c r="Z5" s="286"/>
      <c r="AA5" s="285"/>
      <c r="AB5" s="5"/>
      <c r="AC5" s="6"/>
      <c r="AD5" s="7"/>
      <c r="AE5" s="1"/>
      <c r="AF5" s="1"/>
      <c r="AG5" s="1"/>
      <c r="AH5" s="1"/>
      <c r="AI5" s="1"/>
      <c r="AJ5" s="1"/>
      <c r="AK5" s="1"/>
      <c r="AL5" s="1"/>
      <c r="AM5" s="1"/>
      <c r="AN5" s="1"/>
      <c r="AO5" s="1"/>
    </row>
    <row r="6" spans="1:41" ht="9" customHeight="1">
      <c r="A6" s="287"/>
      <c r="B6" s="285"/>
      <c r="C6" s="285"/>
      <c r="D6" s="285"/>
      <c r="E6" s="285"/>
      <c r="F6" s="285"/>
      <c r="G6" s="285"/>
      <c r="H6" s="285"/>
      <c r="I6" s="285"/>
      <c r="J6" s="285"/>
      <c r="K6" s="285"/>
      <c r="L6" s="285"/>
      <c r="M6" s="285"/>
      <c r="N6" s="285"/>
      <c r="O6" s="285"/>
      <c r="P6" s="285"/>
      <c r="Q6" s="285"/>
      <c r="R6" s="285"/>
      <c r="S6" s="285"/>
      <c r="T6" s="285"/>
      <c r="U6" s="285"/>
      <c r="V6" s="285"/>
      <c r="W6" s="285"/>
      <c r="X6" s="285"/>
      <c r="Y6" s="285"/>
      <c r="Z6" s="286"/>
      <c r="AA6" s="285"/>
      <c r="AB6" s="285"/>
      <c r="AC6" s="288"/>
      <c r="AD6" s="289"/>
      <c r="AE6" s="1"/>
      <c r="AF6" s="1"/>
      <c r="AG6" s="1"/>
      <c r="AH6" s="1"/>
      <c r="AI6" s="1"/>
      <c r="AJ6" s="1"/>
      <c r="AK6" s="1"/>
      <c r="AL6" s="1"/>
      <c r="AM6" s="1"/>
      <c r="AN6" s="1"/>
      <c r="AO6" s="1"/>
    </row>
    <row r="7" spans="1:41" ht="14.25" customHeight="1">
      <c r="A7" s="420" t="s">
        <v>7</v>
      </c>
      <c r="B7" s="422"/>
      <c r="C7" s="417" t="s">
        <v>8</v>
      </c>
      <c r="D7" s="420" t="s">
        <v>9</v>
      </c>
      <c r="E7" s="421"/>
      <c r="F7" s="421"/>
      <c r="G7" s="421"/>
      <c r="H7" s="422"/>
      <c r="I7" s="429">
        <v>44622</v>
      </c>
      <c r="J7" s="422"/>
      <c r="K7" s="420" t="s">
        <v>10</v>
      </c>
      <c r="L7" s="422"/>
      <c r="M7" s="449" t="s">
        <v>11</v>
      </c>
      <c r="N7" s="431"/>
      <c r="O7" s="430"/>
      <c r="P7" s="431"/>
      <c r="Q7" s="285"/>
      <c r="R7" s="285"/>
      <c r="S7" s="285"/>
      <c r="T7" s="285"/>
      <c r="U7" s="285"/>
      <c r="V7" s="285"/>
      <c r="W7" s="285"/>
      <c r="X7" s="285"/>
      <c r="Y7" s="285"/>
      <c r="Z7" s="286"/>
      <c r="AA7" s="285"/>
      <c r="AB7" s="285"/>
      <c r="AC7" s="288"/>
      <c r="AD7" s="289"/>
      <c r="AE7" s="1"/>
      <c r="AF7" s="1"/>
      <c r="AG7" s="1"/>
      <c r="AH7" s="1"/>
      <c r="AI7" s="1"/>
      <c r="AJ7" s="1"/>
      <c r="AK7" s="1"/>
      <c r="AL7" s="1"/>
      <c r="AM7" s="1"/>
      <c r="AN7" s="1"/>
      <c r="AO7" s="1"/>
    </row>
    <row r="8" spans="1:41" ht="14.25" customHeight="1">
      <c r="A8" s="423"/>
      <c r="B8" s="425"/>
      <c r="C8" s="418"/>
      <c r="D8" s="423"/>
      <c r="E8" s="424"/>
      <c r="F8" s="424"/>
      <c r="G8" s="424"/>
      <c r="H8" s="425"/>
      <c r="I8" s="423"/>
      <c r="J8" s="425"/>
      <c r="K8" s="423"/>
      <c r="L8" s="425"/>
      <c r="M8" s="432" t="s">
        <v>12</v>
      </c>
      <c r="N8" s="433"/>
      <c r="O8" s="434"/>
      <c r="P8" s="433"/>
      <c r="Q8" s="285"/>
      <c r="R8" s="285"/>
      <c r="S8" s="285"/>
      <c r="T8" s="285"/>
      <c r="U8" s="285"/>
      <c r="V8" s="285"/>
      <c r="W8" s="285"/>
      <c r="X8" s="285"/>
      <c r="Y8" s="285"/>
      <c r="Z8" s="286"/>
      <c r="AA8" s="285"/>
      <c r="AB8" s="285"/>
      <c r="AC8" s="288"/>
      <c r="AD8" s="289"/>
      <c r="AE8" s="1"/>
      <c r="AF8" s="1"/>
      <c r="AG8" s="1"/>
      <c r="AH8" s="1"/>
      <c r="AI8" s="1"/>
      <c r="AJ8" s="1"/>
      <c r="AK8" s="1"/>
      <c r="AL8" s="1"/>
      <c r="AM8" s="1"/>
      <c r="AN8" s="1"/>
      <c r="AO8" s="1"/>
    </row>
    <row r="9" spans="1:41" ht="15" customHeight="1">
      <c r="A9" s="426"/>
      <c r="B9" s="428"/>
      <c r="C9" s="419"/>
      <c r="D9" s="426"/>
      <c r="E9" s="427"/>
      <c r="F9" s="427"/>
      <c r="G9" s="427"/>
      <c r="H9" s="428"/>
      <c r="I9" s="426"/>
      <c r="J9" s="428"/>
      <c r="K9" s="426"/>
      <c r="L9" s="428"/>
      <c r="M9" s="450" t="s">
        <v>13</v>
      </c>
      <c r="N9" s="446"/>
      <c r="O9" s="451" t="s">
        <v>14</v>
      </c>
      <c r="P9" s="446"/>
      <c r="Q9" s="285"/>
      <c r="R9" s="285"/>
      <c r="S9" s="285"/>
      <c r="T9" s="285"/>
      <c r="U9" s="285"/>
      <c r="V9" s="285"/>
      <c r="W9" s="285"/>
      <c r="X9" s="285"/>
      <c r="Y9" s="285"/>
      <c r="Z9" s="286"/>
      <c r="AA9" s="285"/>
      <c r="AB9" s="285"/>
      <c r="AC9" s="288"/>
      <c r="AD9" s="289"/>
      <c r="AE9" s="1"/>
      <c r="AF9" s="1"/>
      <c r="AG9" s="1"/>
      <c r="AH9" s="1"/>
      <c r="AI9" s="1"/>
      <c r="AJ9" s="1"/>
      <c r="AK9" s="1"/>
      <c r="AL9" s="1"/>
      <c r="AM9" s="1"/>
      <c r="AN9" s="1"/>
      <c r="AO9" s="1"/>
    </row>
    <row r="10" spans="1:41" ht="15" customHeight="1">
      <c r="A10" s="287"/>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89"/>
      <c r="AE10" s="1"/>
      <c r="AF10" s="1"/>
      <c r="AG10" s="1"/>
      <c r="AH10" s="1"/>
      <c r="AI10" s="1"/>
      <c r="AJ10" s="1"/>
      <c r="AK10" s="1"/>
      <c r="AL10" s="1"/>
      <c r="AM10" s="1"/>
      <c r="AN10" s="1"/>
      <c r="AO10" s="1"/>
    </row>
    <row r="11" spans="1:41" ht="15" customHeight="1">
      <c r="A11" s="420" t="s">
        <v>15</v>
      </c>
      <c r="B11" s="422"/>
      <c r="C11" s="435" t="s">
        <v>16</v>
      </c>
      <c r="D11" s="421"/>
      <c r="E11" s="421"/>
      <c r="F11" s="421"/>
      <c r="G11" s="421"/>
      <c r="H11" s="421"/>
      <c r="I11" s="421"/>
      <c r="J11" s="421"/>
      <c r="K11" s="421"/>
      <c r="L11" s="421"/>
      <c r="M11" s="421"/>
      <c r="N11" s="421"/>
      <c r="O11" s="421"/>
      <c r="P11" s="421"/>
      <c r="Q11" s="421"/>
      <c r="R11" s="421"/>
      <c r="S11" s="421"/>
      <c r="T11" s="421"/>
      <c r="U11" s="421"/>
      <c r="V11" s="421"/>
      <c r="W11" s="421"/>
      <c r="X11" s="421"/>
      <c r="Y11" s="421"/>
      <c r="Z11" s="421"/>
      <c r="AA11" s="421"/>
      <c r="AB11" s="421"/>
      <c r="AC11" s="421"/>
      <c r="AD11" s="422"/>
      <c r="AE11" s="1"/>
      <c r="AF11" s="1"/>
      <c r="AG11" s="1"/>
      <c r="AH11" s="1"/>
      <c r="AI11" s="1"/>
      <c r="AJ11" s="1"/>
      <c r="AK11" s="1"/>
      <c r="AL11" s="1"/>
      <c r="AM11" s="1"/>
      <c r="AN11" s="1"/>
      <c r="AO11" s="1"/>
    </row>
    <row r="12" spans="1:41" ht="15" customHeight="1">
      <c r="A12" s="423"/>
      <c r="B12" s="425"/>
      <c r="C12" s="423"/>
      <c r="D12" s="424"/>
      <c r="E12" s="424"/>
      <c r="F12" s="424"/>
      <c r="G12" s="424"/>
      <c r="H12" s="424"/>
      <c r="I12" s="424"/>
      <c r="J12" s="424"/>
      <c r="K12" s="424"/>
      <c r="L12" s="424"/>
      <c r="M12" s="424"/>
      <c r="N12" s="424"/>
      <c r="O12" s="424"/>
      <c r="P12" s="424"/>
      <c r="Q12" s="424"/>
      <c r="R12" s="424"/>
      <c r="S12" s="424"/>
      <c r="T12" s="424"/>
      <c r="U12" s="424"/>
      <c r="V12" s="424"/>
      <c r="W12" s="424"/>
      <c r="X12" s="424"/>
      <c r="Y12" s="424"/>
      <c r="Z12" s="424"/>
      <c r="AA12" s="424"/>
      <c r="AB12" s="424"/>
      <c r="AC12" s="424"/>
      <c r="AD12" s="425"/>
      <c r="AE12" s="1"/>
      <c r="AF12" s="1"/>
      <c r="AG12" s="1"/>
      <c r="AH12" s="1"/>
      <c r="AI12" s="1"/>
      <c r="AJ12" s="1"/>
      <c r="AK12" s="1"/>
      <c r="AL12" s="1"/>
      <c r="AM12" s="1"/>
      <c r="AN12" s="1"/>
      <c r="AO12" s="1"/>
    </row>
    <row r="13" spans="1:41" ht="15" customHeight="1">
      <c r="A13" s="426"/>
      <c r="B13" s="428"/>
      <c r="C13" s="426"/>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27"/>
      <c r="AB13" s="427"/>
      <c r="AC13" s="427"/>
      <c r="AD13" s="428"/>
      <c r="AE13" s="1"/>
      <c r="AF13" s="1"/>
      <c r="AG13" s="1"/>
      <c r="AH13" s="1"/>
      <c r="AI13" s="1"/>
      <c r="AJ13" s="1"/>
      <c r="AK13" s="1"/>
      <c r="AL13" s="1"/>
      <c r="AM13" s="1"/>
      <c r="AN13" s="1"/>
      <c r="AO13" s="1"/>
    </row>
    <row r="14" spans="1:41" ht="9" customHeight="1">
      <c r="A14" s="284"/>
      <c r="B14" s="15"/>
      <c r="C14" s="290"/>
      <c r="D14" s="290"/>
      <c r="E14" s="290"/>
      <c r="F14" s="290"/>
      <c r="G14" s="290"/>
      <c r="H14" s="290"/>
      <c r="I14" s="290"/>
      <c r="J14" s="290"/>
      <c r="K14" s="290"/>
      <c r="L14" s="290"/>
      <c r="M14" s="291"/>
      <c r="N14" s="291"/>
      <c r="O14" s="291"/>
      <c r="P14" s="291"/>
      <c r="Q14" s="291"/>
      <c r="R14" s="16"/>
      <c r="S14" s="16"/>
      <c r="T14" s="16"/>
      <c r="U14" s="16"/>
      <c r="V14" s="16"/>
      <c r="W14" s="16"/>
      <c r="X14" s="16"/>
      <c r="Y14" s="9"/>
      <c r="Z14" s="9"/>
      <c r="AA14" s="9"/>
      <c r="AB14" s="9"/>
      <c r="AC14" s="9"/>
      <c r="AD14" s="292"/>
      <c r="AE14" s="1"/>
      <c r="AF14" s="1"/>
      <c r="AG14" s="1"/>
      <c r="AH14" s="1"/>
      <c r="AI14" s="1"/>
      <c r="AJ14" s="1"/>
      <c r="AK14" s="1"/>
      <c r="AL14" s="1"/>
      <c r="AM14" s="1"/>
      <c r="AN14" s="1"/>
      <c r="AO14" s="1"/>
    </row>
    <row r="15" spans="1:41" ht="65.45" customHeight="1">
      <c r="A15" s="459" t="s">
        <v>17</v>
      </c>
      <c r="B15" s="438"/>
      <c r="C15" s="458" t="s">
        <v>18</v>
      </c>
      <c r="D15" s="437"/>
      <c r="E15" s="437"/>
      <c r="F15" s="437"/>
      <c r="G15" s="437"/>
      <c r="H15" s="437"/>
      <c r="I15" s="437"/>
      <c r="J15" s="437"/>
      <c r="K15" s="438"/>
      <c r="L15" s="436" t="s">
        <v>19</v>
      </c>
      <c r="M15" s="437"/>
      <c r="N15" s="437"/>
      <c r="O15" s="437"/>
      <c r="P15" s="437"/>
      <c r="Q15" s="438"/>
      <c r="R15" s="439" t="s">
        <v>20</v>
      </c>
      <c r="S15" s="437"/>
      <c r="T15" s="437"/>
      <c r="U15" s="437"/>
      <c r="V15" s="437"/>
      <c r="W15" s="437"/>
      <c r="X15" s="438"/>
      <c r="Y15" s="436" t="s">
        <v>21</v>
      </c>
      <c r="Z15" s="438"/>
      <c r="AA15" s="439" t="s">
        <v>22</v>
      </c>
      <c r="AB15" s="437"/>
      <c r="AC15" s="437"/>
      <c r="AD15" s="438"/>
      <c r="AE15" s="1"/>
      <c r="AF15" s="1"/>
      <c r="AG15" s="1"/>
      <c r="AH15" s="1"/>
      <c r="AI15" s="1"/>
      <c r="AJ15" s="1"/>
      <c r="AK15" s="1"/>
      <c r="AL15" s="1"/>
      <c r="AM15" s="1"/>
      <c r="AN15" s="1"/>
      <c r="AO15" s="1"/>
    </row>
    <row r="16" spans="1:41" ht="9" customHeight="1">
      <c r="A16" s="287"/>
      <c r="B16" s="285"/>
      <c r="C16" s="462"/>
      <c r="D16" s="427"/>
      <c r="E16" s="427"/>
      <c r="F16" s="427"/>
      <c r="G16" s="427"/>
      <c r="H16" s="427"/>
      <c r="I16" s="427"/>
      <c r="J16" s="427"/>
      <c r="K16" s="427"/>
      <c r="L16" s="427"/>
      <c r="M16" s="427"/>
      <c r="N16" s="427"/>
      <c r="O16" s="427"/>
      <c r="P16" s="427"/>
      <c r="Q16" s="427"/>
      <c r="R16" s="427"/>
      <c r="S16" s="427"/>
      <c r="T16" s="427"/>
      <c r="U16" s="427"/>
      <c r="V16" s="427"/>
      <c r="W16" s="427"/>
      <c r="X16" s="427"/>
      <c r="Y16" s="427"/>
      <c r="Z16" s="427"/>
      <c r="AA16" s="427"/>
      <c r="AB16" s="427"/>
      <c r="AC16" s="17"/>
      <c r="AD16" s="293"/>
      <c r="AE16" s="1"/>
      <c r="AF16" s="1"/>
      <c r="AG16" s="1"/>
      <c r="AH16" s="1"/>
      <c r="AI16" s="1"/>
      <c r="AJ16" s="1"/>
      <c r="AK16" s="1"/>
      <c r="AL16" s="1"/>
      <c r="AM16" s="1"/>
      <c r="AN16" s="1"/>
      <c r="AO16" s="1"/>
    </row>
    <row r="17" spans="1:41" ht="37.5" customHeight="1" thickBot="1">
      <c r="A17" s="459" t="s">
        <v>23</v>
      </c>
      <c r="B17" s="438"/>
      <c r="C17" s="458" t="s">
        <v>24</v>
      </c>
      <c r="D17" s="437"/>
      <c r="E17" s="437"/>
      <c r="F17" s="437"/>
      <c r="G17" s="437"/>
      <c r="H17" s="437"/>
      <c r="I17" s="437"/>
      <c r="J17" s="437"/>
      <c r="K17" s="437"/>
      <c r="L17" s="437"/>
      <c r="M17" s="437"/>
      <c r="N17" s="437"/>
      <c r="O17" s="437"/>
      <c r="P17" s="437"/>
      <c r="Q17" s="438"/>
      <c r="R17" s="436" t="s">
        <v>25</v>
      </c>
      <c r="S17" s="437"/>
      <c r="T17" s="437"/>
      <c r="U17" s="437"/>
      <c r="V17" s="438"/>
      <c r="W17" s="497">
        <v>1</v>
      </c>
      <c r="X17" s="438"/>
      <c r="Y17" s="498" t="s">
        <v>26</v>
      </c>
      <c r="Z17" s="437"/>
      <c r="AA17" s="437"/>
      <c r="AB17" s="438"/>
      <c r="AC17" s="461">
        <f>+B34</f>
        <v>0.1</v>
      </c>
      <c r="AD17" s="438"/>
      <c r="AE17" s="294"/>
      <c r="AF17" s="294"/>
      <c r="AG17" s="294"/>
      <c r="AH17" s="294"/>
      <c r="AI17" s="294"/>
      <c r="AJ17" s="294"/>
      <c r="AK17" s="294"/>
      <c r="AL17" s="294"/>
      <c r="AM17" s="294"/>
      <c r="AN17" s="294"/>
      <c r="AO17" s="294"/>
    </row>
    <row r="18" spans="1:41" ht="35.450000000000003" customHeight="1" thickBot="1">
      <c r="A18" s="295"/>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7"/>
      <c r="AE18" s="1"/>
      <c r="AF18" s="1"/>
      <c r="AG18" s="1"/>
      <c r="AH18" s="1"/>
      <c r="AI18" s="1"/>
      <c r="AJ18" s="1"/>
      <c r="AK18" s="1"/>
      <c r="AL18" s="1"/>
      <c r="AM18" s="1"/>
      <c r="AN18" s="1"/>
      <c r="AO18" s="1"/>
    </row>
    <row r="19" spans="1:41" ht="31.5" customHeight="1" thickBot="1">
      <c r="A19" s="436" t="s">
        <v>27</v>
      </c>
      <c r="B19" s="437"/>
      <c r="C19" s="437"/>
      <c r="D19" s="437"/>
      <c r="E19" s="437"/>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8"/>
      <c r="AE19" s="18"/>
      <c r="AF19" s="18"/>
      <c r="AG19" s="1"/>
      <c r="AH19" s="1"/>
      <c r="AI19" s="1"/>
      <c r="AJ19" s="1"/>
      <c r="AK19" s="1"/>
      <c r="AL19" s="1"/>
      <c r="AM19" s="1"/>
      <c r="AN19" s="1"/>
      <c r="AO19" s="1"/>
    </row>
    <row r="20" spans="1:41" ht="31.5" customHeight="1" thickBot="1">
      <c r="A20" s="298"/>
      <c r="B20" s="288"/>
      <c r="C20" s="460" t="s">
        <v>28</v>
      </c>
      <c r="D20" s="427"/>
      <c r="E20" s="427"/>
      <c r="F20" s="427"/>
      <c r="G20" s="427"/>
      <c r="H20" s="427"/>
      <c r="I20" s="427"/>
      <c r="J20" s="427"/>
      <c r="K20" s="427"/>
      <c r="L20" s="427"/>
      <c r="M20" s="427"/>
      <c r="N20" s="427"/>
      <c r="O20" s="427"/>
      <c r="P20" s="428"/>
      <c r="Q20" s="499" t="s">
        <v>29</v>
      </c>
      <c r="R20" s="500"/>
      <c r="S20" s="500"/>
      <c r="T20" s="500"/>
      <c r="U20" s="500"/>
      <c r="V20" s="500"/>
      <c r="W20" s="500"/>
      <c r="X20" s="500"/>
      <c r="Y20" s="500"/>
      <c r="Z20" s="500"/>
      <c r="AA20" s="500"/>
      <c r="AB20" s="500"/>
      <c r="AC20" s="500"/>
      <c r="AD20" s="425"/>
      <c r="AE20" s="18"/>
      <c r="AF20" s="18"/>
      <c r="AG20" s="1"/>
      <c r="AH20" s="1"/>
      <c r="AI20" s="1"/>
      <c r="AJ20" s="1"/>
      <c r="AK20" s="1"/>
      <c r="AL20" s="1"/>
      <c r="AM20" s="1"/>
      <c r="AN20" s="1"/>
      <c r="AO20" s="1"/>
    </row>
    <row r="21" spans="1:41" ht="30.95" customHeight="1" thickBot="1">
      <c r="A21" s="287"/>
      <c r="B21" s="285"/>
      <c r="C21" s="19" t="s">
        <v>30</v>
      </c>
      <c r="D21" s="20" t="s">
        <v>8</v>
      </c>
      <c r="E21" s="20" t="s">
        <v>31</v>
      </c>
      <c r="F21" s="20" t="s">
        <v>32</v>
      </c>
      <c r="G21" s="20" t="s">
        <v>33</v>
      </c>
      <c r="H21" s="20" t="s">
        <v>34</v>
      </c>
      <c r="I21" s="20" t="s">
        <v>35</v>
      </c>
      <c r="J21" s="20" t="s">
        <v>36</v>
      </c>
      <c r="K21" s="20" t="s">
        <v>37</v>
      </c>
      <c r="L21" s="20" t="s">
        <v>38</v>
      </c>
      <c r="M21" s="20" t="s">
        <v>39</v>
      </c>
      <c r="N21" s="20" t="s">
        <v>40</v>
      </c>
      <c r="O21" s="20" t="s">
        <v>41</v>
      </c>
      <c r="P21" s="21" t="s">
        <v>42</v>
      </c>
      <c r="Q21" s="19" t="s">
        <v>30</v>
      </c>
      <c r="R21" s="20" t="s">
        <v>8</v>
      </c>
      <c r="S21" s="20" t="s">
        <v>31</v>
      </c>
      <c r="T21" s="20" t="s">
        <v>32</v>
      </c>
      <c r="U21" s="20" t="s">
        <v>33</v>
      </c>
      <c r="V21" s="20" t="s">
        <v>34</v>
      </c>
      <c r="W21" s="20" t="s">
        <v>35</v>
      </c>
      <c r="X21" s="20" t="s">
        <v>36</v>
      </c>
      <c r="Y21" s="20" t="s">
        <v>37</v>
      </c>
      <c r="Z21" s="20" t="s">
        <v>38</v>
      </c>
      <c r="AA21" s="20" t="s">
        <v>39</v>
      </c>
      <c r="AB21" s="20" t="s">
        <v>40</v>
      </c>
      <c r="AC21" s="20" t="s">
        <v>41</v>
      </c>
      <c r="AD21" s="21" t="s">
        <v>42</v>
      </c>
      <c r="AE21" s="18"/>
      <c r="AF21" s="18"/>
      <c r="AG21" s="1"/>
      <c r="AH21" s="1"/>
      <c r="AI21" s="1"/>
      <c r="AJ21" s="1"/>
      <c r="AK21" s="1"/>
      <c r="AL21" s="1"/>
      <c r="AM21" s="1"/>
      <c r="AN21" s="1"/>
      <c r="AO21" s="1"/>
    </row>
    <row r="22" spans="1:41" ht="31.5" customHeight="1">
      <c r="A22" s="496" t="s">
        <v>43</v>
      </c>
      <c r="B22" s="441"/>
      <c r="C22" s="22"/>
      <c r="D22" s="23"/>
      <c r="E22" s="23"/>
      <c r="F22" s="23"/>
      <c r="G22" s="23"/>
      <c r="H22" s="23"/>
      <c r="I22" s="23"/>
      <c r="J22" s="23"/>
      <c r="K22" s="23"/>
      <c r="L22" s="23"/>
      <c r="M22" s="23"/>
      <c r="N22" s="23"/>
      <c r="O22" s="160">
        <f t="shared" ref="O22:O25" si="0">SUM(C22:N22)</f>
        <v>0</v>
      </c>
      <c r="P22" s="299"/>
      <c r="Q22" s="159">
        <v>291713963</v>
      </c>
      <c r="R22" s="72"/>
      <c r="S22" s="72"/>
      <c r="T22" s="72"/>
      <c r="U22" s="72">
        <v>14000000</v>
      </c>
      <c r="V22" s="72"/>
      <c r="W22" s="72"/>
      <c r="X22" s="72">
        <v>35000000</v>
      </c>
      <c r="Y22" s="72"/>
      <c r="Z22" s="72"/>
      <c r="AA22" s="72"/>
      <c r="AB22" s="72"/>
      <c r="AC22" s="160">
        <f t="shared" ref="AC22:AC23" si="1">SUM(Q22:AB22)</f>
        <v>340713963</v>
      </c>
      <c r="AD22" s="24"/>
      <c r="AE22" s="18"/>
      <c r="AF22" s="18"/>
      <c r="AG22" s="1"/>
      <c r="AH22" s="1"/>
      <c r="AI22" s="1"/>
      <c r="AJ22" s="1"/>
      <c r="AK22" s="1"/>
      <c r="AL22" s="1"/>
      <c r="AM22" s="1"/>
      <c r="AN22" s="1"/>
      <c r="AO22" s="1"/>
    </row>
    <row r="23" spans="1:41" ht="31.5" customHeight="1">
      <c r="A23" s="492" t="s">
        <v>44</v>
      </c>
      <c r="B23" s="448"/>
      <c r="C23" s="25"/>
      <c r="D23" s="26"/>
      <c r="E23" s="26"/>
      <c r="F23" s="26"/>
      <c r="G23" s="26"/>
      <c r="H23" s="26"/>
      <c r="I23" s="26"/>
      <c r="J23" s="26"/>
      <c r="K23" s="26"/>
      <c r="L23" s="26"/>
      <c r="M23" s="26"/>
      <c r="N23" s="26"/>
      <c r="O23" s="27">
        <f t="shared" si="0"/>
        <v>0</v>
      </c>
      <c r="P23" s="179"/>
      <c r="Q23" s="178">
        <v>291713963</v>
      </c>
      <c r="R23" s="357">
        <v>0</v>
      </c>
      <c r="S23" s="28"/>
      <c r="T23" s="28"/>
      <c r="U23" s="28"/>
      <c r="V23" s="28"/>
      <c r="W23" s="28"/>
      <c r="X23" s="28"/>
      <c r="Y23" s="28"/>
      <c r="Z23" s="28"/>
      <c r="AA23" s="28"/>
      <c r="AB23" s="28"/>
      <c r="AC23" s="27">
        <f t="shared" si="1"/>
        <v>291713963</v>
      </c>
      <c r="AD23" s="29">
        <f>IFERROR(AC23/(SUMIF(Q23:AB23,"&gt;0",Q22:AB22))," ")</f>
        <v>1</v>
      </c>
      <c r="AE23" s="18"/>
      <c r="AF23" s="18"/>
      <c r="AG23" s="1"/>
      <c r="AH23" s="1"/>
      <c r="AI23" s="1"/>
      <c r="AJ23" s="1"/>
      <c r="AK23" s="1"/>
      <c r="AL23" s="1"/>
      <c r="AM23" s="1"/>
      <c r="AN23" s="1"/>
      <c r="AO23" s="1"/>
    </row>
    <row r="24" spans="1:41" ht="31.5" customHeight="1">
      <c r="A24" s="492" t="s">
        <v>45</v>
      </c>
      <c r="B24" s="448"/>
      <c r="C24" s="30"/>
      <c r="D24" s="26">
        <v>6150667</v>
      </c>
      <c r="E24" s="26">
        <v>179378</v>
      </c>
      <c r="F24" s="26">
        <v>700000000</v>
      </c>
      <c r="G24" s="27"/>
      <c r="H24" s="27"/>
      <c r="I24" s="27"/>
      <c r="J24" s="27"/>
      <c r="K24" s="27"/>
      <c r="L24" s="27"/>
      <c r="M24" s="27"/>
      <c r="N24" s="27"/>
      <c r="O24" s="27">
        <f t="shared" si="0"/>
        <v>706330045</v>
      </c>
      <c r="P24" s="300"/>
      <c r="Q24" s="161"/>
      <c r="R24" s="26">
        <v>11192930</v>
      </c>
      <c r="S24" s="26">
        <v>25522700</v>
      </c>
      <c r="T24" s="26">
        <v>25522700</v>
      </c>
      <c r="U24" s="26">
        <v>25522700</v>
      </c>
      <c r="V24" s="26">
        <v>25522700</v>
      </c>
      <c r="W24" s="26">
        <v>39522700</v>
      </c>
      <c r="X24" s="26">
        <v>25522700</v>
      </c>
      <c r="Y24" s="26">
        <v>25522700</v>
      </c>
      <c r="Z24" s="26">
        <v>25522700</v>
      </c>
      <c r="AA24" s="26">
        <v>32522700</v>
      </c>
      <c r="AB24" s="26">
        <f>32522700+46294033</f>
        <v>78816733</v>
      </c>
      <c r="AC24" s="27">
        <f>SUM(R24:AB24)</f>
        <v>340713963</v>
      </c>
      <c r="AD24" s="29"/>
      <c r="AE24" s="18"/>
      <c r="AF24" s="158"/>
      <c r="AG24" s="1"/>
      <c r="AH24" s="1"/>
      <c r="AI24" s="1"/>
      <c r="AJ24" s="1"/>
      <c r="AK24" s="1"/>
      <c r="AL24" s="1"/>
      <c r="AM24" s="1"/>
      <c r="AN24" s="1"/>
      <c r="AO24" s="1"/>
    </row>
    <row r="25" spans="1:41" ht="31.5" customHeight="1" thickBot="1">
      <c r="A25" s="463" t="s">
        <v>46</v>
      </c>
      <c r="B25" s="445"/>
      <c r="C25" s="31">
        <v>3150000</v>
      </c>
      <c r="D25" s="356">
        <v>256667</v>
      </c>
      <c r="E25" s="32"/>
      <c r="F25" s="32"/>
      <c r="G25" s="32"/>
      <c r="H25" s="32"/>
      <c r="I25" s="32"/>
      <c r="J25" s="32"/>
      <c r="K25" s="32"/>
      <c r="L25" s="32"/>
      <c r="M25" s="32"/>
      <c r="N25" s="32"/>
      <c r="O25" s="33">
        <f t="shared" si="0"/>
        <v>3406667</v>
      </c>
      <c r="P25" s="301">
        <f>IFERROR(O25/(SUMIF(C25:N25,"&gt;0",C24:N24))," ")</f>
        <v>0.5538695234191674</v>
      </c>
      <c r="Q25" s="31"/>
      <c r="R25" s="358">
        <v>6932787</v>
      </c>
      <c r="S25" s="32"/>
      <c r="T25" s="32"/>
      <c r="U25" s="32"/>
      <c r="V25" s="32"/>
      <c r="W25" s="32"/>
      <c r="X25" s="32"/>
      <c r="Y25" s="32"/>
      <c r="Z25" s="32"/>
      <c r="AA25" s="32"/>
      <c r="AB25" s="32"/>
      <c r="AC25" s="33">
        <f>SUM(Q25:AB25)</f>
        <v>6932787</v>
      </c>
      <c r="AD25" s="34">
        <f>IFERROR(AC25/(SUMIF(Q25:AB25,"&gt;0",Q24:AB24))," ")</f>
        <v>0.61938982911534335</v>
      </c>
      <c r="AE25" s="158"/>
      <c r="AF25" s="18"/>
      <c r="AG25" s="1"/>
      <c r="AH25" s="1"/>
      <c r="AI25" s="1"/>
      <c r="AJ25" s="1"/>
      <c r="AK25" s="1"/>
      <c r="AL25" s="1"/>
      <c r="AM25" s="1"/>
      <c r="AN25" s="1"/>
      <c r="AO25" s="1"/>
    </row>
    <row r="26" spans="1:41" ht="31.5" customHeight="1" thickBot="1">
      <c r="A26" s="287"/>
      <c r="B26" s="285"/>
      <c r="C26" s="302"/>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288"/>
      <c r="AD26" s="289"/>
      <c r="AE26" s="1"/>
      <c r="AF26" s="1"/>
      <c r="AG26" s="1"/>
      <c r="AH26" s="1"/>
      <c r="AI26" s="1"/>
      <c r="AJ26" s="1"/>
      <c r="AK26" s="1"/>
      <c r="AL26" s="1"/>
      <c r="AM26" s="1"/>
      <c r="AN26" s="1"/>
      <c r="AO26" s="1"/>
    </row>
    <row r="27" spans="1:41" ht="33.75" customHeight="1">
      <c r="A27" s="455" t="s">
        <v>47</v>
      </c>
      <c r="B27" s="441"/>
      <c r="C27" s="441"/>
      <c r="D27" s="441"/>
      <c r="E27" s="441"/>
      <c r="F27" s="441"/>
      <c r="G27" s="441"/>
      <c r="H27" s="441"/>
      <c r="I27" s="441"/>
      <c r="J27" s="441"/>
      <c r="K27" s="441"/>
      <c r="L27" s="441"/>
      <c r="M27" s="441"/>
      <c r="N27" s="441"/>
      <c r="O27" s="441"/>
      <c r="P27" s="441"/>
      <c r="Q27" s="441"/>
      <c r="R27" s="441"/>
      <c r="S27" s="441"/>
      <c r="T27" s="441"/>
      <c r="U27" s="441"/>
      <c r="V27" s="441"/>
      <c r="W27" s="441"/>
      <c r="X27" s="441"/>
      <c r="Y27" s="441"/>
      <c r="Z27" s="441"/>
      <c r="AA27" s="441"/>
      <c r="AB27" s="441"/>
      <c r="AC27" s="441"/>
      <c r="AD27" s="431"/>
      <c r="AE27" s="1"/>
      <c r="AF27" s="1"/>
      <c r="AG27" s="1"/>
      <c r="AH27" s="1"/>
      <c r="AI27" s="1"/>
      <c r="AJ27" s="1"/>
      <c r="AK27" s="1"/>
      <c r="AL27" s="1"/>
      <c r="AM27" s="1"/>
      <c r="AN27" s="1"/>
      <c r="AO27" s="1"/>
    </row>
    <row r="28" spans="1:41" ht="15" customHeight="1">
      <c r="A28" s="493" t="s">
        <v>48</v>
      </c>
      <c r="B28" s="488" t="s">
        <v>49</v>
      </c>
      <c r="C28" s="495"/>
      <c r="D28" s="456" t="s">
        <v>50</v>
      </c>
      <c r="E28" s="448"/>
      <c r="F28" s="448"/>
      <c r="G28" s="448"/>
      <c r="H28" s="448"/>
      <c r="I28" s="448"/>
      <c r="J28" s="448"/>
      <c r="K28" s="448"/>
      <c r="L28" s="448"/>
      <c r="M28" s="448"/>
      <c r="N28" s="448"/>
      <c r="O28" s="457"/>
      <c r="P28" s="486" t="s">
        <v>41</v>
      </c>
      <c r="Q28" s="488" t="s">
        <v>51</v>
      </c>
      <c r="R28" s="489"/>
      <c r="S28" s="489"/>
      <c r="T28" s="489"/>
      <c r="U28" s="489"/>
      <c r="V28" s="489"/>
      <c r="W28" s="489"/>
      <c r="X28" s="489"/>
      <c r="Y28" s="489"/>
      <c r="Z28" s="489"/>
      <c r="AA28" s="489"/>
      <c r="AB28" s="489"/>
      <c r="AC28" s="489"/>
      <c r="AD28" s="490"/>
      <c r="AE28" s="1"/>
      <c r="AF28" s="1"/>
      <c r="AG28" s="1"/>
      <c r="AH28" s="1"/>
      <c r="AI28" s="1"/>
      <c r="AJ28" s="1"/>
      <c r="AK28" s="1"/>
      <c r="AL28" s="1"/>
      <c r="AM28" s="1"/>
      <c r="AN28" s="1"/>
      <c r="AO28" s="1"/>
    </row>
    <row r="29" spans="1:41" ht="27" customHeight="1">
      <c r="A29" s="494"/>
      <c r="B29" s="491"/>
      <c r="C29" s="466"/>
      <c r="D29" s="35" t="s">
        <v>30</v>
      </c>
      <c r="E29" s="35" t="s">
        <v>8</v>
      </c>
      <c r="F29" s="35" t="s">
        <v>31</v>
      </c>
      <c r="G29" s="35" t="s">
        <v>32</v>
      </c>
      <c r="H29" s="35" t="s">
        <v>33</v>
      </c>
      <c r="I29" s="35" t="s">
        <v>34</v>
      </c>
      <c r="J29" s="35" t="s">
        <v>35</v>
      </c>
      <c r="K29" s="35" t="s">
        <v>36</v>
      </c>
      <c r="L29" s="35" t="s">
        <v>37</v>
      </c>
      <c r="M29" s="35" t="s">
        <v>38</v>
      </c>
      <c r="N29" s="35" t="s">
        <v>39</v>
      </c>
      <c r="O29" s="35" t="s">
        <v>40</v>
      </c>
      <c r="P29" s="487"/>
      <c r="Q29" s="491"/>
      <c r="R29" s="465"/>
      <c r="S29" s="465"/>
      <c r="T29" s="465"/>
      <c r="U29" s="465"/>
      <c r="V29" s="465"/>
      <c r="W29" s="465"/>
      <c r="X29" s="465"/>
      <c r="Y29" s="465"/>
      <c r="Z29" s="465"/>
      <c r="AA29" s="465"/>
      <c r="AB29" s="465"/>
      <c r="AC29" s="465"/>
      <c r="AD29" s="467"/>
      <c r="AE29" s="1"/>
      <c r="AF29" s="1"/>
      <c r="AG29" s="1"/>
      <c r="AH29" s="1"/>
      <c r="AI29" s="1"/>
      <c r="AJ29" s="1"/>
      <c r="AK29" s="1"/>
      <c r="AL29" s="1"/>
      <c r="AM29" s="1"/>
      <c r="AN29" s="1"/>
      <c r="AO29" s="1"/>
    </row>
    <row r="30" spans="1:41" ht="54" customHeight="1">
      <c r="A30" s="36" t="s">
        <v>52</v>
      </c>
      <c r="B30" s="507" t="s">
        <v>53</v>
      </c>
      <c r="C30" s="495"/>
      <c r="D30" s="37">
        <v>0.01</v>
      </c>
      <c r="E30" s="303">
        <v>0.01</v>
      </c>
      <c r="F30" s="37"/>
      <c r="G30" s="303"/>
      <c r="H30" s="303"/>
      <c r="I30" s="303"/>
      <c r="J30" s="303"/>
      <c r="K30" s="303"/>
      <c r="L30" s="303"/>
      <c r="M30" s="303"/>
      <c r="N30" s="303"/>
      <c r="O30" s="303"/>
      <c r="P30" s="304">
        <f>SUM(D30:O30)</f>
        <v>0.02</v>
      </c>
      <c r="Q30" s="454"/>
      <c r="R30" s="448"/>
      <c r="S30" s="448"/>
      <c r="T30" s="448"/>
      <c r="U30" s="448"/>
      <c r="V30" s="448"/>
      <c r="W30" s="448"/>
      <c r="X30" s="448"/>
      <c r="Y30" s="448"/>
      <c r="Z30" s="448"/>
      <c r="AA30" s="448"/>
      <c r="AB30" s="448"/>
      <c r="AC30" s="448"/>
      <c r="AD30" s="433"/>
      <c r="AE30" s="1"/>
      <c r="AF30" s="1"/>
      <c r="AG30" s="1"/>
      <c r="AH30" s="1"/>
      <c r="AI30" s="1"/>
      <c r="AJ30" s="1"/>
      <c r="AK30" s="1"/>
      <c r="AL30" s="1"/>
      <c r="AM30" s="1"/>
      <c r="AN30" s="1"/>
      <c r="AO30" s="1"/>
    </row>
    <row r="31" spans="1:41" ht="45" customHeight="1">
      <c r="A31" s="455" t="s">
        <v>54</v>
      </c>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31"/>
      <c r="AE31" s="1"/>
      <c r="AF31" s="1"/>
      <c r="AG31" s="1"/>
      <c r="AH31" s="1"/>
      <c r="AI31" s="1"/>
      <c r="AJ31" s="1"/>
      <c r="AK31" s="1"/>
      <c r="AL31" s="1"/>
      <c r="AM31" s="1"/>
      <c r="AN31" s="1"/>
      <c r="AO31" s="1"/>
    </row>
    <row r="32" spans="1:41" ht="27.6" customHeight="1">
      <c r="A32" s="501" t="s">
        <v>55</v>
      </c>
      <c r="B32" s="486" t="s">
        <v>56</v>
      </c>
      <c r="C32" s="486" t="s">
        <v>49</v>
      </c>
      <c r="D32" s="456" t="s">
        <v>57</v>
      </c>
      <c r="E32" s="448"/>
      <c r="F32" s="448"/>
      <c r="G32" s="448"/>
      <c r="H32" s="448"/>
      <c r="I32" s="448"/>
      <c r="J32" s="448"/>
      <c r="K32" s="448"/>
      <c r="L32" s="448"/>
      <c r="M32" s="448"/>
      <c r="N32" s="448"/>
      <c r="O32" s="448"/>
      <c r="P32" s="457"/>
      <c r="Q32" s="456" t="s">
        <v>58</v>
      </c>
      <c r="R32" s="448"/>
      <c r="S32" s="448"/>
      <c r="T32" s="448"/>
      <c r="U32" s="448"/>
      <c r="V32" s="448"/>
      <c r="W32" s="448"/>
      <c r="X32" s="448"/>
      <c r="Y32" s="448"/>
      <c r="Z32" s="448"/>
      <c r="AA32" s="448"/>
      <c r="AB32" s="448"/>
      <c r="AC32" s="448"/>
      <c r="AD32" s="433"/>
      <c r="AE32" s="1"/>
      <c r="AF32" s="1"/>
      <c r="AG32" s="38"/>
      <c r="AH32" s="38"/>
      <c r="AI32" s="38"/>
      <c r="AJ32" s="38"/>
      <c r="AK32" s="38"/>
      <c r="AL32" s="38"/>
      <c r="AM32" s="38"/>
      <c r="AN32" s="38"/>
      <c r="AO32" s="38"/>
    </row>
    <row r="33" spans="1:41" ht="35.450000000000003" customHeight="1">
      <c r="A33" s="502"/>
      <c r="B33" s="487"/>
      <c r="C33" s="487"/>
      <c r="D33" s="35" t="s">
        <v>30</v>
      </c>
      <c r="E33" s="35" t="s">
        <v>8</v>
      </c>
      <c r="F33" s="35" t="s">
        <v>31</v>
      </c>
      <c r="G33" s="35" t="s">
        <v>32</v>
      </c>
      <c r="H33" s="35" t="s">
        <v>33</v>
      </c>
      <c r="I33" s="35" t="s">
        <v>34</v>
      </c>
      <c r="J33" s="35" t="s">
        <v>35</v>
      </c>
      <c r="K33" s="35" t="s">
        <v>36</v>
      </c>
      <c r="L33" s="35" t="s">
        <v>37</v>
      </c>
      <c r="M33" s="35" t="s">
        <v>38</v>
      </c>
      <c r="N33" s="35" t="s">
        <v>39</v>
      </c>
      <c r="O33" s="35" t="s">
        <v>40</v>
      </c>
      <c r="P33" s="35" t="s">
        <v>41</v>
      </c>
      <c r="Q33" s="464" t="s">
        <v>59</v>
      </c>
      <c r="R33" s="465"/>
      <c r="S33" s="465"/>
      <c r="T33" s="465"/>
      <c r="U33" s="465"/>
      <c r="V33" s="466"/>
      <c r="W33" s="464" t="s">
        <v>60</v>
      </c>
      <c r="X33" s="465"/>
      <c r="Y33" s="465"/>
      <c r="Z33" s="466"/>
      <c r="AA33" s="464" t="s">
        <v>61</v>
      </c>
      <c r="AB33" s="465"/>
      <c r="AC33" s="465"/>
      <c r="AD33" s="467"/>
      <c r="AE33" s="1"/>
      <c r="AF33" s="1"/>
      <c r="AG33" s="38"/>
      <c r="AH33" s="38"/>
      <c r="AI33" s="38"/>
      <c r="AJ33" s="38"/>
      <c r="AK33" s="38"/>
      <c r="AL33" s="38"/>
      <c r="AM33" s="38"/>
      <c r="AN33" s="38"/>
      <c r="AO33" s="38"/>
    </row>
    <row r="34" spans="1:41" ht="147.94999999999999" customHeight="1">
      <c r="A34" s="503" t="s">
        <v>52</v>
      </c>
      <c r="B34" s="505">
        <f>SUM(B38,B40)</f>
        <v>0.1</v>
      </c>
      <c r="C34" s="267" t="s">
        <v>62</v>
      </c>
      <c r="D34" s="317">
        <f>+D45</f>
        <v>0.72113654999999999</v>
      </c>
      <c r="E34" s="317">
        <f t="shared" ref="E34:O34" si="2">+E45</f>
        <v>0.74927310000000003</v>
      </c>
      <c r="F34" s="317">
        <f t="shared" si="2"/>
        <v>0.77740965000000006</v>
      </c>
      <c r="G34" s="317">
        <f t="shared" si="2"/>
        <v>0.8055462000000001</v>
      </c>
      <c r="H34" s="317">
        <f t="shared" si="2"/>
        <v>0.83368275000000014</v>
      </c>
      <c r="I34" s="317">
        <f t="shared" si="2"/>
        <v>0.86181930000000018</v>
      </c>
      <c r="J34" s="317">
        <f t="shared" si="2"/>
        <v>0.88482895000000017</v>
      </c>
      <c r="K34" s="317">
        <f t="shared" si="2"/>
        <v>0.90783860000000016</v>
      </c>
      <c r="L34" s="317">
        <f t="shared" si="2"/>
        <v>0.93084825000000015</v>
      </c>
      <c r="M34" s="317">
        <f t="shared" si="2"/>
        <v>0.95385790000000015</v>
      </c>
      <c r="N34" s="317">
        <f t="shared" si="2"/>
        <v>0.97686755000000014</v>
      </c>
      <c r="O34" s="305">
        <f t="shared" si="2"/>
        <v>0.99987720000000013</v>
      </c>
      <c r="P34" s="306">
        <f>+O34</f>
        <v>0.99987720000000013</v>
      </c>
      <c r="Q34" s="468" t="s">
        <v>640</v>
      </c>
      <c r="R34" s="469"/>
      <c r="S34" s="469"/>
      <c r="T34" s="469"/>
      <c r="U34" s="469"/>
      <c r="V34" s="470"/>
      <c r="W34" s="474" t="s">
        <v>578</v>
      </c>
      <c r="X34" s="475"/>
      <c r="Y34" s="475"/>
      <c r="Z34" s="476"/>
      <c r="AA34" s="480" t="s">
        <v>577</v>
      </c>
      <c r="AB34" s="481"/>
      <c r="AC34" s="481"/>
      <c r="AD34" s="482"/>
      <c r="AE34" s="1"/>
      <c r="AF34" s="1"/>
      <c r="AG34" s="38"/>
      <c r="AH34" s="38"/>
      <c r="AI34" s="38"/>
      <c r="AJ34" s="38"/>
      <c r="AK34" s="38"/>
      <c r="AL34" s="38"/>
      <c r="AM34" s="38"/>
      <c r="AN34" s="38"/>
      <c r="AO34" s="38"/>
    </row>
    <row r="35" spans="1:41" ht="150.94999999999999" customHeight="1" thickBot="1">
      <c r="A35" s="504"/>
      <c r="B35" s="506"/>
      <c r="C35" s="263" t="s">
        <v>63</v>
      </c>
      <c r="D35" s="264">
        <f>+D46</f>
        <v>0.72062999999999999</v>
      </c>
      <c r="E35" s="264">
        <f>+E46</f>
        <v>0.74826000000000004</v>
      </c>
      <c r="F35" s="360">
        <f t="shared" ref="F35:O35" si="3">+F46</f>
        <v>0.74826000000000004</v>
      </c>
      <c r="G35" s="360">
        <f t="shared" si="3"/>
        <v>0.74826000000000004</v>
      </c>
      <c r="H35" s="360">
        <f t="shared" si="3"/>
        <v>0.74826000000000004</v>
      </c>
      <c r="I35" s="360">
        <f t="shared" si="3"/>
        <v>0.74826000000000004</v>
      </c>
      <c r="J35" s="360">
        <f t="shared" si="3"/>
        <v>0.74826000000000004</v>
      </c>
      <c r="K35" s="360">
        <f t="shared" si="3"/>
        <v>0.74826000000000004</v>
      </c>
      <c r="L35" s="360">
        <f t="shared" si="3"/>
        <v>0.74826000000000004</v>
      </c>
      <c r="M35" s="360">
        <f t="shared" si="3"/>
        <v>0.74826000000000004</v>
      </c>
      <c r="N35" s="360">
        <f t="shared" si="3"/>
        <v>0.74826000000000004</v>
      </c>
      <c r="O35" s="360">
        <f t="shared" si="3"/>
        <v>0.74826000000000004</v>
      </c>
      <c r="P35" s="384">
        <f>+E35</f>
        <v>0.74826000000000004</v>
      </c>
      <c r="Q35" s="471"/>
      <c r="R35" s="472"/>
      <c r="S35" s="472"/>
      <c r="T35" s="472"/>
      <c r="U35" s="472"/>
      <c r="V35" s="473"/>
      <c r="W35" s="477"/>
      <c r="X35" s="478"/>
      <c r="Y35" s="478"/>
      <c r="Z35" s="479"/>
      <c r="AA35" s="483"/>
      <c r="AB35" s="484"/>
      <c r="AC35" s="484"/>
      <c r="AD35" s="485"/>
      <c r="AE35" s="40"/>
      <c r="AF35" s="1"/>
      <c r="AG35" s="38"/>
      <c r="AH35" s="38"/>
      <c r="AI35" s="38"/>
      <c r="AJ35" s="38"/>
      <c r="AK35" s="38"/>
      <c r="AL35" s="38"/>
      <c r="AM35" s="38"/>
      <c r="AN35" s="38"/>
      <c r="AO35" s="38"/>
    </row>
    <row r="36" spans="1:41" ht="40.5" customHeight="1">
      <c r="A36" s="513" t="s">
        <v>64</v>
      </c>
      <c r="B36" s="515" t="s">
        <v>65</v>
      </c>
      <c r="C36" s="517" t="s">
        <v>66</v>
      </c>
      <c r="D36" s="518"/>
      <c r="E36" s="518"/>
      <c r="F36" s="518"/>
      <c r="G36" s="518"/>
      <c r="H36" s="518"/>
      <c r="I36" s="518"/>
      <c r="J36" s="518"/>
      <c r="K36" s="518"/>
      <c r="L36" s="518"/>
      <c r="M36" s="518"/>
      <c r="N36" s="518"/>
      <c r="O36" s="518"/>
      <c r="P36" s="519"/>
      <c r="Q36" s="517" t="s">
        <v>67</v>
      </c>
      <c r="R36" s="518"/>
      <c r="S36" s="518"/>
      <c r="T36" s="518"/>
      <c r="U36" s="518"/>
      <c r="V36" s="518"/>
      <c r="W36" s="518"/>
      <c r="X36" s="518"/>
      <c r="Y36" s="518"/>
      <c r="Z36" s="518"/>
      <c r="AA36" s="518"/>
      <c r="AB36" s="518"/>
      <c r="AC36" s="518"/>
      <c r="AD36" s="520"/>
      <c r="AE36" s="1"/>
      <c r="AF36" s="1"/>
      <c r="AG36" s="38"/>
      <c r="AH36" s="38"/>
      <c r="AI36" s="38"/>
      <c r="AJ36" s="38"/>
      <c r="AK36" s="38"/>
      <c r="AL36" s="38"/>
      <c r="AM36" s="38"/>
      <c r="AN36" s="38"/>
      <c r="AO36" s="38"/>
    </row>
    <row r="37" spans="1:41" ht="40.5" customHeight="1">
      <c r="A37" s="514"/>
      <c r="B37" s="487"/>
      <c r="C37" s="35" t="s">
        <v>68</v>
      </c>
      <c r="D37" s="35" t="s">
        <v>69</v>
      </c>
      <c r="E37" s="35" t="s">
        <v>70</v>
      </c>
      <c r="F37" s="35" t="s">
        <v>71</v>
      </c>
      <c r="G37" s="35" t="s">
        <v>72</v>
      </c>
      <c r="H37" s="35" t="s">
        <v>73</v>
      </c>
      <c r="I37" s="35" t="s">
        <v>74</v>
      </c>
      <c r="J37" s="35" t="s">
        <v>75</v>
      </c>
      <c r="K37" s="35" t="s">
        <v>76</v>
      </c>
      <c r="L37" s="35" t="s">
        <v>77</v>
      </c>
      <c r="M37" s="35" t="s">
        <v>78</v>
      </c>
      <c r="N37" s="35" t="s">
        <v>79</v>
      </c>
      <c r="O37" s="35" t="s">
        <v>80</v>
      </c>
      <c r="P37" s="35" t="s">
        <v>81</v>
      </c>
      <c r="Q37" s="456" t="s">
        <v>82</v>
      </c>
      <c r="R37" s="448"/>
      <c r="S37" s="448"/>
      <c r="T37" s="448"/>
      <c r="U37" s="448"/>
      <c r="V37" s="448"/>
      <c r="W37" s="448"/>
      <c r="X37" s="448"/>
      <c r="Y37" s="448"/>
      <c r="Z37" s="448"/>
      <c r="AA37" s="448"/>
      <c r="AB37" s="448"/>
      <c r="AC37" s="448"/>
      <c r="AD37" s="531"/>
      <c r="AE37" s="1"/>
      <c r="AF37" s="1"/>
      <c r="AG37" s="41"/>
      <c r="AH37" s="41"/>
      <c r="AI37" s="41"/>
      <c r="AJ37" s="41"/>
      <c r="AK37" s="41"/>
      <c r="AL37" s="41"/>
      <c r="AM37" s="41"/>
      <c r="AN37" s="41"/>
      <c r="AO37" s="41"/>
    </row>
    <row r="38" spans="1:41" ht="64.5" customHeight="1">
      <c r="A38" s="509" t="s">
        <v>83</v>
      </c>
      <c r="B38" s="516">
        <v>0.05</v>
      </c>
      <c r="C38" s="267" t="s">
        <v>62</v>
      </c>
      <c r="D38" s="42">
        <v>8.3299999999999999E-2</v>
      </c>
      <c r="E38" s="42">
        <v>8.3299999999999999E-2</v>
      </c>
      <c r="F38" s="42">
        <v>8.3299999999999999E-2</v>
      </c>
      <c r="G38" s="42">
        <v>8.3299999999999999E-2</v>
      </c>
      <c r="H38" s="42">
        <v>8.3299999999999999E-2</v>
      </c>
      <c r="I38" s="42">
        <v>8.3299999999999999E-2</v>
      </c>
      <c r="J38" s="42">
        <v>8.3299999999999999E-2</v>
      </c>
      <c r="K38" s="42">
        <v>8.3299999999999999E-2</v>
      </c>
      <c r="L38" s="42">
        <v>8.3299999999999999E-2</v>
      </c>
      <c r="M38" s="42">
        <v>8.3299999999999999E-2</v>
      </c>
      <c r="N38" s="42">
        <v>8.3299999999999999E-2</v>
      </c>
      <c r="O38" s="42">
        <v>8.3299999999999999E-2</v>
      </c>
      <c r="P38" s="268">
        <f t="shared" ref="P38:P41" si="4">SUM(D38:O38)</f>
        <v>0.99960000000000016</v>
      </c>
      <c r="Q38" s="474" t="s">
        <v>639</v>
      </c>
      <c r="R38" s="521"/>
      <c r="S38" s="521"/>
      <c r="T38" s="521"/>
      <c r="U38" s="521"/>
      <c r="V38" s="521"/>
      <c r="W38" s="521"/>
      <c r="X38" s="521"/>
      <c r="Y38" s="521"/>
      <c r="Z38" s="521"/>
      <c r="AA38" s="521"/>
      <c r="AB38" s="521"/>
      <c r="AC38" s="521"/>
      <c r="AD38" s="522"/>
      <c r="AE38" s="43"/>
      <c r="AF38" s="1"/>
      <c r="AG38" s="44"/>
      <c r="AH38" s="44"/>
      <c r="AI38" s="44"/>
      <c r="AJ38" s="44"/>
      <c r="AK38" s="44"/>
      <c r="AL38" s="44"/>
      <c r="AM38" s="44"/>
      <c r="AN38" s="44"/>
      <c r="AO38" s="44"/>
    </row>
    <row r="39" spans="1:41" ht="64.5" customHeight="1">
      <c r="A39" s="514"/>
      <c r="B39" s="487"/>
      <c r="C39" s="45" t="s">
        <v>63</v>
      </c>
      <c r="D39" s="46">
        <v>0.08</v>
      </c>
      <c r="E39" s="46">
        <v>0.08</v>
      </c>
      <c r="F39" s="46"/>
      <c r="G39" s="46"/>
      <c r="H39" s="46"/>
      <c r="I39" s="46"/>
      <c r="J39" s="46"/>
      <c r="K39" s="46"/>
      <c r="L39" s="46"/>
      <c r="M39" s="46"/>
      <c r="N39" s="46"/>
      <c r="O39" s="46"/>
      <c r="P39" s="269">
        <f t="shared" si="4"/>
        <v>0.16</v>
      </c>
      <c r="Q39" s="523"/>
      <c r="R39" s="524"/>
      <c r="S39" s="524"/>
      <c r="T39" s="524"/>
      <c r="U39" s="524"/>
      <c r="V39" s="524"/>
      <c r="W39" s="524"/>
      <c r="X39" s="524"/>
      <c r="Y39" s="524"/>
      <c r="Z39" s="524"/>
      <c r="AA39" s="524"/>
      <c r="AB39" s="524"/>
      <c r="AC39" s="524"/>
      <c r="AD39" s="525"/>
      <c r="AE39" s="43"/>
      <c r="AF39" s="1"/>
      <c r="AG39" s="1"/>
      <c r="AH39" s="1"/>
      <c r="AI39" s="1"/>
      <c r="AJ39" s="1"/>
      <c r="AK39" s="1"/>
      <c r="AL39" s="1"/>
      <c r="AM39" s="1"/>
      <c r="AN39" s="1"/>
      <c r="AO39" s="1"/>
    </row>
    <row r="40" spans="1:41" ht="63.95" customHeight="1">
      <c r="A40" s="509" t="s">
        <v>84</v>
      </c>
      <c r="B40" s="511">
        <v>0.05</v>
      </c>
      <c r="C40" s="47" t="s">
        <v>62</v>
      </c>
      <c r="D40" s="42">
        <v>0.1</v>
      </c>
      <c r="E40" s="42">
        <v>0.1</v>
      </c>
      <c r="F40" s="42">
        <v>0.1</v>
      </c>
      <c r="G40" s="42">
        <v>0.1</v>
      </c>
      <c r="H40" s="42">
        <v>0.1</v>
      </c>
      <c r="I40" s="42">
        <v>0.1</v>
      </c>
      <c r="J40" s="42">
        <v>6.6600000000000006E-2</v>
      </c>
      <c r="K40" s="42">
        <v>6.6600000000000006E-2</v>
      </c>
      <c r="L40" s="42">
        <v>6.6600000000000006E-2</v>
      </c>
      <c r="M40" s="42">
        <v>6.6600000000000006E-2</v>
      </c>
      <c r="N40" s="42">
        <v>6.6600000000000006E-2</v>
      </c>
      <c r="O40" s="42">
        <v>6.6600000000000006E-2</v>
      </c>
      <c r="P40" s="269">
        <f t="shared" si="4"/>
        <v>0.99959999999999993</v>
      </c>
      <c r="Q40" s="526" t="s">
        <v>637</v>
      </c>
      <c r="R40" s="527"/>
      <c r="S40" s="527"/>
      <c r="T40" s="527"/>
      <c r="U40" s="527"/>
      <c r="V40" s="527"/>
      <c r="W40" s="527"/>
      <c r="X40" s="527"/>
      <c r="Y40" s="527"/>
      <c r="Z40" s="527"/>
      <c r="AA40" s="527"/>
      <c r="AB40" s="527"/>
      <c r="AC40" s="527"/>
      <c r="AD40" s="528"/>
      <c r="AE40" s="43"/>
      <c r="AF40" s="1"/>
      <c r="AG40" s="1"/>
      <c r="AH40" s="1"/>
      <c r="AI40" s="1"/>
      <c r="AJ40" s="1"/>
      <c r="AK40" s="1"/>
      <c r="AL40" s="1"/>
      <c r="AM40" s="1"/>
      <c r="AN40" s="1"/>
      <c r="AO40" s="1"/>
    </row>
    <row r="41" spans="1:41" ht="73.5" customHeight="1" thickBot="1">
      <c r="A41" s="510"/>
      <c r="B41" s="512"/>
      <c r="C41" s="270" t="s">
        <v>63</v>
      </c>
      <c r="D41" s="271">
        <v>0.1</v>
      </c>
      <c r="E41" s="271">
        <v>0.1</v>
      </c>
      <c r="F41" s="271"/>
      <c r="G41" s="271"/>
      <c r="H41" s="271"/>
      <c r="I41" s="271"/>
      <c r="J41" s="271"/>
      <c r="K41" s="271"/>
      <c r="L41" s="272"/>
      <c r="M41" s="272"/>
      <c r="N41" s="272"/>
      <c r="O41" s="272"/>
      <c r="P41" s="273">
        <f t="shared" si="4"/>
        <v>0.2</v>
      </c>
      <c r="Q41" s="529"/>
      <c r="R41" s="529"/>
      <c r="S41" s="529"/>
      <c r="T41" s="529"/>
      <c r="U41" s="529"/>
      <c r="V41" s="529"/>
      <c r="W41" s="529"/>
      <c r="X41" s="529"/>
      <c r="Y41" s="529"/>
      <c r="Z41" s="529"/>
      <c r="AA41" s="529"/>
      <c r="AB41" s="529"/>
      <c r="AC41" s="529"/>
      <c r="AD41" s="530"/>
      <c r="AE41" s="43"/>
      <c r="AF41" s="1"/>
      <c r="AG41" s="1"/>
      <c r="AH41" s="1"/>
      <c r="AI41" s="1"/>
      <c r="AJ41" s="1"/>
      <c r="AK41" s="1"/>
      <c r="AL41" s="1"/>
      <c r="AM41" s="1"/>
      <c r="AN41" s="1"/>
      <c r="AO41" s="1"/>
    </row>
    <row r="42" spans="1:41" ht="14.25" customHeight="1">
      <c r="A42" s="1" t="s">
        <v>85</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14.25" customHeight="1">
      <c r="A44" s="1"/>
      <c r="B44" s="1"/>
      <c r="C44" s="49">
        <v>0.69299999999999995</v>
      </c>
      <c r="D44" s="50"/>
      <c r="E44" s="50"/>
      <c r="F44" s="50"/>
      <c r="G44" s="50"/>
      <c r="H44" s="50"/>
      <c r="I44" s="50"/>
      <c r="J44" s="50"/>
      <c r="K44" s="50"/>
      <c r="L44" s="50"/>
      <c r="M44" s="50"/>
      <c r="N44" s="50"/>
      <c r="O44" s="50"/>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51" t="s">
        <v>86</v>
      </c>
      <c r="D45" s="52">
        <f>((((D38+D40)/2)*0.307)+C44)</f>
        <v>0.72113654999999999</v>
      </c>
      <c r="E45" s="52">
        <f t="shared" ref="E45:O45" si="5">((((E38+E40)/2)*0.307)+D45)</f>
        <v>0.74927310000000003</v>
      </c>
      <c r="F45" s="52">
        <f t="shared" si="5"/>
        <v>0.77740965000000006</v>
      </c>
      <c r="G45" s="52">
        <f t="shared" si="5"/>
        <v>0.8055462000000001</v>
      </c>
      <c r="H45" s="52">
        <f t="shared" si="5"/>
        <v>0.83368275000000014</v>
      </c>
      <c r="I45" s="52">
        <f t="shared" si="5"/>
        <v>0.86181930000000018</v>
      </c>
      <c r="J45" s="52">
        <f t="shared" si="5"/>
        <v>0.88482895000000017</v>
      </c>
      <c r="K45" s="52">
        <f t="shared" si="5"/>
        <v>0.90783860000000016</v>
      </c>
      <c r="L45" s="52">
        <f t="shared" si="5"/>
        <v>0.93084825000000015</v>
      </c>
      <c r="M45" s="52">
        <f t="shared" si="5"/>
        <v>0.95385790000000015</v>
      </c>
      <c r="N45" s="52">
        <f t="shared" si="5"/>
        <v>0.97686755000000014</v>
      </c>
      <c r="O45" s="53">
        <f t="shared" si="5"/>
        <v>0.99987720000000013</v>
      </c>
      <c r="P45" s="1"/>
      <c r="Q45" s="1">
        <f>+LEN(Q34)</f>
        <v>1704</v>
      </c>
      <c r="R45" s="1">
        <f>+LEN(Q48)</f>
        <v>300</v>
      </c>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54" t="s">
        <v>87</v>
      </c>
      <c r="D46" s="55">
        <f>((((D39+D41)/2)*0.307)+C44)</f>
        <v>0.72062999999999999</v>
      </c>
      <c r="E46" s="55">
        <f>((((E39+E41)/2)*0.307)+D46)</f>
        <v>0.74826000000000004</v>
      </c>
      <c r="F46" s="55">
        <f t="shared" ref="F46:O46" si="6">((((F39+F41)/2)*0.307)+E46)</f>
        <v>0.74826000000000004</v>
      </c>
      <c r="G46" s="55">
        <f t="shared" si="6"/>
        <v>0.74826000000000004</v>
      </c>
      <c r="H46" s="55">
        <f t="shared" si="6"/>
        <v>0.74826000000000004</v>
      </c>
      <c r="I46" s="55">
        <f t="shared" si="6"/>
        <v>0.74826000000000004</v>
      </c>
      <c r="J46" s="55">
        <f t="shared" si="6"/>
        <v>0.74826000000000004</v>
      </c>
      <c r="K46" s="55">
        <f t="shared" si="6"/>
        <v>0.74826000000000004</v>
      </c>
      <c r="L46" s="55">
        <f t="shared" si="6"/>
        <v>0.74826000000000004</v>
      </c>
      <c r="M46" s="55">
        <f t="shared" si="6"/>
        <v>0.74826000000000004</v>
      </c>
      <c r="N46" s="55">
        <f t="shared" si="6"/>
        <v>0.74826000000000004</v>
      </c>
      <c r="O46" s="55">
        <f t="shared" si="6"/>
        <v>0.74826000000000004</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508" t="s">
        <v>579</v>
      </c>
      <c r="R48" s="508"/>
      <c r="S48" s="508"/>
      <c r="T48" s="508"/>
      <c r="U48" s="508"/>
      <c r="V48" s="508"/>
      <c r="W48" s="508"/>
      <c r="X48" s="508"/>
      <c r="Y48" s="508"/>
      <c r="Z48" s="508"/>
      <c r="AA48" s="508"/>
      <c r="AB48" s="508"/>
      <c r="AC48" s="508"/>
      <c r="AD48" s="508"/>
      <c r="AE48" s="1"/>
      <c r="AF48" s="1"/>
      <c r="AG48" s="1"/>
      <c r="AH48" s="1"/>
      <c r="AI48" s="1"/>
      <c r="AJ48" s="1"/>
      <c r="AK48" s="1"/>
      <c r="AL48" s="1"/>
      <c r="AM48" s="1"/>
      <c r="AN48" s="1"/>
      <c r="AO48" s="1"/>
    </row>
    <row r="49" spans="1:41" ht="14.25" customHeight="1">
      <c r="A49" s="1"/>
      <c r="B49" s="1"/>
      <c r="C49" s="1"/>
      <c r="D49" s="1"/>
      <c r="E49" s="1"/>
      <c r="F49" s="1"/>
      <c r="G49" s="1"/>
      <c r="H49" s="1"/>
      <c r="I49" s="1"/>
      <c r="J49" s="1"/>
      <c r="K49" s="1"/>
      <c r="L49" s="1"/>
      <c r="M49" s="1"/>
      <c r="N49" s="1"/>
      <c r="O49" s="1"/>
      <c r="P49" s="1"/>
      <c r="Q49" s="508"/>
      <c r="R49" s="508"/>
      <c r="S49" s="508"/>
      <c r="T49" s="508"/>
      <c r="U49" s="508"/>
      <c r="V49" s="508"/>
      <c r="W49" s="508"/>
      <c r="X49" s="508"/>
      <c r="Y49" s="508"/>
      <c r="Z49" s="508"/>
      <c r="AA49" s="508"/>
      <c r="AB49" s="508"/>
      <c r="AC49" s="508"/>
      <c r="AD49" s="508"/>
      <c r="AE49" s="1"/>
      <c r="AF49" s="1"/>
      <c r="AG49" s="1"/>
      <c r="AH49" s="1"/>
      <c r="AI49" s="1"/>
      <c r="AJ49" s="1"/>
      <c r="AK49" s="1"/>
      <c r="AL49" s="1"/>
      <c r="AM49" s="1"/>
      <c r="AN49" s="1"/>
      <c r="AO49" s="1"/>
    </row>
    <row r="50" spans="1:41" ht="14.25" customHeight="1">
      <c r="A50" s="1"/>
      <c r="B50" s="1"/>
      <c r="C50" s="1"/>
      <c r="D50" s="1"/>
      <c r="E50" s="1"/>
      <c r="F50" s="1"/>
      <c r="G50" s="1"/>
      <c r="H50" s="1"/>
      <c r="I50" s="1"/>
      <c r="J50" s="1"/>
      <c r="K50" s="1"/>
      <c r="L50" s="1"/>
      <c r="M50" s="1"/>
      <c r="N50" s="1"/>
      <c r="O50" s="1"/>
      <c r="P50" s="1"/>
      <c r="Q50" s="359"/>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75">
    <mergeCell ref="Q48:AD49"/>
    <mergeCell ref="A40:A41"/>
    <mergeCell ref="B40:B41"/>
    <mergeCell ref="A36:A37"/>
    <mergeCell ref="B36:B37"/>
    <mergeCell ref="A38:A39"/>
    <mergeCell ref="B38:B39"/>
    <mergeCell ref="C36:P36"/>
    <mergeCell ref="Q36:AD36"/>
    <mergeCell ref="Q38:AD39"/>
    <mergeCell ref="Q40:AD41"/>
    <mergeCell ref="Q37:AD37"/>
    <mergeCell ref="A32:A33"/>
    <mergeCell ref="A34:A35"/>
    <mergeCell ref="B34:B35"/>
    <mergeCell ref="B30:C30"/>
    <mergeCell ref="B32:B33"/>
    <mergeCell ref="C32:C33"/>
    <mergeCell ref="P28:P29"/>
    <mergeCell ref="Q28:AD29"/>
    <mergeCell ref="A24:B24"/>
    <mergeCell ref="A17:B17"/>
    <mergeCell ref="A28:A29"/>
    <mergeCell ref="B28:C29"/>
    <mergeCell ref="A22:B22"/>
    <mergeCell ref="A23:B23"/>
    <mergeCell ref="W17:X17"/>
    <mergeCell ref="Y17:AB17"/>
    <mergeCell ref="A19:AD19"/>
    <mergeCell ref="Q20:AD20"/>
    <mergeCell ref="Q33:V33"/>
    <mergeCell ref="W33:Z33"/>
    <mergeCell ref="AA33:AD33"/>
    <mergeCell ref="Q34:V35"/>
    <mergeCell ref="W34:Z35"/>
    <mergeCell ref="AA34:AD35"/>
    <mergeCell ref="Q30:AD30"/>
    <mergeCell ref="A31:AD31"/>
    <mergeCell ref="D32:P32"/>
    <mergeCell ref="C15:K15"/>
    <mergeCell ref="A15:B15"/>
    <mergeCell ref="Q32:AD32"/>
    <mergeCell ref="C20:P20"/>
    <mergeCell ref="AC17:AD17"/>
    <mergeCell ref="R17:V17"/>
    <mergeCell ref="C16:AB16"/>
    <mergeCell ref="R15:X15"/>
    <mergeCell ref="Y15:Z15"/>
    <mergeCell ref="A25:B25"/>
    <mergeCell ref="C17:Q17"/>
    <mergeCell ref="A27:AD27"/>
    <mergeCell ref="D28:O28"/>
    <mergeCell ref="C11:AD13"/>
    <mergeCell ref="L15:Q15"/>
    <mergeCell ref="A11:B13"/>
    <mergeCell ref="AA15:AD15"/>
    <mergeCell ref="AB1:AD1"/>
    <mergeCell ref="B2:AA2"/>
    <mergeCell ref="B3:AA4"/>
    <mergeCell ref="AB4:AD4"/>
    <mergeCell ref="AB2:AD2"/>
    <mergeCell ref="AB3:AD3"/>
    <mergeCell ref="M7:N7"/>
    <mergeCell ref="M9:N9"/>
    <mergeCell ref="O9:P9"/>
    <mergeCell ref="A7:B9"/>
    <mergeCell ref="A1:A4"/>
    <mergeCell ref="B1:AA1"/>
    <mergeCell ref="C7:C9"/>
    <mergeCell ref="D7:H9"/>
    <mergeCell ref="I7:J9"/>
    <mergeCell ref="K7:L9"/>
    <mergeCell ref="O7:P7"/>
    <mergeCell ref="M8:N8"/>
    <mergeCell ref="O8:P8"/>
  </mergeCells>
  <dataValidations count="3">
    <dataValidation type="custom" allowBlank="1" showInputMessage="1" showErrorMessage="1" prompt="2.000 caracteres - " sqref="Q30" xr:uid="{00000000-0002-0000-0000-000000000000}">
      <formula1>LTE(LEN(Q30),(2000))</formula1>
    </dataValidation>
    <dataValidation type="custom" allowBlank="1" showInputMessage="1" showErrorMessage="1" prompt=" - " sqref="Q38 Q40 Q34 W34 AA34 Q48" xr:uid="{00000000-0002-0000-0000-000001000000}">
      <formula1>LTE(LEN(Q34),(2000))</formula1>
    </dataValidation>
    <dataValidation type="list" allowBlank="1" showInputMessage="1" showErrorMessage="1" prompt=" - " sqref="C7" xr:uid="{00000000-0002-0000-0000-000002000000}">
      <formula1>$C$21:$N$21</formula1>
    </dataValidation>
  </dataValidations>
  <printOptions horizontalCentered="1" verticalCentered="1"/>
  <pageMargins left="0" right="0.19685039370078741" top="0.74803149606299213" bottom="0.74803149606299213" header="0" footer="0"/>
  <pageSetup scale="26"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F082E-9921-45B8-A5D6-3370066AEA8D}">
  <sheetPr>
    <tabColor rgb="FF92D050"/>
  </sheetPr>
  <dimension ref="A2:N14"/>
  <sheetViews>
    <sheetView zoomScale="85" zoomScaleNormal="85" workbookViewId="0">
      <selection activeCell="J14" sqref="J14"/>
    </sheetView>
  </sheetViews>
  <sheetFormatPr baseColWidth="10" defaultColWidth="10.85546875" defaultRowHeight="14.25"/>
  <cols>
    <col min="1" max="1" width="65.85546875" style="180" customWidth="1"/>
    <col min="2" max="2" width="17.85546875" style="196" customWidth="1"/>
    <col min="3" max="3" width="18.85546875" style="197" customWidth="1"/>
    <col min="4" max="4" width="6.28515625" style="197" customWidth="1"/>
    <col min="5" max="5" width="15.85546875" style="187" customWidth="1"/>
    <col min="6" max="6" width="8.140625" style="197" customWidth="1"/>
    <col min="7" max="7" width="16.140625" style="181" bestFit="1" customWidth="1"/>
    <col min="8" max="8" width="16.5703125" style="181" customWidth="1"/>
    <col min="9" max="9" width="8.5703125" style="181" customWidth="1"/>
    <col min="10" max="10" width="14.140625" style="181" customWidth="1"/>
    <col min="11" max="11" width="8.5703125" style="181" bestFit="1" customWidth="1"/>
    <col min="12" max="12" width="10.42578125" style="181" bestFit="1" customWidth="1"/>
    <col min="13" max="13" width="18" style="411" customWidth="1"/>
    <col min="14" max="14" width="13.42578125" style="181" customWidth="1"/>
    <col min="15" max="16384" width="10.85546875" style="181"/>
  </cols>
  <sheetData>
    <row r="2" spans="1:14">
      <c r="A2" s="180" t="s">
        <v>235</v>
      </c>
    </row>
    <row r="4" spans="1:14" ht="16.5" customHeight="1">
      <c r="B4" s="724" t="s">
        <v>236</v>
      </c>
      <c r="C4" s="724"/>
      <c r="D4" s="724"/>
      <c r="E4" s="724"/>
      <c r="F4" s="724"/>
      <c r="G4" s="725" t="s">
        <v>237</v>
      </c>
      <c r="H4" s="725"/>
      <c r="I4" s="725"/>
      <c r="J4" s="725"/>
      <c r="K4" s="725"/>
    </row>
    <row r="5" spans="1:14" s="187" customFormat="1" ht="45">
      <c r="A5" s="182" t="s">
        <v>238</v>
      </c>
      <c r="B5" s="183" t="s">
        <v>239</v>
      </c>
      <c r="C5" s="200" t="s">
        <v>240</v>
      </c>
      <c r="D5" s="184" t="s">
        <v>241</v>
      </c>
      <c r="E5" s="184" t="s">
        <v>242</v>
      </c>
      <c r="F5" s="184" t="s">
        <v>241</v>
      </c>
      <c r="G5" s="185" t="s">
        <v>237</v>
      </c>
      <c r="H5" s="185" t="s">
        <v>243</v>
      </c>
      <c r="I5" s="186" t="s">
        <v>241</v>
      </c>
      <c r="J5" s="186" t="s">
        <v>242</v>
      </c>
      <c r="K5" s="186" t="s">
        <v>241</v>
      </c>
      <c r="M5" s="412"/>
    </row>
    <row r="6" spans="1:14" ht="33.950000000000003" customHeight="1">
      <c r="A6" s="188" t="str">
        <f>+'Metas 1'!A30</f>
        <v xml:space="preserve">1. Diseñar 1 documento de lineamientos técnicos para la formulación de las bases del sistema distrital de cuidado. </v>
      </c>
      <c r="B6" s="189">
        <f>+'Metas 1'!AC22</f>
        <v>340713963</v>
      </c>
      <c r="C6" s="189">
        <f>+'Metas 1'!AC23</f>
        <v>291713963</v>
      </c>
      <c r="D6" s="190">
        <f>+C6/B6</f>
        <v>0.85618435015532368</v>
      </c>
      <c r="E6" s="189">
        <f>+'Metas 1'!AC25</f>
        <v>6932787</v>
      </c>
      <c r="F6" s="352">
        <f>+E6/C6</f>
        <v>2.3765701609559223E-2</v>
      </c>
      <c r="G6" s="191">
        <f>+'Metas 1'!O24</f>
        <v>706330045</v>
      </c>
      <c r="H6" s="191">
        <v>706330045</v>
      </c>
      <c r="I6" s="192">
        <f>+H6/G6</f>
        <v>1</v>
      </c>
      <c r="J6" s="191">
        <f>+'Metas 1'!O25</f>
        <v>3406667</v>
      </c>
      <c r="K6" s="351">
        <f>+J6/H6</f>
        <v>4.8230526566373092E-3</v>
      </c>
      <c r="M6" s="413">
        <v>6932787</v>
      </c>
    </row>
    <row r="7" spans="1:14" ht="30" customHeight="1">
      <c r="A7" s="188" t="str">
        <f>+'Metas 2'!A30</f>
        <v>2. Coordinar y articular 13 secretarías del nivel distrital para la implementación del sistema distrital de cuidado</v>
      </c>
      <c r="B7" s="189">
        <f>+'Metas 2'!AC22</f>
        <v>254977520</v>
      </c>
      <c r="C7" s="189">
        <f>+'Metas 2'!AC23</f>
        <v>205977520</v>
      </c>
      <c r="D7" s="190">
        <f t="shared" ref="D7:D13" si="0">+C7/B7</f>
        <v>0.80782619581522319</v>
      </c>
      <c r="E7" s="189">
        <f>+'Metas 2'!AC25</f>
        <v>4014213</v>
      </c>
      <c r="F7" s="352">
        <f t="shared" ref="F7:F12" si="1">+E7/C7</f>
        <v>1.9488597590649699E-2</v>
      </c>
      <c r="G7" s="191">
        <f>+'Metas 2'!O24</f>
        <v>3608711</v>
      </c>
      <c r="H7" s="191">
        <v>3608711</v>
      </c>
      <c r="I7" s="192">
        <f t="shared" ref="I7:I12" si="2">+H7/G7</f>
        <v>1</v>
      </c>
      <c r="J7" s="191">
        <f>+'Metas 2'!O25</f>
        <v>293333</v>
      </c>
      <c r="K7" s="351">
        <f t="shared" ref="K7:K12" si="3">+J7/H7</f>
        <v>8.1284702487952068E-2</v>
      </c>
      <c r="M7" s="413">
        <v>4014213</v>
      </c>
      <c r="N7" s="411">
        <f>SUM(M6:M7)</f>
        <v>10947000</v>
      </c>
    </row>
    <row r="8" spans="1:14" ht="29.1" customHeight="1">
      <c r="A8" s="188" t="str">
        <f>+'Metas 3'!A30</f>
        <v>3. Gestionar 1 estrategia para la adecuación de infraestructura de manzanas de cuidado</v>
      </c>
      <c r="B8" s="189">
        <f>+'Metas 3'!AC22</f>
        <v>2501008965</v>
      </c>
      <c r="C8" s="189">
        <f>+'Metas 3'!AC23</f>
        <v>2170219796</v>
      </c>
      <c r="D8" s="190">
        <f t="shared" si="0"/>
        <v>0.86773771160792301</v>
      </c>
      <c r="E8" s="189">
        <f>+'Metas 3'!AC25</f>
        <v>33390260</v>
      </c>
      <c r="F8" s="352">
        <f t="shared" si="1"/>
        <v>1.5385658199940224E-2</v>
      </c>
      <c r="G8" s="191">
        <f>+'Metas 3'!O24</f>
        <v>82795794</v>
      </c>
      <c r="H8" s="191">
        <v>82795794</v>
      </c>
      <c r="I8" s="192">
        <f t="shared" si="2"/>
        <v>1</v>
      </c>
      <c r="J8" s="191">
        <f>+'Metas 3'!O25</f>
        <v>9624267</v>
      </c>
      <c r="K8" s="351">
        <f t="shared" si="3"/>
        <v>0.11624101340220253</v>
      </c>
      <c r="M8" s="414">
        <v>33390260</v>
      </c>
    </row>
    <row r="9" spans="1:14" ht="29.1" customHeight="1">
      <c r="A9" s="188" t="str">
        <f>+'Metas 4 (Contrato relevos)'!A30</f>
        <v>4. Diseñar e implementar 1 estrategia de cuidado a cuidadoras.</v>
      </c>
      <c r="B9" s="189">
        <f>+'Metas 4 (Contrato relevos)'!AC22</f>
        <v>6333424930</v>
      </c>
      <c r="C9" s="189">
        <f>+'Metas 4 (Contrato relevos)'!AC23</f>
        <v>2217335062</v>
      </c>
      <c r="D9" s="190">
        <f t="shared" si="0"/>
        <v>0.35010047273111045</v>
      </c>
      <c r="E9" s="189">
        <f>+'Metas 4 (Contrato relevos)'!AC25</f>
        <v>25054974</v>
      </c>
      <c r="F9" s="352">
        <f t="shared" si="1"/>
        <v>1.1299588604980983E-2</v>
      </c>
      <c r="G9" s="191">
        <f>+'Metas 4 (Contrato relevos)'!O24</f>
        <v>4725735192</v>
      </c>
      <c r="H9" s="191">
        <v>4725735192</v>
      </c>
      <c r="I9" s="192">
        <f t="shared" si="2"/>
        <v>1</v>
      </c>
      <c r="J9" s="191">
        <f>+'Metas 4 (Contrato relevos)'!O25</f>
        <v>75017699</v>
      </c>
      <c r="K9" s="351">
        <f t="shared" si="3"/>
        <v>1.5874291713804518E-2</v>
      </c>
      <c r="M9" s="414">
        <v>25054974</v>
      </c>
    </row>
    <row r="10" spans="1:14" ht="53.1" customHeight="1">
      <c r="A10" s="188" t="str">
        <f>+'Metas 5'!A30</f>
        <v>5. Diseñar 1 documento para la implementación de la estrategia pedagógica para la valoración, la resignificación, el reconocimiento y la redistribución del trabajo de cuidado no remunerado que realizan las mujeres en Bogotá</v>
      </c>
      <c r="B10" s="189">
        <f>+'Metas 5'!AC22</f>
        <v>394554764</v>
      </c>
      <c r="C10" s="189">
        <f>+'Metas 5'!AC23</f>
        <v>345554764</v>
      </c>
      <c r="D10" s="190">
        <f t="shared" si="0"/>
        <v>0.87580938193918245</v>
      </c>
      <c r="E10" s="189">
        <f>+'Metas 5'!AC25</f>
        <v>4248887</v>
      </c>
      <c r="F10" s="352">
        <f t="shared" si="1"/>
        <v>1.2295842635235669E-2</v>
      </c>
      <c r="G10" s="191">
        <f>+'Metas 5'!O24</f>
        <v>3180045</v>
      </c>
      <c r="H10" s="191">
        <v>3180045</v>
      </c>
      <c r="I10" s="192">
        <f t="shared" si="2"/>
        <v>1</v>
      </c>
      <c r="J10" s="191">
        <f>+'Metas 5'!O25</f>
        <v>256667</v>
      </c>
      <c r="K10" s="351">
        <f t="shared" si="3"/>
        <v>8.071175093434213E-2</v>
      </c>
      <c r="M10" s="415">
        <v>4248887</v>
      </c>
    </row>
    <row r="11" spans="1:14" ht="41.45" customHeight="1">
      <c r="A11" s="188" t="str">
        <f>+'Metas 6 (ONU Mujeres)'!A30</f>
        <v>6. Implementar 1 estrategia para el reconocimiento y la redistribución del trabajo de cuidado no remunerado entre hombres y mujeres.</v>
      </c>
      <c r="B11" s="189">
        <f>+'Metas 6 (ONU Mujeres)'!AC22</f>
        <v>547234329</v>
      </c>
      <c r="C11" s="189">
        <f>+'Metas 6 (ONU Mujeres)'!AC23</f>
        <v>371243829</v>
      </c>
      <c r="D11" s="190">
        <f t="shared" si="0"/>
        <v>0.67840011001941369</v>
      </c>
      <c r="E11" s="189">
        <f>+'Metas 6 (ONU Mujeres)'!AC25</f>
        <v>8988603</v>
      </c>
      <c r="F11" s="352">
        <f t="shared" si="1"/>
        <v>2.4212127711892552E-2</v>
      </c>
      <c r="G11" s="191">
        <f>+'Metas 6 (ONU Mujeres)'!O24</f>
        <v>224665526</v>
      </c>
      <c r="H11" s="191">
        <v>224665526</v>
      </c>
      <c r="I11" s="192">
        <f t="shared" si="2"/>
        <v>1</v>
      </c>
      <c r="J11" s="191">
        <f>+'Metas 6 (ONU Mujeres)'!O25</f>
        <v>183052517</v>
      </c>
      <c r="K11" s="351">
        <f t="shared" si="3"/>
        <v>0.81477795129102271</v>
      </c>
      <c r="M11" s="415">
        <v>8988603</v>
      </c>
      <c r="N11" s="411">
        <f>SUM(M10:M11)</f>
        <v>13237490</v>
      </c>
    </row>
    <row r="12" spans="1:14" ht="35.1" customHeight="1">
      <c r="A12" s="188" t="str">
        <f>+'Metas 7 (Unidades Moviles)'!A30</f>
        <v>7. Gestionar la implementación de 1 estrategia de unidades móviles de cuidado.</v>
      </c>
      <c r="B12" s="189">
        <f>+'Metas 7 (Unidades Moviles)'!AC22</f>
        <v>3482036529</v>
      </c>
      <c r="C12" s="189">
        <f>+'Metas 7 (Unidades Moviles)'!AC23</f>
        <v>1087452840</v>
      </c>
      <c r="D12" s="190">
        <f t="shared" si="0"/>
        <v>0.31230368519778384</v>
      </c>
      <c r="E12" s="189">
        <f>+'Metas 7 (Unidades Moviles)'!AC25</f>
        <v>13608498</v>
      </c>
      <c r="F12" s="352">
        <f t="shared" si="1"/>
        <v>1.2514104059905716E-2</v>
      </c>
      <c r="G12" s="191">
        <f>+'Metas 7 (Unidades Moviles)'!O24</f>
        <v>6741045</v>
      </c>
      <c r="H12" s="191">
        <v>6741045</v>
      </c>
      <c r="I12" s="192">
        <f t="shared" si="2"/>
        <v>1</v>
      </c>
      <c r="J12" s="191">
        <f>+'Metas 7 (Unidades Moviles)'!O25</f>
        <v>1431666</v>
      </c>
      <c r="K12" s="351">
        <f t="shared" si="3"/>
        <v>0.21238042469676438</v>
      </c>
      <c r="M12" s="414">
        <v>13608498</v>
      </c>
      <c r="N12" s="411">
        <f>+M12+M8+M9</f>
        <v>72053732</v>
      </c>
    </row>
    <row r="13" spans="1:14" s="187" customFormat="1" ht="28.5" customHeight="1">
      <c r="A13" s="193" t="s">
        <v>244</v>
      </c>
      <c r="B13" s="194">
        <f>SUM(B6:B12)</f>
        <v>13853951000</v>
      </c>
      <c r="C13" s="198">
        <f>SUM(C6:C12)</f>
        <v>6689497774</v>
      </c>
      <c r="D13" s="195">
        <f t="shared" si="0"/>
        <v>0.48285848376394574</v>
      </c>
      <c r="E13" s="199">
        <f>SUM(E6:E12)</f>
        <v>96238222</v>
      </c>
      <c r="F13" s="353">
        <f>+E13/C13</f>
        <v>1.4386464462855205E-2</v>
      </c>
      <c r="G13" s="199">
        <f>SUM(G6:G12)</f>
        <v>5753056358</v>
      </c>
      <c r="H13" s="199">
        <f>SUM(H6:H12)</f>
        <v>5753056358</v>
      </c>
      <c r="I13" s="354">
        <f>+H13/G13</f>
        <v>1</v>
      </c>
      <c r="J13" s="199">
        <f>SUM(J6:J12)</f>
        <v>273082816</v>
      </c>
      <c r="K13" s="355">
        <f>+J13/H13</f>
        <v>4.7467432788184064E-2</v>
      </c>
      <c r="M13" s="412">
        <v>96238222</v>
      </c>
    </row>
    <row r="14" spans="1:14">
      <c r="A14" s="180" t="s">
        <v>636</v>
      </c>
      <c r="J14" s="181">
        <v>273082816</v>
      </c>
    </row>
  </sheetData>
  <mergeCells count="2">
    <mergeCell ref="B4:F4"/>
    <mergeCell ref="G4:K4"/>
  </mergeCells>
  <phoneticPr fontId="32" type="noConversion"/>
  <pageMargins left="0.7" right="0.7" top="0.75" bottom="0.75" header="0.3" footer="0.3"/>
  <pageSetup scale="4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D9E7F-1458-412A-9E2C-C0AADE73A0B9}">
  <sheetPr>
    <tabColor rgb="FF00B0F0"/>
  </sheetPr>
  <dimension ref="A1:L111"/>
  <sheetViews>
    <sheetView zoomScale="92" zoomScaleNormal="92" workbookViewId="0">
      <selection activeCell="G65" sqref="G65"/>
    </sheetView>
  </sheetViews>
  <sheetFormatPr baseColWidth="10" defaultColWidth="11.42578125" defaultRowHeight="15"/>
  <cols>
    <col min="1" max="1" width="10.7109375" style="167" customWidth="1"/>
    <col min="2" max="2" width="6" style="167" customWidth="1"/>
    <col min="3" max="3" width="24" style="167" customWidth="1"/>
    <col min="4" max="4" width="12" style="167" customWidth="1"/>
    <col min="5" max="16384" width="11.42578125" style="167"/>
  </cols>
  <sheetData>
    <row r="1" spans="1:4">
      <c r="A1" s="166" t="s">
        <v>245</v>
      </c>
    </row>
    <row r="3" spans="1:4">
      <c r="A3" s="167">
        <v>2021</v>
      </c>
      <c r="B3" s="168">
        <v>0.38</v>
      </c>
      <c r="C3" s="167">
        <f>0.22/12</f>
        <v>1.8333333333333333E-2</v>
      </c>
      <c r="D3" s="167" t="s">
        <v>246</v>
      </c>
    </row>
    <row r="4" spans="1:4">
      <c r="A4" s="167">
        <v>2022</v>
      </c>
      <c r="B4" s="168">
        <v>0.25</v>
      </c>
      <c r="C4" s="169">
        <f>+C3</f>
        <v>1.8333333333333333E-2</v>
      </c>
      <c r="D4" s="276" t="s">
        <v>247</v>
      </c>
    </row>
    <row r="5" spans="1:4">
      <c r="A5" s="167">
        <v>2023</v>
      </c>
      <c r="B5" s="168">
        <v>0.25</v>
      </c>
      <c r="C5" s="169">
        <f>+C4+C3</f>
        <v>3.6666666666666667E-2</v>
      </c>
      <c r="D5" s="276" t="s">
        <v>248</v>
      </c>
    </row>
    <row r="6" spans="1:4">
      <c r="A6" s="167">
        <v>2024</v>
      </c>
      <c r="B6" s="168">
        <v>0.12</v>
      </c>
      <c r="C6" s="169"/>
      <c r="D6" s="276" t="s">
        <v>249</v>
      </c>
    </row>
    <row r="7" spans="1:4" hidden="1">
      <c r="B7" s="168"/>
      <c r="C7" s="169"/>
      <c r="D7" s="276" t="s">
        <v>250</v>
      </c>
    </row>
    <row r="8" spans="1:4" hidden="1">
      <c r="B8" s="168"/>
      <c r="C8" s="169"/>
      <c r="D8" s="276" t="s">
        <v>251</v>
      </c>
    </row>
    <row r="9" spans="1:4" hidden="1">
      <c r="B9" s="168"/>
      <c r="C9" s="169"/>
      <c r="D9" s="276" t="s">
        <v>252</v>
      </c>
    </row>
    <row r="10" spans="1:4" hidden="1">
      <c r="B10" s="168"/>
      <c r="C10" s="169"/>
      <c r="D10" s="276" t="s">
        <v>253</v>
      </c>
    </row>
    <row r="11" spans="1:4" hidden="1">
      <c r="B11" s="168"/>
      <c r="C11" s="169"/>
      <c r="D11" s="276" t="s">
        <v>254</v>
      </c>
    </row>
    <row r="12" spans="1:4" hidden="1">
      <c r="B12" s="168"/>
      <c r="C12" s="169"/>
      <c r="D12" s="276" t="s">
        <v>255</v>
      </c>
    </row>
    <row r="13" spans="1:4" hidden="1">
      <c r="B13" s="168"/>
      <c r="C13" s="169"/>
      <c r="D13" s="276" t="s">
        <v>256</v>
      </c>
    </row>
    <row r="14" spans="1:4" hidden="1">
      <c r="B14" s="168"/>
      <c r="C14" s="169"/>
      <c r="D14" s="276" t="s">
        <v>257</v>
      </c>
    </row>
    <row r="15" spans="1:4" hidden="1">
      <c r="B15" s="168"/>
      <c r="C15" s="169"/>
      <c r="D15" s="276" t="s">
        <v>258</v>
      </c>
    </row>
    <row r="16" spans="1:4">
      <c r="B16" s="168"/>
    </row>
    <row r="17" spans="1:12" ht="35.1" customHeight="1">
      <c r="A17" s="276" t="s">
        <v>259</v>
      </c>
      <c r="C17" s="726" t="s">
        <v>260</v>
      </c>
      <c r="D17" s="726"/>
      <c r="E17" s="726"/>
      <c r="F17" s="726"/>
      <c r="G17" s="726"/>
      <c r="H17" s="726"/>
      <c r="I17" s="726"/>
      <c r="J17" s="726"/>
      <c r="K17" s="726"/>
      <c r="L17" s="726"/>
    </row>
    <row r="18" spans="1:12" ht="35.450000000000003" customHeight="1">
      <c r="A18" s="276" t="s">
        <v>261</v>
      </c>
      <c r="C18" s="726" t="s">
        <v>610</v>
      </c>
      <c r="D18" s="726"/>
      <c r="E18" s="726"/>
      <c r="F18" s="726"/>
      <c r="G18" s="726"/>
      <c r="H18" s="726"/>
      <c r="I18" s="726"/>
      <c r="J18" s="726"/>
      <c r="K18" s="726"/>
      <c r="L18" s="726"/>
    </row>
    <row r="19" spans="1:12" hidden="1">
      <c r="A19" s="276" t="s">
        <v>262</v>
      </c>
      <c r="C19" s="376" t="str">
        <f>+'Metas 2'!Q40</f>
        <v xml:space="preserve">Se realizó la primera sesión ordinaria (la No. 14 desde que se expidió el Decreto 237 de 2020) de la Unidad Técnica de Apoyo (16 de febrero) de manera virtual. Los puntos abordados en la agenda fueron los siguientes: 1. Llamado a quorum. 2. Sistema de información del Sistema de Cuidado. 3. Propuesta de implementación de la Manzana del Cuidado del centro. 4. Plan del Sistema de Cuidado 2022. 5. Compromisos reunión con alcaldesa. 6. Varios. Participaron directivas y personas delegadas de la Alcaldía Mayor de Bogotá y 10 Sectores (Integración Social, Hábitat, Hacienda, Planeación, Salud, Desarrollo Económico, Educación, Gobierno, Ambiente y Mujer) de la Administración Distrital (46 mujeres y 6 hombres de manera virtual). Beneficios: Avances en la implementación y seguimiento del Sistema Distrital del Cuidado con la planificación de la inauguración de la Manzana del Cuidado Santa Fe - Candelaria y el Decreto 237 de 2020. La Secretaria tecnica está surtiendo todos los pasos que establece el decreto 237 de 2020 y el reglamento interno, para completar el 100% de sus funciones en lo que respecta a la jornada de la primera sesión. </v>
      </c>
    </row>
    <row r="20" spans="1:12" hidden="1">
      <c r="A20" s="276" t="s">
        <v>263</v>
      </c>
    </row>
    <row r="21" spans="1:12" hidden="1">
      <c r="A21" s="276" t="s">
        <v>264</v>
      </c>
    </row>
    <row r="22" spans="1:12" hidden="1">
      <c r="A22" s="276" t="s">
        <v>265</v>
      </c>
    </row>
    <row r="23" spans="1:12" hidden="1">
      <c r="A23" s="276" t="s">
        <v>266</v>
      </c>
    </row>
    <row r="24" spans="1:12" hidden="1">
      <c r="A24" s="276" t="s">
        <v>267</v>
      </c>
    </row>
    <row r="25" spans="1:12" hidden="1">
      <c r="A25" s="276" t="s">
        <v>268</v>
      </c>
    </row>
    <row r="26" spans="1:12" hidden="1">
      <c r="A26" s="276" t="s">
        <v>269</v>
      </c>
    </row>
    <row r="27" spans="1:12" hidden="1">
      <c r="A27" s="276" t="s">
        <v>270</v>
      </c>
    </row>
    <row r="28" spans="1:12" hidden="1">
      <c r="A28" s="276" t="s">
        <v>271</v>
      </c>
    </row>
    <row r="29" spans="1:12">
      <c r="C29" s="167">
        <f>+LEN(C18)</f>
        <v>299</v>
      </c>
    </row>
    <row r="30" spans="1:12">
      <c r="A30" s="166" t="s">
        <v>272</v>
      </c>
    </row>
    <row r="32" spans="1:12">
      <c r="B32" s="167">
        <v>0.25</v>
      </c>
      <c r="C32" s="211">
        <f>+B32/7</f>
        <v>3.5714285714285712E-2</v>
      </c>
      <c r="D32" s="276" t="s">
        <v>247</v>
      </c>
    </row>
    <row r="33" spans="1:12">
      <c r="A33" s="276" t="s">
        <v>273</v>
      </c>
      <c r="B33" s="167">
        <v>7</v>
      </c>
      <c r="C33" s="211">
        <f>+C32+C32</f>
        <v>7.1428571428571425E-2</v>
      </c>
      <c r="D33" s="276" t="s">
        <v>248</v>
      </c>
    </row>
    <row r="34" spans="1:12" hidden="1">
      <c r="C34" s="169"/>
      <c r="D34" s="276" t="s">
        <v>249</v>
      </c>
    </row>
    <row r="35" spans="1:12" hidden="1">
      <c r="C35" s="169"/>
      <c r="D35" s="276" t="s">
        <v>250</v>
      </c>
    </row>
    <row r="36" spans="1:12" hidden="1">
      <c r="C36" s="169"/>
      <c r="D36" s="276" t="s">
        <v>251</v>
      </c>
    </row>
    <row r="37" spans="1:12" hidden="1">
      <c r="C37" s="169"/>
      <c r="D37" s="276" t="s">
        <v>252</v>
      </c>
    </row>
    <row r="38" spans="1:12" hidden="1">
      <c r="C38" s="169"/>
      <c r="D38" s="276" t="s">
        <v>253</v>
      </c>
    </row>
    <row r="39" spans="1:12" hidden="1">
      <c r="C39" s="169"/>
      <c r="D39" s="276" t="s">
        <v>254</v>
      </c>
    </row>
    <row r="40" spans="1:12" hidden="1">
      <c r="C40" s="169"/>
      <c r="D40" s="276" t="s">
        <v>255</v>
      </c>
    </row>
    <row r="41" spans="1:12" hidden="1">
      <c r="C41" s="169"/>
      <c r="D41" s="276" t="s">
        <v>256</v>
      </c>
    </row>
    <row r="42" spans="1:12" hidden="1">
      <c r="C42" s="169"/>
      <c r="D42" s="276" t="s">
        <v>257</v>
      </c>
    </row>
    <row r="43" spans="1:12" hidden="1">
      <c r="C43" s="169"/>
      <c r="D43" s="276" t="s">
        <v>258</v>
      </c>
    </row>
    <row r="45" spans="1:12" ht="58.5" customHeight="1">
      <c r="A45" s="276" t="s">
        <v>259</v>
      </c>
      <c r="C45" s="726" t="s">
        <v>274</v>
      </c>
      <c r="D45" s="726"/>
      <c r="E45" s="726"/>
      <c r="F45" s="726"/>
      <c r="G45" s="726"/>
      <c r="H45" s="726"/>
      <c r="I45" s="726"/>
      <c r="J45" s="726"/>
      <c r="K45" s="726"/>
      <c r="L45" s="726"/>
    </row>
    <row r="46" spans="1:12" ht="53.45" customHeight="1">
      <c r="A46" s="276" t="s">
        <v>261</v>
      </c>
      <c r="C46" s="726" t="s">
        <v>611</v>
      </c>
      <c r="D46" s="726"/>
      <c r="E46" s="726"/>
      <c r="F46" s="726"/>
      <c r="G46" s="726"/>
      <c r="H46" s="726"/>
      <c r="I46" s="726"/>
      <c r="J46" s="726"/>
      <c r="K46" s="726"/>
      <c r="L46" s="726"/>
    </row>
    <row r="47" spans="1:12" hidden="1">
      <c r="A47" s="276" t="s">
        <v>262</v>
      </c>
    </row>
    <row r="48" spans="1:12" hidden="1">
      <c r="A48" s="276" t="s">
        <v>263</v>
      </c>
    </row>
    <row r="49" spans="1:12" hidden="1">
      <c r="A49" s="276" t="s">
        <v>264</v>
      </c>
    </row>
    <row r="50" spans="1:12" ht="18" hidden="1" customHeight="1">
      <c r="A50" s="276" t="s">
        <v>265</v>
      </c>
    </row>
    <row r="51" spans="1:12" hidden="1">
      <c r="A51" s="276" t="s">
        <v>266</v>
      </c>
    </row>
    <row r="52" spans="1:12" hidden="1">
      <c r="A52" s="276" t="s">
        <v>267</v>
      </c>
    </row>
    <row r="53" spans="1:12" hidden="1">
      <c r="A53" s="276" t="s">
        <v>268</v>
      </c>
    </row>
    <row r="54" spans="1:12" hidden="1">
      <c r="A54" s="276" t="s">
        <v>269</v>
      </c>
    </row>
    <row r="55" spans="1:12" hidden="1">
      <c r="A55" s="276" t="s">
        <v>270</v>
      </c>
    </row>
    <row r="56" spans="1:12" hidden="1">
      <c r="A56" s="276" t="s">
        <v>271</v>
      </c>
    </row>
    <row r="58" spans="1:12" ht="15" customHeight="1">
      <c r="C58" s="167">
        <f>+LEN(C46)</f>
        <v>298</v>
      </c>
    </row>
    <row r="59" spans="1:12">
      <c r="A59" s="416" t="s">
        <v>681</v>
      </c>
      <c r="B59" s="170">
        <v>13</v>
      </c>
      <c r="C59" s="170" t="s">
        <v>275</v>
      </c>
    </row>
    <row r="60" spans="1:12" ht="69.95" customHeight="1">
      <c r="B60" s="171">
        <f>+B59/100</f>
        <v>0.13</v>
      </c>
      <c r="C60" s="729" t="s">
        <v>276</v>
      </c>
      <c r="D60" s="729"/>
      <c r="E60" s="729"/>
      <c r="F60" s="170"/>
      <c r="G60" s="167">
        <f>+LEN(D64)</f>
        <v>291</v>
      </c>
    </row>
    <row r="61" spans="1:12" ht="14.45" customHeight="1">
      <c r="C61" s="277" t="s">
        <v>277</v>
      </c>
      <c r="E61" s="275"/>
      <c r="F61" s="275"/>
    </row>
    <row r="62" spans="1:12" ht="14.45" customHeight="1">
      <c r="B62" s="173">
        <v>2021</v>
      </c>
      <c r="C62" s="173">
        <v>2022</v>
      </c>
      <c r="D62" s="275"/>
      <c r="E62" s="275"/>
      <c r="F62" s="275"/>
    </row>
    <row r="63" spans="1:12" ht="43.5" customHeight="1">
      <c r="A63" s="276" t="s">
        <v>278</v>
      </c>
      <c r="B63" s="173">
        <v>0.05</v>
      </c>
      <c r="C63" s="167">
        <v>0</v>
      </c>
      <c r="D63" s="727" t="s">
        <v>279</v>
      </c>
      <c r="E63" s="727"/>
      <c r="F63" s="727"/>
      <c r="G63" s="727"/>
      <c r="H63" s="727"/>
      <c r="I63" s="727"/>
      <c r="J63" s="727"/>
      <c r="K63" s="727"/>
      <c r="L63" s="727"/>
    </row>
    <row r="64" spans="1:12" ht="42.95" customHeight="1">
      <c r="A64" s="276" t="s">
        <v>280</v>
      </c>
      <c r="B64" s="170">
        <v>0</v>
      </c>
      <c r="C64" s="167">
        <v>13</v>
      </c>
      <c r="D64" s="727" t="s">
        <v>613</v>
      </c>
      <c r="E64" s="727"/>
      <c r="F64" s="727"/>
      <c r="G64" s="727"/>
      <c r="H64" s="727"/>
      <c r="I64" s="727"/>
      <c r="J64" s="727"/>
      <c r="K64" s="727"/>
      <c r="L64" s="727"/>
    </row>
    <row r="65" spans="1:6" ht="18.75">
      <c r="A65" s="276" t="s">
        <v>281</v>
      </c>
      <c r="B65" s="170">
        <v>0</v>
      </c>
      <c r="D65" s="276"/>
      <c r="E65" s="172"/>
      <c r="F65" s="172"/>
    </row>
    <row r="66" spans="1:6" ht="18.75">
      <c r="A66" s="173" t="s">
        <v>282</v>
      </c>
      <c r="B66" s="173">
        <f>+(32*0.25)/100</f>
        <v>0.08</v>
      </c>
      <c r="C66" s="172"/>
      <c r="D66" s="172"/>
      <c r="E66" s="172"/>
      <c r="F66" s="172"/>
    </row>
    <row r="67" spans="1:6" ht="18.75">
      <c r="A67" s="173" t="s">
        <v>283</v>
      </c>
      <c r="B67" s="173">
        <f>+(41*0.25)/100</f>
        <v>0.10249999999999999</v>
      </c>
      <c r="C67" s="172"/>
      <c r="D67" s="172"/>
      <c r="E67" s="172"/>
      <c r="F67" s="172"/>
    </row>
    <row r="68" spans="1:6" ht="18.75">
      <c r="A68" s="167" t="s">
        <v>284</v>
      </c>
      <c r="B68" s="173">
        <f>+(50*0.25)/100</f>
        <v>0.125</v>
      </c>
      <c r="C68" s="172"/>
      <c r="D68" s="172"/>
      <c r="E68" s="172"/>
      <c r="F68" s="172"/>
    </row>
    <row r="69" spans="1:6" ht="18.75">
      <c r="A69" s="167" t="s">
        <v>285</v>
      </c>
      <c r="B69" s="173">
        <f>+(59*0.25)/100</f>
        <v>0.14749999999999999</v>
      </c>
      <c r="C69" s="172"/>
      <c r="D69" s="172"/>
      <c r="E69" s="172"/>
      <c r="F69" s="172"/>
    </row>
    <row r="70" spans="1:6" ht="18.75">
      <c r="A70" s="167" t="s">
        <v>286</v>
      </c>
      <c r="B70" s="173">
        <f>+(68*0.25)/100</f>
        <v>0.17</v>
      </c>
      <c r="C70" s="172"/>
      <c r="D70" s="172"/>
      <c r="E70" s="172"/>
      <c r="F70" s="172"/>
    </row>
    <row r="71" spans="1:6" ht="18.75">
      <c r="A71" s="167" t="s">
        <v>287</v>
      </c>
      <c r="B71" s="173">
        <f>+(77*0.25)/100</f>
        <v>0.1925</v>
      </c>
      <c r="C71" s="172"/>
      <c r="D71" s="172"/>
      <c r="E71" s="172"/>
      <c r="F71" s="172"/>
    </row>
    <row r="72" spans="1:6" ht="18.75">
      <c r="A72" s="167" t="s">
        <v>288</v>
      </c>
      <c r="B72" s="173">
        <f>+(86*0.25)/100</f>
        <v>0.215</v>
      </c>
      <c r="C72" s="172"/>
      <c r="D72" s="172"/>
      <c r="E72" s="172"/>
      <c r="F72" s="172"/>
    </row>
    <row r="73" spans="1:6" ht="18.75">
      <c r="A73" s="167" t="s">
        <v>289</v>
      </c>
      <c r="B73" s="173">
        <f>+(95*0.25)/100</f>
        <v>0.23749999999999999</v>
      </c>
      <c r="C73" s="172"/>
      <c r="D73" s="172"/>
      <c r="E73" s="172"/>
      <c r="F73" s="172"/>
    </row>
    <row r="74" spans="1:6">
      <c r="A74" s="167" t="s">
        <v>290</v>
      </c>
      <c r="B74" s="173">
        <f>+(100*0.25)/100</f>
        <v>0.25</v>
      </c>
    </row>
    <row r="76" spans="1:6">
      <c r="A76" s="166" t="s">
        <v>291</v>
      </c>
    </row>
    <row r="77" spans="1:6">
      <c r="A77" s="167">
        <v>2021</v>
      </c>
      <c r="B77" s="167">
        <v>7</v>
      </c>
      <c r="C77" s="276" t="s">
        <v>292</v>
      </c>
      <c r="D77" s="168">
        <v>0.45</v>
      </c>
      <c r="E77" s="167" t="s">
        <v>293</v>
      </c>
    </row>
    <row r="78" spans="1:6">
      <c r="A78" s="167">
        <v>2022</v>
      </c>
      <c r="B78" s="167">
        <v>7</v>
      </c>
      <c r="C78" s="167" t="s">
        <v>294</v>
      </c>
      <c r="D78" s="168">
        <v>0.25</v>
      </c>
      <c r="E78" s="167" t="s">
        <v>295</v>
      </c>
    </row>
    <row r="79" spans="1:6">
      <c r="A79" s="167">
        <v>2023</v>
      </c>
      <c r="B79" s="167">
        <v>5</v>
      </c>
      <c r="C79" s="167" t="s">
        <v>294</v>
      </c>
      <c r="D79" s="168">
        <v>0.25</v>
      </c>
      <c r="E79" s="167" t="s">
        <v>295</v>
      </c>
    </row>
    <row r="80" spans="1:6">
      <c r="A80" s="167">
        <v>2024</v>
      </c>
      <c r="B80" s="167">
        <v>0</v>
      </c>
      <c r="C80" s="167" t="s">
        <v>294</v>
      </c>
      <c r="D80" s="168">
        <v>0.05</v>
      </c>
      <c r="E80" s="167" t="s">
        <v>296</v>
      </c>
    </row>
    <row r="81" spans="1:4">
      <c r="B81" s="167" t="s">
        <v>297</v>
      </c>
      <c r="C81" s="167">
        <f>0.45/7</f>
        <v>6.4285714285714293E-2</v>
      </c>
      <c r="D81" s="167" t="s">
        <v>298</v>
      </c>
    </row>
    <row r="82" spans="1:4">
      <c r="C82" s="167">
        <f>+C81*7</f>
        <v>0.45000000000000007</v>
      </c>
      <c r="D82" s="167" t="s">
        <v>299</v>
      </c>
    </row>
    <row r="84" spans="1:4">
      <c r="B84" s="276">
        <v>0.25</v>
      </c>
      <c r="C84" s="211">
        <f>+B84/12</f>
        <v>2.0833333333333332E-2</v>
      </c>
      <c r="D84" s="276" t="s">
        <v>247</v>
      </c>
    </row>
    <row r="85" spans="1:4">
      <c r="A85" s="276" t="s">
        <v>273</v>
      </c>
      <c r="C85" s="169">
        <f>+C84+C84</f>
        <v>4.1666666666666664E-2</v>
      </c>
      <c r="D85" s="276" t="s">
        <v>248</v>
      </c>
    </row>
    <row r="86" spans="1:4" hidden="1">
      <c r="C86" s="169"/>
      <c r="D86" s="276" t="s">
        <v>249</v>
      </c>
    </row>
    <row r="87" spans="1:4" hidden="1">
      <c r="C87" s="169"/>
      <c r="D87" s="276" t="s">
        <v>250</v>
      </c>
    </row>
    <row r="88" spans="1:4" hidden="1">
      <c r="C88" s="169"/>
      <c r="D88" s="276" t="s">
        <v>251</v>
      </c>
    </row>
    <row r="89" spans="1:4" hidden="1">
      <c r="C89" s="169"/>
      <c r="D89" s="276" t="s">
        <v>252</v>
      </c>
    </row>
    <row r="90" spans="1:4" hidden="1">
      <c r="C90" s="169"/>
      <c r="D90" s="276" t="s">
        <v>253</v>
      </c>
    </row>
    <row r="91" spans="1:4" hidden="1">
      <c r="C91" s="169"/>
      <c r="D91" s="276" t="s">
        <v>254</v>
      </c>
    </row>
    <row r="92" spans="1:4" hidden="1">
      <c r="C92" s="169"/>
      <c r="D92" s="276" t="s">
        <v>255</v>
      </c>
    </row>
    <row r="93" spans="1:4" hidden="1">
      <c r="C93" s="169"/>
      <c r="D93" s="276" t="s">
        <v>256</v>
      </c>
    </row>
    <row r="94" spans="1:4" hidden="1">
      <c r="C94" s="169"/>
      <c r="D94" s="276" t="s">
        <v>257</v>
      </c>
    </row>
    <row r="95" spans="1:4" hidden="1">
      <c r="C95" s="169"/>
      <c r="D95" s="276" t="s">
        <v>258</v>
      </c>
    </row>
    <row r="97" spans="1:12" ht="36.950000000000003" customHeight="1">
      <c r="A97" s="276" t="s">
        <v>259</v>
      </c>
      <c r="C97" s="728" t="s">
        <v>300</v>
      </c>
      <c r="D97" s="728"/>
      <c r="E97" s="728"/>
      <c r="F97" s="728"/>
      <c r="G97" s="728"/>
      <c r="H97" s="728"/>
      <c r="I97" s="728"/>
      <c r="J97" s="728"/>
      <c r="K97" s="728"/>
      <c r="L97" s="728"/>
    </row>
    <row r="98" spans="1:12">
      <c r="A98" s="276" t="s">
        <v>261</v>
      </c>
      <c r="C98" s="728" t="s">
        <v>670</v>
      </c>
      <c r="D98" s="728"/>
      <c r="E98" s="728"/>
      <c r="F98" s="728"/>
      <c r="G98" s="728"/>
      <c r="H98" s="728"/>
      <c r="I98" s="728"/>
      <c r="J98" s="728"/>
      <c r="K98" s="728"/>
      <c r="L98" s="728"/>
    </row>
    <row r="99" spans="1:12" hidden="1">
      <c r="A99" s="276" t="s">
        <v>262</v>
      </c>
    </row>
    <row r="100" spans="1:12" hidden="1">
      <c r="A100" s="276" t="s">
        <v>263</v>
      </c>
    </row>
    <row r="101" spans="1:12" hidden="1">
      <c r="A101" s="276" t="s">
        <v>264</v>
      </c>
    </row>
    <row r="102" spans="1:12" hidden="1">
      <c r="A102" s="276" t="s">
        <v>265</v>
      </c>
    </row>
    <row r="103" spans="1:12" hidden="1">
      <c r="A103" s="276" t="s">
        <v>266</v>
      </c>
    </row>
    <row r="104" spans="1:12" hidden="1">
      <c r="A104" s="276" t="s">
        <v>267</v>
      </c>
    </row>
    <row r="105" spans="1:12" hidden="1">
      <c r="A105" s="276" t="s">
        <v>268</v>
      </c>
    </row>
    <row r="106" spans="1:12" hidden="1">
      <c r="A106" s="276" t="s">
        <v>269</v>
      </c>
    </row>
    <row r="107" spans="1:12" hidden="1">
      <c r="A107" s="276" t="s">
        <v>270</v>
      </c>
    </row>
    <row r="108" spans="1:12" hidden="1">
      <c r="A108" s="276" t="s">
        <v>271</v>
      </c>
    </row>
    <row r="109" spans="1:12" hidden="1">
      <c r="A109" s="276"/>
    </row>
    <row r="110" spans="1:12" hidden="1">
      <c r="C110" s="167">
        <f>+LEN(C98)</f>
        <v>274</v>
      </c>
    </row>
    <row r="111" spans="1:12" hidden="1">
      <c r="A111" s="167" t="s">
        <v>301</v>
      </c>
      <c r="C111" s="169">
        <f>SUM(C84:C95)</f>
        <v>6.25E-2</v>
      </c>
    </row>
  </sheetData>
  <mergeCells count="9">
    <mergeCell ref="D64:L64"/>
    <mergeCell ref="C97:L97"/>
    <mergeCell ref="C98:L98"/>
    <mergeCell ref="C60:E60"/>
    <mergeCell ref="C18:L18"/>
    <mergeCell ref="C17:L17"/>
    <mergeCell ref="C45:L45"/>
    <mergeCell ref="C46:L46"/>
    <mergeCell ref="D63:L63"/>
  </mergeCells>
  <phoneticPr fontId="32" type="noConversion"/>
  <dataValidations count="1">
    <dataValidation type="custom" allowBlank="1" showInputMessage="1" showErrorMessage="1" prompt=" - " sqref="C45" xr:uid="{9B8D2330-9E27-4AFF-9B4A-783A21136EB9}">
      <formula1>LTE(LEN(C45),(2000))</formula1>
    </dataValidation>
  </dataValidations>
  <pageMargins left="0.7" right="0.7" top="0.75" bottom="0.75" header="0.3" footer="0.3"/>
  <pageSetup scale="84" orientation="landscape" r:id="rId1"/>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85828-2AFE-4436-9D8F-A2D49E1DB459}">
  <sheetPr>
    <tabColor rgb="FFC0C0C0"/>
  </sheetPr>
  <dimension ref="A1:R20"/>
  <sheetViews>
    <sheetView workbookViewId="0">
      <selection activeCell="A21" sqref="A21"/>
    </sheetView>
  </sheetViews>
  <sheetFormatPr baseColWidth="10" defaultColWidth="10.85546875" defaultRowHeight="12"/>
  <cols>
    <col min="1" max="1" width="10.85546875" style="386"/>
    <col min="2" max="2" width="6.5703125" style="386" customWidth="1"/>
    <col min="3" max="3" width="10" style="386" bestFit="1" customWidth="1"/>
    <col min="4" max="4" width="9.28515625" style="386" bestFit="1" customWidth="1"/>
    <col min="5" max="5" width="5.7109375" style="386" bestFit="1" customWidth="1"/>
    <col min="6" max="6" width="7.42578125" style="386" bestFit="1" customWidth="1"/>
    <col min="7" max="7" width="6.140625" style="386" bestFit="1" customWidth="1"/>
    <col min="8" max="8" width="4.7109375" style="386" bestFit="1" customWidth="1"/>
    <col min="9" max="9" width="5.5703125" style="386" bestFit="1" customWidth="1"/>
    <col min="10" max="10" width="5.140625" style="386" bestFit="1" customWidth="1"/>
    <col min="11" max="11" width="4.5703125" style="386" bestFit="1" customWidth="1"/>
    <col min="12" max="12" width="6.5703125" style="386" bestFit="1" customWidth="1"/>
    <col min="13" max="13" width="10.42578125" style="386" bestFit="1" customWidth="1"/>
    <col min="14" max="14" width="7.5703125" style="386" bestFit="1" customWidth="1"/>
    <col min="15" max="15" width="10" style="386" bestFit="1" customWidth="1"/>
    <col min="16" max="16" width="9.28515625" style="386" bestFit="1" customWidth="1"/>
    <col min="17" max="17" width="4.5703125" style="386" bestFit="1" customWidth="1"/>
    <col min="18" max="18" width="8.140625" style="386" customWidth="1"/>
    <col min="19" max="16384" width="10.85546875" style="386"/>
  </cols>
  <sheetData>
    <row r="1" spans="1:18">
      <c r="A1" s="385"/>
      <c r="B1" s="731">
        <v>2021</v>
      </c>
      <c r="C1" s="730" t="s">
        <v>633</v>
      </c>
      <c r="D1" s="730"/>
      <c r="E1" s="730"/>
      <c r="F1" s="730"/>
      <c r="G1" s="730"/>
      <c r="H1" s="730"/>
      <c r="I1" s="730"/>
      <c r="J1" s="730"/>
      <c r="K1" s="730"/>
      <c r="L1" s="730"/>
      <c r="M1" s="730"/>
      <c r="N1" s="730"/>
      <c r="O1" s="730"/>
      <c r="P1" s="730"/>
      <c r="Q1" s="730"/>
      <c r="R1" s="732" t="s">
        <v>634</v>
      </c>
    </row>
    <row r="2" spans="1:18">
      <c r="A2" s="387" t="s">
        <v>614</v>
      </c>
      <c r="B2" s="731"/>
      <c r="C2" s="388" t="s">
        <v>257</v>
      </c>
      <c r="D2" s="388" t="s">
        <v>258</v>
      </c>
      <c r="E2" s="388" t="s">
        <v>247</v>
      </c>
      <c r="F2" s="388" t="s">
        <v>248</v>
      </c>
      <c r="G2" s="388" t="s">
        <v>249</v>
      </c>
      <c r="H2" s="388" t="s">
        <v>250</v>
      </c>
      <c r="I2" s="388" t="s">
        <v>251</v>
      </c>
      <c r="J2" s="388" t="s">
        <v>252</v>
      </c>
      <c r="K2" s="388" t="s">
        <v>253</v>
      </c>
      <c r="L2" s="388" t="s">
        <v>254</v>
      </c>
      <c r="M2" s="388" t="s">
        <v>255</v>
      </c>
      <c r="N2" s="388" t="s">
        <v>256</v>
      </c>
      <c r="O2" s="388" t="s">
        <v>257</v>
      </c>
      <c r="P2" s="388" t="s">
        <v>258</v>
      </c>
      <c r="Q2" s="388" t="s">
        <v>632</v>
      </c>
      <c r="R2" s="732"/>
    </row>
    <row r="3" spans="1:18">
      <c r="A3" s="388" t="s">
        <v>615</v>
      </c>
      <c r="B3" s="388">
        <v>84</v>
      </c>
      <c r="C3" s="389">
        <v>32</v>
      </c>
      <c r="D3" s="389">
        <v>88</v>
      </c>
      <c r="E3" s="389">
        <v>26</v>
      </c>
      <c r="F3" s="389"/>
      <c r="G3" s="389"/>
      <c r="H3" s="389"/>
      <c r="I3" s="389"/>
      <c r="J3" s="389"/>
      <c r="K3" s="389"/>
      <c r="L3" s="389"/>
      <c r="M3" s="389"/>
      <c r="N3" s="389"/>
      <c r="O3" s="389"/>
      <c r="P3" s="389"/>
      <c r="Q3" s="389">
        <v>146</v>
      </c>
      <c r="R3" s="390">
        <f>+Q3+B3</f>
        <v>230</v>
      </c>
    </row>
    <row r="4" spans="1:18">
      <c r="A4" s="388" t="s">
        <v>616</v>
      </c>
      <c r="B4" s="388">
        <v>97</v>
      </c>
      <c r="C4" s="389">
        <v>30</v>
      </c>
      <c r="D4" s="389">
        <v>96</v>
      </c>
      <c r="E4" s="389">
        <v>27</v>
      </c>
      <c r="F4" s="389">
        <v>1</v>
      </c>
      <c r="G4" s="389"/>
      <c r="H4" s="389"/>
      <c r="I4" s="389"/>
      <c r="J4" s="389"/>
      <c r="K4" s="389"/>
      <c r="L4" s="389"/>
      <c r="M4" s="389"/>
      <c r="N4" s="389"/>
      <c r="O4" s="389"/>
      <c r="P4" s="389"/>
      <c r="Q4" s="389">
        <v>154</v>
      </c>
      <c r="R4" s="390">
        <f t="shared" ref="R4:R18" si="0">+Q4+B4</f>
        <v>251</v>
      </c>
    </row>
    <row r="5" spans="1:18">
      <c r="A5" s="388" t="s">
        <v>617</v>
      </c>
      <c r="B5" s="388">
        <v>140</v>
      </c>
      <c r="C5" s="389">
        <v>19</v>
      </c>
      <c r="D5" s="389">
        <v>104</v>
      </c>
      <c r="E5" s="389">
        <v>22</v>
      </c>
      <c r="F5" s="389"/>
      <c r="G5" s="389"/>
      <c r="H5" s="389"/>
      <c r="I5" s="389"/>
      <c r="J5" s="389"/>
      <c r="K5" s="389"/>
      <c r="L5" s="389"/>
      <c r="M5" s="389"/>
      <c r="N5" s="389"/>
      <c r="O5" s="389"/>
      <c r="P5" s="389"/>
      <c r="Q5" s="389">
        <v>145</v>
      </c>
      <c r="R5" s="390">
        <f t="shared" si="0"/>
        <v>285</v>
      </c>
    </row>
    <row r="6" spans="1:18">
      <c r="A6" s="388" t="s">
        <v>618</v>
      </c>
      <c r="B6" s="388">
        <v>158</v>
      </c>
      <c r="C6" s="389">
        <v>9</v>
      </c>
      <c r="D6" s="389">
        <v>125</v>
      </c>
      <c r="E6" s="389">
        <v>27</v>
      </c>
      <c r="F6" s="389"/>
      <c r="G6" s="389"/>
      <c r="H6" s="389"/>
      <c r="I6" s="389"/>
      <c r="J6" s="389"/>
      <c r="K6" s="389"/>
      <c r="L6" s="389"/>
      <c r="M6" s="389"/>
      <c r="N6" s="389"/>
      <c r="O6" s="389"/>
      <c r="P6" s="389"/>
      <c r="Q6" s="389">
        <v>161</v>
      </c>
      <c r="R6" s="390">
        <f t="shared" si="0"/>
        <v>319</v>
      </c>
    </row>
    <row r="7" spans="1:18">
      <c r="A7" s="388" t="s">
        <v>619</v>
      </c>
      <c r="B7" s="388">
        <v>107</v>
      </c>
      <c r="C7" s="389">
        <v>8</v>
      </c>
      <c r="D7" s="389">
        <v>108</v>
      </c>
      <c r="E7" s="389">
        <v>17</v>
      </c>
      <c r="F7" s="389">
        <v>18</v>
      </c>
      <c r="G7" s="389"/>
      <c r="H7" s="389"/>
      <c r="I7" s="389"/>
      <c r="J7" s="389"/>
      <c r="K7" s="389"/>
      <c r="L7" s="389"/>
      <c r="M7" s="389"/>
      <c r="N7" s="389"/>
      <c r="O7" s="389"/>
      <c r="P7" s="389"/>
      <c r="Q7" s="389">
        <v>151</v>
      </c>
      <c r="R7" s="390">
        <f t="shared" si="0"/>
        <v>258</v>
      </c>
    </row>
    <row r="8" spans="1:18">
      <c r="A8" s="388" t="s">
        <v>620</v>
      </c>
      <c r="B8" s="388">
        <v>97</v>
      </c>
      <c r="C8" s="389">
        <v>4</v>
      </c>
      <c r="D8" s="389">
        <v>120</v>
      </c>
      <c r="E8" s="389">
        <v>4</v>
      </c>
      <c r="F8" s="389">
        <v>35</v>
      </c>
      <c r="G8" s="389"/>
      <c r="H8" s="389"/>
      <c r="I8" s="389"/>
      <c r="J8" s="389"/>
      <c r="K8" s="389"/>
      <c r="L8" s="389"/>
      <c r="M8" s="389"/>
      <c r="N8" s="389"/>
      <c r="O8" s="389"/>
      <c r="P8" s="389"/>
      <c r="Q8" s="389">
        <v>163</v>
      </c>
      <c r="R8" s="390">
        <f t="shared" si="0"/>
        <v>260</v>
      </c>
    </row>
    <row r="9" spans="1:18">
      <c r="A9" s="388" t="s">
        <v>621</v>
      </c>
      <c r="B9" s="388">
        <v>78</v>
      </c>
      <c r="C9" s="389">
        <v>2</v>
      </c>
      <c r="D9" s="389">
        <v>101</v>
      </c>
      <c r="E9" s="389">
        <v>36</v>
      </c>
      <c r="F9" s="389">
        <v>27</v>
      </c>
      <c r="G9" s="389"/>
      <c r="H9" s="389"/>
      <c r="I9" s="389"/>
      <c r="J9" s="389"/>
      <c r="K9" s="389"/>
      <c r="L9" s="389"/>
      <c r="M9" s="389"/>
      <c r="N9" s="389"/>
      <c r="O9" s="389"/>
      <c r="P9" s="389"/>
      <c r="Q9" s="389">
        <v>166</v>
      </c>
      <c r="R9" s="390">
        <f t="shared" si="0"/>
        <v>244</v>
      </c>
    </row>
    <row r="10" spans="1:18">
      <c r="A10" s="388" t="s">
        <v>622</v>
      </c>
      <c r="B10" s="388">
        <v>74</v>
      </c>
      <c r="C10" s="389"/>
      <c r="D10" s="389">
        <v>76</v>
      </c>
      <c r="E10" s="389">
        <v>30</v>
      </c>
      <c r="F10" s="389">
        <v>15</v>
      </c>
      <c r="G10" s="389"/>
      <c r="H10" s="389"/>
      <c r="I10" s="389"/>
      <c r="J10" s="389"/>
      <c r="K10" s="389"/>
      <c r="L10" s="389"/>
      <c r="M10" s="389"/>
      <c r="N10" s="389"/>
      <c r="O10" s="389"/>
      <c r="P10" s="389"/>
      <c r="Q10" s="389">
        <v>121</v>
      </c>
      <c r="R10" s="390">
        <f t="shared" si="0"/>
        <v>195</v>
      </c>
    </row>
    <row r="11" spans="1:18">
      <c r="A11" s="388" t="s">
        <v>623</v>
      </c>
      <c r="B11" s="388">
        <v>69</v>
      </c>
      <c r="C11" s="389"/>
      <c r="D11" s="389">
        <v>12</v>
      </c>
      <c r="E11" s="389">
        <v>20</v>
      </c>
      <c r="F11" s="389">
        <v>12</v>
      </c>
      <c r="G11" s="389"/>
      <c r="H11" s="389"/>
      <c r="I11" s="389"/>
      <c r="J11" s="389"/>
      <c r="K11" s="389"/>
      <c r="L11" s="389"/>
      <c r="M11" s="389"/>
      <c r="N11" s="389"/>
      <c r="O11" s="389"/>
      <c r="P11" s="389"/>
      <c r="Q11" s="389">
        <v>44</v>
      </c>
      <c r="R11" s="390">
        <f t="shared" si="0"/>
        <v>113</v>
      </c>
    </row>
    <row r="12" spans="1:18">
      <c r="A12" s="388" t="s">
        <v>624</v>
      </c>
      <c r="B12" s="388">
        <v>35</v>
      </c>
      <c r="C12" s="389"/>
      <c r="D12" s="389">
        <v>5</v>
      </c>
      <c r="E12" s="389">
        <v>16</v>
      </c>
      <c r="F12" s="389">
        <v>3</v>
      </c>
      <c r="G12" s="389"/>
      <c r="H12" s="389"/>
      <c r="I12" s="389"/>
      <c r="J12" s="389"/>
      <c r="K12" s="389"/>
      <c r="L12" s="389"/>
      <c r="M12" s="389"/>
      <c r="N12" s="389"/>
      <c r="O12" s="389"/>
      <c r="P12" s="389"/>
      <c r="Q12" s="389">
        <v>24</v>
      </c>
      <c r="R12" s="390">
        <f t="shared" si="0"/>
        <v>59</v>
      </c>
    </row>
    <row r="13" spans="1:18">
      <c r="A13" s="388" t="s">
        <v>625</v>
      </c>
      <c r="B13" s="388">
        <v>15</v>
      </c>
      <c r="C13" s="389"/>
      <c r="D13" s="389">
        <v>2</v>
      </c>
      <c r="E13" s="389">
        <v>6</v>
      </c>
      <c r="F13" s="389">
        <v>4</v>
      </c>
      <c r="G13" s="389"/>
      <c r="H13" s="389"/>
      <c r="I13" s="389"/>
      <c r="J13" s="389"/>
      <c r="K13" s="389"/>
      <c r="L13" s="389"/>
      <c r="M13" s="389"/>
      <c r="N13" s="389"/>
      <c r="O13" s="389"/>
      <c r="P13" s="389"/>
      <c r="Q13" s="389">
        <v>12</v>
      </c>
      <c r="R13" s="390">
        <f t="shared" si="0"/>
        <v>27</v>
      </c>
    </row>
    <row r="14" spans="1:18">
      <c r="A14" s="388" t="s">
        <v>626</v>
      </c>
      <c r="B14" s="388">
        <v>4</v>
      </c>
      <c r="C14" s="389"/>
      <c r="D14" s="389">
        <v>2</v>
      </c>
      <c r="E14" s="389">
        <v>5</v>
      </c>
      <c r="F14" s="389">
        <v>3</v>
      </c>
      <c r="G14" s="389"/>
      <c r="H14" s="389"/>
      <c r="I14" s="389"/>
      <c r="J14" s="389"/>
      <c r="K14" s="389"/>
      <c r="L14" s="389"/>
      <c r="M14" s="389"/>
      <c r="N14" s="389"/>
      <c r="O14" s="389"/>
      <c r="P14" s="389"/>
      <c r="Q14" s="389">
        <v>10</v>
      </c>
      <c r="R14" s="390">
        <f t="shared" si="0"/>
        <v>14</v>
      </c>
    </row>
    <row r="15" spans="1:18">
      <c r="A15" s="388" t="s">
        <v>627</v>
      </c>
      <c r="B15" s="388">
        <v>2</v>
      </c>
      <c r="C15" s="389"/>
      <c r="D15" s="389">
        <v>2</v>
      </c>
      <c r="E15" s="389">
        <v>6</v>
      </c>
      <c r="F15" s="389">
        <v>1</v>
      </c>
      <c r="G15" s="389"/>
      <c r="H15" s="389"/>
      <c r="I15" s="389"/>
      <c r="J15" s="389"/>
      <c r="K15" s="389"/>
      <c r="L15" s="389"/>
      <c r="M15" s="389"/>
      <c r="N15" s="389"/>
      <c r="O15" s="389"/>
      <c r="P15" s="389"/>
      <c r="Q15" s="389">
        <v>9</v>
      </c>
      <c r="R15" s="390">
        <f t="shared" si="0"/>
        <v>11</v>
      </c>
    </row>
    <row r="16" spans="1:18">
      <c r="A16" s="388" t="s">
        <v>628</v>
      </c>
      <c r="B16" s="388">
        <v>1</v>
      </c>
      <c r="C16" s="389"/>
      <c r="D16" s="389"/>
      <c r="E16" s="389">
        <v>4</v>
      </c>
      <c r="F16" s="389">
        <v>1</v>
      </c>
      <c r="G16" s="389"/>
      <c r="H16" s="389"/>
      <c r="I16" s="389"/>
      <c r="J16" s="389"/>
      <c r="K16" s="389"/>
      <c r="L16" s="389"/>
      <c r="M16" s="389"/>
      <c r="N16" s="389"/>
      <c r="O16" s="389"/>
      <c r="P16" s="389"/>
      <c r="Q16" s="389">
        <v>5</v>
      </c>
      <c r="R16" s="390">
        <f t="shared" si="0"/>
        <v>6</v>
      </c>
    </row>
    <row r="17" spans="1:18">
      <c r="A17" s="388" t="s">
        <v>629</v>
      </c>
      <c r="B17" s="388"/>
      <c r="C17" s="389"/>
      <c r="D17" s="389"/>
      <c r="E17" s="389"/>
      <c r="F17" s="389"/>
      <c r="G17" s="389"/>
      <c r="H17" s="389"/>
      <c r="I17" s="389"/>
      <c r="J17" s="389"/>
      <c r="K17" s="389"/>
      <c r="L17" s="389"/>
      <c r="M17" s="389"/>
      <c r="N17" s="389"/>
      <c r="O17" s="389"/>
      <c r="P17" s="389"/>
      <c r="Q17" s="389">
        <v>0</v>
      </c>
      <c r="R17" s="390">
        <f t="shared" si="0"/>
        <v>0</v>
      </c>
    </row>
    <row r="18" spans="1:18">
      <c r="A18" s="388" t="s">
        <v>630</v>
      </c>
      <c r="B18" s="388"/>
      <c r="C18" s="389"/>
      <c r="D18" s="389"/>
      <c r="E18" s="389"/>
      <c r="F18" s="389">
        <v>1</v>
      </c>
      <c r="G18" s="389"/>
      <c r="H18" s="389"/>
      <c r="I18" s="389"/>
      <c r="J18" s="389"/>
      <c r="K18" s="389"/>
      <c r="L18" s="389"/>
      <c r="M18" s="389"/>
      <c r="N18" s="389"/>
      <c r="O18" s="389"/>
      <c r="P18" s="389"/>
      <c r="Q18" s="389">
        <v>1</v>
      </c>
      <c r="R18" s="390">
        <f t="shared" si="0"/>
        <v>1</v>
      </c>
    </row>
    <row r="19" spans="1:18">
      <c r="A19" s="388" t="s">
        <v>631</v>
      </c>
      <c r="B19" s="388">
        <v>1039</v>
      </c>
      <c r="C19" s="391">
        <v>104</v>
      </c>
      <c r="D19" s="391">
        <v>841</v>
      </c>
      <c r="E19" s="391">
        <v>246</v>
      </c>
      <c r="F19" s="391">
        <v>121</v>
      </c>
      <c r="G19" s="391"/>
      <c r="H19" s="391"/>
      <c r="I19" s="391"/>
      <c r="J19" s="391"/>
      <c r="K19" s="391"/>
      <c r="L19" s="391"/>
      <c r="M19" s="391"/>
      <c r="N19" s="391"/>
      <c r="O19" s="391"/>
      <c r="P19" s="391"/>
      <c r="Q19" s="391">
        <v>1312</v>
      </c>
      <c r="R19" s="390">
        <f>SUM(R3:R18)</f>
        <v>2273</v>
      </c>
    </row>
    <row r="20" spans="1:18">
      <c r="A20" s="386" t="s">
        <v>635</v>
      </c>
    </row>
  </sheetData>
  <mergeCells count="3">
    <mergeCell ref="C1:Q1"/>
    <mergeCell ref="B1:B2"/>
    <mergeCell ref="R1:R2"/>
  </mergeCells>
  <phoneticPr fontId="32"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4D8B5-C655-4351-843E-1B581336ED3C}">
  <dimension ref="A1:S16"/>
  <sheetViews>
    <sheetView workbookViewId="0">
      <selection activeCell="G15" sqref="G15"/>
    </sheetView>
  </sheetViews>
  <sheetFormatPr baseColWidth="10" defaultRowHeight="15"/>
  <cols>
    <col min="1" max="1" width="27.85546875" style="392" customWidth="1"/>
    <col min="2" max="2" width="5.5703125" style="407" customWidth="1"/>
    <col min="3" max="3" width="6.5703125" style="407" customWidth="1"/>
    <col min="4" max="15" width="5.42578125" style="407" customWidth="1"/>
    <col min="16" max="17" width="5.42578125" style="407" hidden="1" customWidth="1"/>
    <col min="18" max="19" width="10.85546875" style="407"/>
  </cols>
  <sheetData>
    <row r="1" spans="1:19" ht="23.1" customHeight="1">
      <c r="A1" s="733" t="s">
        <v>646</v>
      </c>
      <c r="B1" s="736">
        <v>2020</v>
      </c>
      <c r="C1" s="736">
        <v>2021</v>
      </c>
      <c r="D1" s="738">
        <v>2022</v>
      </c>
      <c r="E1" s="738"/>
      <c r="F1" s="738"/>
      <c r="G1" s="738"/>
      <c r="H1" s="738"/>
      <c r="I1" s="738"/>
      <c r="J1" s="738"/>
      <c r="K1" s="738"/>
      <c r="L1" s="738"/>
      <c r="M1" s="738"/>
      <c r="N1" s="738"/>
      <c r="O1" s="738"/>
      <c r="P1" s="737">
        <v>2023</v>
      </c>
      <c r="Q1" s="737">
        <v>2024</v>
      </c>
      <c r="R1" s="734" t="s">
        <v>662</v>
      </c>
      <c r="S1" s="735" t="s">
        <v>663</v>
      </c>
    </row>
    <row r="2" spans="1:19" ht="23.1" customHeight="1">
      <c r="A2" s="733"/>
      <c r="B2" s="736"/>
      <c r="C2" s="736"/>
      <c r="D2" s="396" t="s">
        <v>650</v>
      </c>
      <c r="E2" s="396" t="s">
        <v>651</v>
      </c>
      <c r="F2" s="396" t="s">
        <v>652</v>
      </c>
      <c r="G2" s="396" t="s">
        <v>653</v>
      </c>
      <c r="H2" s="396" t="s">
        <v>654</v>
      </c>
      <c r="I2" s="396" t="s">
        <v>655</v>
      </c>
      <c r="J2" s="396" t="s">
        <v>656</v>
      </c>
      <c r="K2" s="396" t="s">
        <v>657</v>
      </c>
      <c r="L2" s="396" t="s">
        <v>658</v>
      </c>
      <c r="M2" s="396" t="s">
        <v>659</v>
      </c>
      <c r="N2" s="396" t="s">
        <v>660</v>
      </c>
      <c r="O2" s="396" t="s">
        <v>661</v>
      </c>
      <c r="P2" s="737"/>
      <c r="Q2" s="737"/>
      <c r="R2" s="734"/>
      <c r="S2" s="735"/>
    </row>
    <row r="3" spans="1:19">
      <c r="A3" s="393" t="s">
        <v>641</v>
      </c>
      <c r="B3" s="397"/>
      <c r="C3" s="397">
        <v>16682</v>
      </c>
      <c r="D3" s="398">
        <v>0</v>
      </c>
      <c r="E3" s="398">
        <v>72</v>
      </c>
      <c r="F3" s="398"/>
      <c r="G3" s="398"/>
      <c r="H3" s="398"/>
      <c r="I3" s="398"/>
      <c r="J3" s="398"/>
      <c r="K3" s="398"/>
      <c r="L3" s="398"/>
      <c r="M3" s="398"/>
      <c r="N3" s="398"/>
      <c r="O3" s="398"/>
      <c r="P3" s="398"/>
      <c r="Q3" s="398"/>
      <c r="R3" s="399">
        <f>SUM(D3:O3)</f>
        <v>72</v>
      </c>
      <c r="S3" s="400">
        <f>+R3+B3+C3</f>
        <v>16754</v>
      </c>
    </row>
    <row r="4" spans="1:19">
      <c r="A4" s="393" t="s">
        <v>642</v>
      </c>
      <c r="B4" s="397"/>
      <c r="C4" s="397">
        <v>11309</v>
      </c>
      <c r="D4" s="398">
        <v>0</v>
      </c>
      <c r="E4" s="401">
        <v>1339</v>
      </c>
      <c r="F4" s="398"/>
      <c r="G4" s="398"/>
      <c r="H4" s="398"/>
      <c r="I4" s="398"/>
      <c r="J4" s="398"/>
      <c r="K4" s="398"/>
      <c r="L4" s="398"/>
      <c r="M4" s="398"/>
      <c r="N4" s="398"/>
      <c r="O4" s="398"/>
      <c r="P4" s="398"/>
      <c r="Q4" s="398"/>
      <c r="R4" s="399">
        <f t="shared" ref="R4:R10" si="0">SUM(D4:O4)</f>
        <v>1339</v>
      </c>
      <c r="S4" s="400">
        <f t="shared" ref="S4:S10" si="1">+R4+B4+C4</f>
        <v>12648</v>
      </c>
    </row>
    <row r="5" spans="1:19" ht="13.5" customHeight="1">
      <c r="A5" s="393" t="s">
        <v>648</v>
      </c>
      <c r="B5" s="397"/>
      <c r="C5" s="397">
        <v>7159</v>
      </c>
      <c r="D5" s="398">
        <v>156</v>
      </c>
      <c r="E5" s="401">
        <v>760</v>
      </c>
      <c r="F5" s="402"/>
      <c r="G5" s="398"/>
      <c r="H5" s="398"/>
      <c r="I5" s="398"/>
      <c r="J5" s="398"/>
      <c r="K5" s="398"/>
      <c r="L5" s="398"/>
      <c r="M5" s="398"/>
      <c r="N5" s="398"/>
      <c r="O5" s="398"/>
      <c r="P5" s="398"/>
      <c r="Q5" s="398"/>
      <c r="R5" s="399">
        <f t="shared" si="0"/>
        <v>916</v>
      </c>
      <c r="S5" s="400">
        <f t="shared" si="1"/>
        <v>8075</v>
      </c>
    </row>
    <row r="6" spans="1:19">
      <c r="A6" s="393" t="s">
        <v>645</v>
      </c>
      <c r="B6" s="397"/>
      <c r="C6" s="397">
        <v>7845</v>
      </c>
      <c r="D6" s="398">
        <v>512</v>
      </c>
      <c r="E6" s="401">
        <v>3066</v>
      </c>
      <c r="F6" s="402"/>
      <c r="G6" s="398"/>
      <c r="H6" s="398"/>
      <c r="I6" s="398"/>
      <c r="J6" s="398"/>
      <c r="K6" s="398"/>
      <c r="L6" s="398"/>
      <c r="M6" s="398"/>
      <c r="N6" s="398"/>
      <c r="O6" s="398"/>
      <c r="P6" s="398"/>
      <c r="Q6" s="398"/>
      <c r="R6" s="399">
        <f t="shared" si="0"/>
        <v>3578</v>
      </c>
      <c r="S6" s="400">
        <f t="shared" si="1"/>
        <v>11423</v>
      </c>
    </row>
    <row r="7" spans="1:19">
      <c r="A7" s="393" t="s">
        <v>644</v>
      </c>
      <c r="B7" s="397"/>
      <c r="C7" s="397">
        <v>3843</v>
      </c>
      <c r="D7" s="398">
        <v>154</v>
      </c>
      <c r="E7" s="401">
        <v>1372</v>
      </c>
      <c r="F7" s="398"/>
      <c r="G7" s="398"/>
      <c r="H7" s="398"/>
      <c r="I7" s="398"/>
      <c r="J7" s="398"/>
      <c r="K7" s="398"/>
      <c r="L7" s="398"/>
      <c r="M7" s="398"/>
      <c r="N7" s="398"/>
      <c r="O7" s="398"/>
      <c r="P7" s="398"/>
      <c r="Q7" s="398"/>
      <c r="R7" s="399">
        <f t="shared" si="0"/>
        <v>1526</v>
      </c>
      <c r="S7" s="400">
        <f t="shared" si="1"/>
        <v>5369</v>
      </c>
    </row>
    <row r="8" spans="1:19">
      <c r="A8" s="393" t="s">
        <v>643</v>
      </c>
      <c r="B8" s="397"/>
      <c r="C8" s="397">
        <v>7039</v>
      </c>
      <c r="D8" s="398">
        <v>1175</v>
      </c>
      <c r="E8" s="401">
        <v>1632</v>
      </c>
      <c r="F8" s="398"/>
      <c r="G8" s="398"/>
      <c r="H8" s="398"/>
      <c r="I8" s="398"/>
      <c r="J8" s="398"/>
      <c r="K8" s="398"/>
      <c r="L8" s="398"/>
      <c r="M8" s="398"/>
      <c r="N8" s="398"/>
      <c r="O8" s="398"/>
      <c r="P8" s="398"/>
      <c r="Q8" s="398"/>
      <c r="R8" s="399">
        <f t="shared" si="0"/>
        <v>2807</v>
      </c>
      <c r="S8" s="400">
        <f t="shared" si="1"/>
        <v>9846</v>
      </c>
    </row>
    <row r="9" spans="1:19">
      <c r="A9" s="393" t="s">
        <v>649</v>
      </c>
      <c r="B9" s="397"/>
      <c r="C9" s="397">
        <v>4323</v>
      </c>
      <c r="D9" s="398">
        <v>0</v>
      </c>
      <c r="E9" s="401">
        <v>353</v>
      </c>
      <c r="F9" s="402"/>
      <c r="G9" s="398"/>
      <c r="H9" s="398"/>
      <c r="I9" s="398"/>
      <c r="J9" s="398"/>
      <c r="K9" s="398"/>
      <c r="L9" s="398"/>
      <c r="M9" s="398"/>
      <c r="N9" s="398"/>
      <c r="O9" s="398"/>
      <c r="P9" s="398"/>
      <c r="Q9" s="398"/>
      <c r="R9" s="399">
        <f t="shared" si="0"/>
        <v>353</v>
      </c>
      <c r="S9" s="400">
        <f t="shared" si="1"/>
        <v>4676</v>
      </c>
    </row>
    <row r="10" spans="1:19">
      <c r="A10" s="393" t="s">
        <v>647</v>
      </c>
      <c r="B10" s="397"/>
      <c r="C10" s="397"/>
      <c r="D10" s="398">
        <v>0</v>
      </c>
      <c r="E10" s="398">
        <v>10</v>
      </c>
      <c r="F10" s="398"/>
      <c r="G10" s="398"/>
      <c r="H10" s="398"/>
      <c r="I10" s="398"/>
      <c r="J10" s="398"/>
      <c r="K10" s="398"/>
      <c r="L10" s="398"/>
      <c r="M10" s="398"/>
      <c r="N10" s="398"/>
      <c r="O10" s="398"/>
      <c r="P10" s="398"/>
      <c r="Q10" s="398"/>
      <c r="R10" s="399">
        <f t="shared" si="0"/>
        <v>10</v>
      </c>
      <c r="S10" s="400">
        <f t="shared" si="1"/>
        <v>10</v>
      </c>
    </row>
    <row r="11" spans="1:19" s="395" customFormat="1">
      <c r="A11" s="394" t="s">
        <v>664</v>
      </c>
      <c r="B11" s="403">
        <f>SUM(B3:B9)</f>
        <v>0</v>
      </c>
      <c r="C11" s="403">
        <f t="shared" ref="C11:O11" si="2">SUM(C3:C10)</f>
        <v>58200</v>
      </c>
      <c r="D11" s="404">
        <f t="shared" si="2"/>
        <v>1997</v>
      </c>
      <c r="E11" s="404">
        <f t="shared" si="2"/>
        <v>8604</v>
      </c>
      <c r="F11" s="404">
        <f t="shared" si="2"/>
        <v>0</v>
      </c>
      <c r="G11" s="404">
        <f t="shared" si="2"/>
        <v>0</v>
      </c>
      <c r="H11" s="404">
        <f t="shared" si="2"/>
        <v>0</v>
      </c>
      <c r="I11" s="404">
        <f t="shared" si="2"/>
        <v>0</v>
      </c>
      <c r="J11" s="404">
        <f t="shared" si="2"/>
        <v>0</v>
      </c>
      <c r="K11" s="404">
        <f t="shared" si="2"/>
        <v>0</v>
      </c>
      <c r="L11" s="404">
        <f t="shared" si="2"/>
        <v>0</v>
      </c>
      <c r="M11" s="404">
        <f t="shared" si="2"/>
        <v>0</v>
      </c>
      <c r="N11" s="404">
        <f t="shared" si="2"/>
        <v>0</v>
      </c>
      <c r="O11" s="404">
        <f t="shared" si="2"/>
        <v>0</v>
      </c>
      <c r="P11" s="404"/>
      <c r="Q11" s="404"/>
      <c r="R11" s="405">
        <f>SUM(D11:O11)</f>
        <v>10601</v>
      </c>
      <c r="S11" s="406">
        <f>SUM(S3:S10)</f>
        <v>68801</v>
      </c>
    </row>
    <row r="12" spans="1:19">
      <c r="F12" s="408"/>
    </row>
    <row r="13" spans="1:19">
      <c r="F13" s="408"/>
    </row>
    <row r="14" spans="1:19">
      <c r="F14" s="408"/>
    </row>
    <row r="15" spans="1:19">
      <c r="F15" s="408"/>
    </row>
    <row r="16" spans="1:19">
      <c r="F16" s="408"/>
    </row>
  </sheetData>
  <mergeCells count="8">
    <mergeCell ref="A1:A2"/>
    <mergeCell ref="R1:R2"/>
    <mergeCell ref="S1:S2"/>
    <mergeCell ref="B1:B2"/>
    <mergeCell ref="Q1:Q2"/>
    <mergeCell ref="P1:P2"/>
    <mergeCell ref="D1:O1"/>
    <mergeCell ref="C1:C2"/>
  </mergeCells>
  <phoneticPr fontId="32"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A100"/>
  <sheetViews>
    <sheetView zoomScale="70" zoomScaleNormal="70" workbookViewId="0">
      <selection sqref="A1:BX1"/>
    </sheetView>
  </sheetViews>
  <sheetFormatPr baseColWidth="10" defaultColWidth="14.42578125" defaultRowHeight="15" customHeight="1"/>
  <cols>
    <col min="1" max="1" width="19.42578125" customWidth="1"/>
    <col min="2" max="25" width="11" customWidth="1"/>
    <col min="26" max="27" width="12.140625" customWidth="1"/>
    <col min="28" max="31" width="8.140625" customWidth="1"/>
    <col min="32" max="32" width="9.42578125" customWidth="1"/>
    <col min="33" max="33" width="8.140625" customWidth="1"/>
    <col min="34" max="38" width="7.85546875" customWidth="1"/>
    <col min="39" max="39" width="11.42578125" customWidth="1"/>
    <col min="40" max="40" width="2.42578125" customWidth="1"/>
    <col min="41" max="41" width="19.42578125" customWidth="1"/>
    <col min="42" max="67" width="11.42578125" customWidth="1"/>
    <col min="68" max="79" width="8.85546875" customWidth="1"/>
  </cols>
  <sheetData>
    <row r="1" spans="1:79" ht="15.75" customHeight="1">
      <c r="A1" s="743" t="s">
        <v>0</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8"/>
      <c r="BA1" s="448"/>
      <c r="BB1" s="448"/>
      <c r="BC1" s="448"/>
      <c r="BD1" s="448"/>
      <c r="BE1" s="448"/>
      <c r="BF1" s="448"/>
      <c r="BG1" s="448"/>
      <c r="BH1" s="448"/>
      <c r="BI1" s="448"/>
      <c r="BJ1" s="448"/>
      <c r="BK1" s="448"/>
      <c r="BL1" s="448"/>
      <c r="BM1" s="448"/>
      <c r="BN1" s="448"/>
      <c r="BO1" s="448"/>
      <c r="BP1" s="448"/>
      <c r="BQ1" s="448"/>
      <c r="BR1" s="448"/>
      <c r="BS1" s="448"/>
      <c r="BT1" s="448"/>
      <c r="BU1" s="448"/>
      <c r="BV1" s="448"/>
      <c r="BW1" s="448"/>
      <c r="BX1" s="457"/>
      <c r="BY1" s="744" t="s">
        <v>1</v>
      </c>
      <c r="BZ1" s="448"/>
      <c r="CA1" s="457"/>
    </row>
    <row r="2" spans="1:79" ht="15.75" customHeight="1">
      <c r="A2" s="743" t="s">
        <v>2</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8"/>
      <c r="AS2" s="448"/>
      <c r="AT2" s="448"/>
      <c r="AU2" s="448"/>
      <c r="AV2" s="448"/>
      <c r="AW2" s="448"/>
      <c r="AX2" s="448"/>
      <c r="AY2" s="448"/>
      <c r="AZ2" s="448"/>
      <c r="BA2" s="448"/>
      <c r="BB2" s="448"/>
      <c r="BC2" s="448"/>
      <c r="BD2" s="448"/>
      <c r="BE2" s="448"/>
      <c r="BF2" s="448"/>
      <c r="BG2" s="448"/>
      <c r="BH2" s="448"/>
      <c r="BI2" s="448"/>
      <c r="BJ2" s="448"/>
      <c r="BK2" s="448"/>
      <c r="BL2" s="448"/>
      <c r="BM2" s="448"/>
      <c r="BN2" s="448"/>
      <c r="BO2" s="448"/>
      <c r="BP2" s="448"/>
      <c r="BQ2" s="448"/>
      <c r="BR2" s="448"/>
      <c r="BS2" s="448"/>
      <c r="BT2" s="448"/>
      <c r="BU2" s="448"/>
      <c r="BV2" s="448"/>
      <c r="BW2" s="448"/>
      <c r="BX2" s="457"/>
      <c r="BY2" s="744" t="s">
        <v>3</v>
      </c>
      <c r="BZ2" s="448"/>
      <c r="CA2" s="457"/>
    </row>
    <row r="3" spans="1:79" ht="25.5" customHeight="1">
      <c r="A3" s="743" t="s">
        <v>302</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448"/>
      <c r="AX3" s="448"/>
      <c r="AY3" s="448"/>
      <c r="AZ3" s="448"/>
      <c r="BA3" s="448"/>
      <c r="BB3" s="448"/>
      <c r="BC3" s="448"/>
      <c r="BD3" s="448"/>
      <c r="BE3" s="448"/>
      <c r="BF3" s="448"/>
      <c r="BG3" s="448"/>
      <c r="BH3" s="448"/>
      <c r="BI3" s="448"/>
      <c r="BJ3" s="448"/>
      <c r="BK3" s="448"/>
      <c r="BL3" s="448"/>
      <c r="BM3" s="448"/>
      <c r="BN3" s="448"/>
      <c r="BO3" s="448"/>
      <c r="BP3" s="448"/>
      <c r="BQ3" s="448"/>
      <c r="BR3" s="448"/>
      <c r="BS3" s="448"/>
      <c r="BT3" s="448"/>
      <c r="BU3" s="448"/>
      <c r="BV3" s="448"/>
      <c r="BW3" s="448"/>
      <c r="BX3" s="457"/>
      <c r="BY3" s="744" t="s">
        <v>5</v>
      </c>
      <c r="BZ3" s="448"/>
      <c r="CA3" s="457"/>
    </row>
    <row r="4" spans="1:79" ht="15.75" customHeight="1">
      <c r="A4" s="743" t="s">
        <v>303</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c r="AB4" s="448"/>
      <c r="AC4" s="448"/>
      <c r="AD4" s="448"/>
      <c r="AE4" s="448"/>
      <c r="AF4" s="448"/>
      <c r="AG4" s="448"/>
      <c r="AH4" s="448"/>
      <c r="AI4" s="448"/>
      <c r="AJ4" s="448"/>
      <c r="AK4" s="448"/>
      <c r="AL4" s="448"/>
      <c r="AM4" s="448"/>
      <c r="AN4" s="448"/>
      <c r="AO4" s="448"/>
      <c r="AP4" s="448"/>
      <c r="AQ4" s="448"/>
      <c r="AR4" s="448"/>
      <c r="AS4" s="448"/>
      <c r="AT4" s="448"/>
      <c r="AU4" s="448"/>
      <c r="AV4" s="448"/>
      <c r="AW4" s="448"/>
      <c r="AX4" s="448"/>
      <c r="AY4" s="448"/>
      <c r="AZ4" s="448"/>
      <c r="BA4" s="448"/>
      <c r="BB4" s="448"/>
      <c r="BC4" s="448"/>
      <c r="BD4" s="448"/>
      <c r="BE4" s="448"/>
      <c r="BF4" s="448"/>
      <c r="BG4" s="448"/>
      <c r="BH4" s="448"/>
      <c r="BI4" s="448"/>
      <c r="BJ4" s="448"/>
      <c r="BK4" s="448"/>
      <c r="BL4" s="448"/>
      <c r="BM4" s="448"/>
      <c r="BN4" s="448"/>
      <c r="BO4" s="448"/>
      <c r="BP4" s="448"/>
      <c r="BQ4" s="448"/>
      <c r="BR4" s="448"/>
      <c r="BS4" s="448"/>
      <c r="BT4" s="448"/>
      <c r="BU4" s="448"/>
      <c r="BV4" s="448"/>
      <c r="BW4" s="448"/>
      <c r="BX4" s="457"/>
      <c r="BY4" s="742" t="s">
        <v>304</v>
      </c>
      <c r="BZ4" s="489"/>
      <c r="CA4" s="495"/>
    </row>
    <row r="5" spans="1:79" ht="25.5" customHeight="1">
      <c r="A5" s="745" t="s">
        <v>305</v>
      </c>
      <c r="B5" s="465"/>
      <c r="C5" s="465"/>
      <c r="D5" s="465"/>
      <c r="E5" s="465"/>
      <c r="F5" s="465"/>
      <c r="G5" s="465"/>
      <c r="H5" s="465"/>
      <c r="I5" s="465"/>
      <c r="J5" s="465"/>
      <c r="K5" s="465"/>
      <c r="L5" s="465"/>
      <c r="M5" s="465"/>
      <c r="N5" s="465"/>
      <c r="O5" s="465"/>
      <c r="P5" s="465"/>
      <c r="Q5" s="465"/>
      <c r="R5" s="465"/>
      <c r="S5" s="465"/>
      <c r="T5" s="465"/>
      <c r="U5" s="465"/>
      <c r="V5" s="465"/>
      <c r="W5" s="465"/>
      <c r="X5" s="465"/>
      <c r="Y5" s="465"/>
      <c r="Z5" s="465"/>
      <c r="AA5" s="465"/>
      <c r="AB5" s="465"/>
      <c r="AC5" s="465"/>
      <c r="AD5" s="465"/>
      <c r="AE5" s="465"/>
      <c r="AF5" s="465"/>
      <c r="AG5" s="465"/>
      <c r="AH5" s="465"/>
      <c r="AI5" s="465"/>
      <c r="AJ5" s="465"/>
      <c r="AK5" s="465"/>
      <c r="AL5" s="465"/>
      <c r="AM5" s="466"/>
      <c r="AN5" s="323"/>
      <c r="AO5" s="745" t="s">
        <v>306</v>
      </c>
      <c r="AP5" s="465"/>
      <c r="AQ5" s="465"/>
      <c r="AR5" s="465"/>
      <c r="AS5" s="465"/>
      <c r="AT5" s="465"/>
      <c r="AU5" s="465"/>
      <c r="AV5" s="465"/>
      <c r="AW5" s="465"/>
      <c r="AX5" s="465"/>
      <c r="AY5" s="465"/>
      <c r="AZ5" s="465"/>
      <c r="BA5" s="465"/>
      <c r="BB5" s="465"/>
      <c r="BC5" s="465"/>
      <c r="BD5" s="465"/>
      <c r="BE5" s="465"/>
      <c r="BF5" s="465"/>
      <c r="BG5" s="465"/>
      <c r="BH5" s="465"/>
      <c r="BI5" s="465"/>
      <c r="BJ5" s="465"/>
      <c r="BK5" s="465"/>
      <c r="BL5" s="465"/>
      <c r="BM5" s="465"/>
      <c r="BN5" s="465"/>
      <c r="BO5" s="465"/>
      <c r="BP5" s="465"/>
      <c r="BQ5" s="465"/>
      <c r="BR5" s="465"/>
      <c r="BS5" s="465"/>
      <c r="BT5" s="465"/>
      <c r="BU5" s="465"/>
      <c r="BV5" s="465"/>
      <c r="BW5" s="465"/>
      <c r="BX5" s="465"/>
      <c r="BY5" s="465"/>
      <c r="BZ5" s="465"/>
      <c r="CA5" s="466"/>
    </row>
    <row r="6" spans="1:79" ht="27.75" customHeight="1">
      <c r="A6" s="45" t="s">
        <v>307</v>
      </c>
      <c r="B6" s="741"/>
      <c r="C6" s="448"/>
      <c r="D6" s="448"/>
      <c r="E6" s="448"/>
      <c r="F6" s="448"/>
      <c r="G6" s="448"/>
      <c r="H6" s="448"/>
      <c r="I6" s="448"/>
      <c r="J6" s="448"/>
      <c r="K6" s="448"/>
      <c r="L6" s="448"/>
      <c r="M6" s="448"/>
      <c r="N6" s="448"/>
      <c r="O6" s="448"/>
      <c r="P6" s="448"/>
      <c r="Q6" s="448"/>
      <c r="R6" s="448"/>
      <c r="S6" s="448"/>
      <c r="T6" s="448"/>
      <c r="U6" s="448"/>
      <c r="V6" s="448"/>
      <c r="W6" s="448"/>
      <c r="X6" s="448"/>
      <c r="Y6" s="448"/>
      <c r="Z6" s="448"/>
      <c r="AA6" s="448"/>
      <c r="AB6" s="448"/>
      <c r="AC6" s="448"/>
      <c r="AD6" s="448"/>
      <c r="AE6" s="448"/>
      <c r="AF6" s="448"/>
      <c r="AG6" s="448"/>
      <c r="AH6" s="448"/>
      <c r="AI6" s="448"/>
      <c r="AJ6" s="448"/>
      <c r="AK6" s="448"/>
      <c r="AL6" s="448"/>
      <c r="AM6" s="448"/>
      <c r="AN6" s="448"/>
      <c r="AO6" s="448"/>
      <c r="AP6" s="448"/>
      <c r="AQ6" s="448"/>
      <c r="AR6" s="448"/>
      <c r="AS6" s="448"/>
      <c r="AT6" s="448"/>
      <c r="AU6" s="448"/>
      <c r="AV6" s="448"/>
      <c r="AW6" s="448"/>
      <c r="AX6" s="448"/>
      <c r="AY6" s="448"/>
      <c r="AZ6" s="448"/>
      <c r="BA6" s="448"/>
      <c r="BB6" s="448"/>
      <c r="BC6" s="448"/>
      <c r="BD6" s="448"/>
      <c r="BE6" s="448"/>
      <c r="BF6" s="448"/>
      <c r="BG6" s="448"/>
      <c r="BH6" s="448"/>
      <c r="BI6" s="448"/>
      <c r="BJ6" s="448"/>
      <c r="BK6" s="448"/>
      <c r="BL6" s="448"/>
      <c r="BM6" s="448"/>
      <c r="BN6" s="448"/>
      <c r="BO6" s="448"/>
      <c r="BP6" s="448"/>
      <c r="BQ6" s="448"/>
      <c r="BR6" s="448"/>
      <c r="BS6" s="448"/>
      <c r="BT6" s="448"/>
      <c r="BU6" s="448"/>
      <c r="BV6" s="448"/>
      <c r="BW6" s="448"/>
      <c r="BX6" s="448"/>
      <c r="BY6" s="448"/>
      <c r="BZ6" s="448"/>
      <c r="CA6" s="457"/>
    </row>
    <row r="7" spans="1:79" ht="28.5" customHeight="1">
      <c r="A7" s="90" t="s">
        <v>308</v>
      </c>
      <c r="B7" s="739"/>
      <c r="C7" s="448"/>
      <c r="D7" s="448"/>
      <c r="E7" s="448"/>
      <c r="F7" s="448"/>
      <c r="G7" s="448"/>
      <c r="H7" s="448"/>
      <c r="I7" s="448"/>
      <c r="J7" s="448"/>
      <c r="K7" s="448"/>
      <c r="L7" s="448"/>
      <c r="M7" s="448"/>
      <c r="N7" s="448"/>
      <c r="O7" s="448"/>
      <c r="P7" s="448"/>
      <c r="Q7" s="448"/>
      <c r="R7" s="448"/>
      <c r="S7" s="448"/>
      <c r="T7" s="448"/>
      <c r="U7" s="448"/>
      <c r="V7" s="448"/>
      <c r="W7" s="448"/>
      <c r="X7" s="448"/>
      <c r="Y7" s="448"/>
      <c r="Z7" s="448"/>
      <c r="AA7" s="448"/>
      <c r="AB7" s="448"/>
      <c r="AC7" s="448"/>
      <c r="AD7" s="448"/>
      <c r="AE7" s="448"/>
      <c r="AF7" s="448"/>
      <c r="AG7" s="448"/>
      <c r="AH7" s="448"/>
      <c r="AI7" s="448"/>
      <c r="AJ7" s="448"/>
      <c r="AK7" s="448"/>
      <c r="AL7" s="448"/>
      <c r="AM7" s="448"/>
      <c r="AN7" s="448"/>
      <c r="AO7" s="448"/>
      <c r="AP7" s="448"/>
      <c r="AQ7" s="448"/>
      <c r="AR7" s="448"/>
      <c r="AS7" s="448"/>
      <c r="AT7" s="448"/>
      <c r="AU7" s="448"/>
      <c r="AV7" s="448"/>
      <c r="AW7" s="448"/>
      <c r="AX7" s="448"/>
      <c r="AY7" s="448"/>
      <c r="AZ7" s="448"/>
      <c r="BA7" s="448"/>
      <c r="BB7" s="448"/>
      <c r="BC7" s="448"/>
      <c r="BD7" s="448"/>
      <c r="BE7" s="448"/>
      <c r="BF7" s="448"/>
      <c r="BG7" s="448"/>
      <c r="BH7" s="448"/>
      <c r="BI7" s="448"/>
      <c r="BJ7" s="448"/>
      <c r="BK7" s="448"/>
      <c r="BL7" s="448"/>
      <c r="BM7" s="448"/>
      <c r="BN7" s="448"/>
      <c r="BO7" s="448"/>
      <c r="BP7" s="448"/>
      <c r="BQ7" s="448"/>
      <c r="BR7" s="448"/>
      <c r="BS7" s="448"/>
      <c r="BT7" s="448"/>
      <c r="BU7" s="448"/>
      <c r="BV7" s="448"/>
      <c r="BW7" s="448"/>
      <c r="BX7" s="448"/>
      <c r="BY7" s="448"/>
      <c r="BZ7" s="448"/>
      <c r="CA7" s="457"/>
    </row>
    <row r="8" spans="1:79" ht="6" customHeight="1">
      <c r="A8" s="324"/>
      <c r="B8" s="324"/>
      <c r="C8" s="324"/>
      <c r="D8" s="324"/>
      <c r="E8" s="324"/>
      <c r="F8" s="324"/>
      <c r="G8" s="324"/>
      <c r="H8" s="324"/>
      <c r="I8" s="324"/>
      <c r="J8" s="324"/>
      <c r="K8" s="324"/>
      <c r="L8" s="324"/>
      <c r="M8" s="324"/>
      <c r="N8" s="324"/>
      <c r="O8" s="325"/>
      <c r="P8" s="325"/>
      <c r="Q8" s="325"/>
      <c r="R8" s="325"/>
      <c r="S8" s="325"/>
      <c r="T8" s="325"/>
      <c r="U8" s="325"/>
      <c r="V8" s="325"/>
      <c r="W8" s="325"/>
      <c r="X8" s="325"/>
      <c r="Y8" s="325"/>
      <c r="Z8" s="325"/>
      <c r="AA8" s="325"/>
      <c r="AB8" s="325"/>
      <c r="AC8" s="325"/>
      <c r="AD8" s="325"/>
      <c r="AE8" s="325"/>
      <c r="AF8" s="325"/>
      <c r="AG8" s="325"/>
      <c r="AH8" s="325"/>
      <c r="AI8" s="325"/>
      <c r="AJ8" s="325"/>
      <c r="AK8" s="325"/>
      <c r="AL8" s="325"/>
      <c r="AM8" s="325"/>
      <c r="AN8" s="323"/>
      <c r="AO8" s="324"/>
      <c r="AP8" s="325"/>
      <c r="AQ8" s="325"/>
      <c r="AR8" s="325"/>
      <c r="AS8" s="325"/>
      <c r="AT8" s="325"/>
      <c r="AU8" s="325"/>
      <c r="AV8" s="325"/>
      <c r="AW8" s="325"/>
      <c r="AX8" s="325"/>
      <c r="AY8" s="325"/>
      <c r="AZ8" s="325"/>
      <c r="BA8" s="325"/>
      <c r="BB8" s="323"/>
      <c r="BC8" s="323"/>
      <c r="BD8" s="323"/>
      <c r="BE8" s="323"/>
      <c r="BF8" s="323"/>
      <c r="BG8" s="323"/>
      <c r="BH8" s="323"/>
      <c r="BI8" s="323"/>
      <c r="BJ8" s="323"/>
      <c r="BK8" s="323"/>
      <c r="BL8" s="323"/>
      <c r="BM8" s="323"/>
      <c r="BN8" s="323"/>
      <c r="BO8" s="323"/>
      <c r="BP8" s="323"/>
      <c r="BQ8" s="323"/>
      <c r="BR8" s="323"/>
      <c r="BS8" s="323"/>
      <c r="BT8" s="323"/>
      <c r="BU8" s="323"/>
      <c r="BV8" s="323"/>
      <c r="BW8" s="323"/>
      <c r="BX8" s="323"/>
      <c r="BY8" s="323"/>
      <c r="BZ8" s="323"/>
      <c r="CA8" s="323"/>
    </row>
    <row r="9" spans="1:79" ht="30" customHeight="1">
      <c r="A9" s="740" t="s">
        <v>309</v>
      </c>
      <c r="B9" s="739" t="s">
        <v>30</v>
      </c>
      <c r="C9" s="457"/>
      <c r="D9" s="739" t="s">
        <v>8</v>
      </c>
      <c r="E9" s="457"/>
      <c r="F9" s="739" t="s">
        <v>31</v>
      </c>
      <c r="G9" s="457"/>
      <c r="H9" s="739" t="s">
        <v>32</v>
      </c>
      <c r="I9" s="457"/>
      <c r="J9" s="739" t="s">
        <v>33</v>
      </c>
      <c r="K9" s="457"/>
      <c r="L9" s="739" t="s">
        <v>34</v>
      </c>
      <c r="M9" s="457"/>
      <c r="N9" s="739" t="s">
        <v>35</v>
      </c>
      <c r="O9" s="457"/>
      <c r="P9" s="739" t="s">
        <v>36</v>
      </c>
      <c r="Q9" s="457"/>
      <c r="R9" s="739" t="s">
        <v>37</v>
      </c>
      <c r="S9" s="457"/>
      <c r="T9" s="739" t="s">
        <v>38</v>
      </c>
      <c r="U9" s="457"/>
      <c r="V9" s="739" t="s">
        <v>39</v>
      </c>
      <c r="W9" s="457"/>
      <c r="X9" s="739" t="s">
        <v>40</v>
      </c>
      <c r="Y9" s="457"/>
      <c r="Z9" s="739" t="s">
        <v>310</v>
      </c>
      <c r="AA9" s="457"/>
      <c r="AB9" s="739" t="s">
        <v>311</v>
      </c>
      <c r="AC9" s="448"/>
      <c r="AD9" s="448"/>
      <c r="AE9" s="448"/>
      <c r="AF9" s="448"/>
      <c r="AG9" s="457"/>
      <c r="AH9" s="739" t="s">
        <v>312</v>
      </c>
      <c r="AI9" s="448"/>
      <c r="AJ9" s="448"/>
      <c r="AK9" s="448"/>
      <c r="AL9" s="448"/>
      <c r="AM9" s="457"/>
      <c r="AN9" s="323"/>
      <c r="AO9" s="740" t="s">
        <v>309</v>
      </c>
      <c r="AP9" s="739" t="s">
        <v>30</v>
      </c>
      <c r="AQ9" s="457"/>
      <c r="AR9" s="739" t="s">
        <v>8</v>
      </c>
      <c r="AS9" s="457"/>
      <c r="AT9" s="739" t="s">
        <v>31</v>
      </c>
      <c r="AU9" s="457"/>
      <c r="AV9" s="739" t="s">
        <v>32</v>
      </c>
      <c r="AW9" s="457"/>
      <c r="AX9" s="739" t="s">
        <v>33</v>
      </c>
      <c r="AY9" s="457"/>
      <c r="AZ9" s="739" t="s">
        <v>34</v>
      </c>
      <c r="BA9" s="457"/>
      <c r="BB9" s="739" t="s">
        <v>35</v>
      </c>
      <c r="BC9" s="457"/>
      <c r="BD9" s="739" t="s">
        <v>36</v>
      </c>
      <c r="BE9" s="457"/>
      <c r="BF9" s="739" t="s">
        <v>37</v>
      </c>
      <c r="BG9" s="457"/>
      <c r="BH9" s="739" t="s">
        <v>38</v>
      </c>
      <c r="BI9" s="457"/>
      <c r="BJ9" s="739" t="s">
        <v>39</v>
      </c>
      <c r="BK9" s="457"/>
      <c r="BL9" s="739" t="s">
        <v>40</v>
      </c>
      <c r="BM9" s="457"/>
      <c r="BN9" s="739" t="s">
        <v>310</v>
      </c>
      <c r="BO9" s="457"/>
      <c r="BP9" s="739" t="s">
        <v>311</v>
      </c>
      <c r="BQ9" s="448"/>
      <c r="BR9" s="448"/>
      <c r="BS9" s="448"/>
      <c r="BT9" s="448"/>
      <c r="BU9" s="457"/>
      <c r="BV9" s="739" t="s">
        <v>312</v>
      </c>
      <c r="BW9" s="448"/>
      <c r="BX9" s="448"/>
      <c r="BY9" s="448"/>
      <c r="BZ9" s="448"/>
      <c r="CA9" s="457"/>
    </row>
    <row r="10" spans="1:79" ht="36" customHeight="1">
      <c r="A10" s="487"/>
      <c r="B10" s="89" t="s">
        <v>313</v>
      </c>
      <c r="C10" s="89" t="s">
        <v>314</v>
      </c>
      <c r="D10" s="89" t="s">
        <v>313</v>
      </c>
      <c r="E10" s="89" t="s">
        <v>314</v>
      </c>
      <c r="F10" s="89" t="s">
        <v>313</v>
      </c>
      <c r="G10" s="89" t="s">
        <v>314</v>
      </c>
      <c r="H10" s="89" t="s">
        <v>313</v>
      </c>
      <c r="I10" s="89" t="s">
        <v>314</v>
      </c>
      <c r="J10" s="89" t="s">
        <v>313</v>
      </c>
      <c r="K10" s="89" t="s">
        <v>314</v>
      </c>
      <c r="L10" s="89" t="s">
        <v>313</v>
      </c>
      <c r="M10" s="89" t="s">
        <v>314</v>
      </c>
      <c r="N10" s="89" t="s">
        <v>313</v>
      </c>
      <c r="O10" s="89" t="s">
        <v>314</v>
      </c>
      <c r="P10" s="89" t="s">
        <v>313</v>
      </c>
      <c r="Q10" s="89" t="s">
        <v>314</v>
      </c>
      <c r="R10" s="89" t="s">
        <v>313</v>
      </c>
      <c r="S10" s="89" t="s">
        <v>314</v>
      </c>
      <c r="T10" s="89" t="s">
        <v>313</v>
      </c>
      <c r="U10" s="89" t="s">
        <v>314</v>
      </c>
      <c r="V10" s="89" t="s">
        <v>313</v>
      </c>
      <c r="W10" s="89" t="s">
        <v>314</v>
      </c>
      <c r="X10" s="89" t="s">
        <v>313</v>
      </c>
      <c r="Y10" s="89" t="s">
        <v>314</v>
      </c>
      <c r="Z10" s="89" t="s">
        <v>313</v>
      </c>
      <c r="AA10" s="89" t="s">
        <v>314</v>
      </c>
      <c r="AB10" s="91" t="s">
        <v>315</v>
      </c>
      <c r="AC10" s="91" t="s">
        <v>316</v>
      </c>
      <c r="AD10" s="91" t="s">
        <v>317</v>
      </c>
      <c r="AE10" s="91" t="s">
        <v>318</v>
      </c>
      <c r="AF10" s="92" t="s">
        <v>319</v>
      </c>
      <c r="AG10" s="91" t="s">
        <v>320</v>
      </c>
      <c r="AH10" s="89" t="s">
        <v>321</v>
      </c>
      <c r="AI10" s="93" t="s">
        <v>322</v>
      </c>
      <c r="AJ10" s="89" t="s">
        <v>323</v>
      </c>
      <c r="AK10" s="89" t="s">
        <v>324</v>
      </c>
      <c r="AL10" s="89" t="s">
        <v>325</v>
      </c>
      <c r="AM10" s="89" t="s">
        <v>326</v>
      </c>
      <c r="AN10" s="323"/>
      <c r="AO10" s="487"/>
      <c r="AP10" s="89" t="s">
        <v>313</v>
      </c>
      <c r="AQ10" s="89" t="s">
        <v>314</v>
      </c>
      <c r="AR10" s="89" t="s">
        <v>313</v>
      </c>
      <c r="AS10" s="89" t="s">
        <v>314</v>
      </c>
      <c r="AT10" s="89" t="s">
        <v>313</v>
      </c>
      <c r="AU10" s="89" t="s">
        <v>314</v>
      </c>
      <c r="AV10" s="89" t="s">
        <v>313</v>
      </c>
      <c r="AW10" s="89" t="s">
        <v>314</v>
      </c>
      <c r="AX10" s="89" t="s">
        <v>313</v>
      </c>
      <c r="AY10" s="89" t="s">
        <v>314</v>
      </c>
      <c r="AZ10" s="89" t="s">
        <v>313</v>
      </c>
      <c r="BA10" s="89" t="s">
        <v>314</v>
      </c>
      <c r="BB10" s="89" t="s">
        <v>313</v>
      </c>
      <c r="BC10" s="89" t="s">
        <v>314</v>
      </c>
      <c r="BD10" s="89" t="s">
        <v>313</v>
      </c>
      <c r="BE10" s="89" t="s">
        <v>314</v>
      </c>
      <c r="BF10" s="89" t="s">
        <v>313</v>
      </c>
      <c r="BG10" s="89" t="s">
        <v>314</v>
      </c>
      <c r="BH10" s="89" t="s">
        <v>313</v>
      </c>
      <c r="BI10" s="89" t="s">
        <v>314</v>
      </c>
      <c r="BJ10" s="89" t="s">
        <v>313</v>
      </c>
      <c r="BK10" s="89" t="s">
        <v>314</v>
      </c>
      <c r="BL10" s="89" t="s">
        <v>313</v>
      </c>
      <c r="BM10" s="89" t="s">
        <v>314</v>
      </c>
      <c r="BN10" s="89" t="s">
        <v>313</v>
      </c>
      <c r="BO10" s="89" t="s">
        <v>314</v>
      </c>
      <c r="BP10" s="91" t="s">
        <v>315</v>
      </c>
      <c r="BQ10" s="91" t="s">
        <v>316</v>
      </c>
      <c r="BR10" s="91" t="s">
        <v>317</v>
      </c>
      <c r="BS10" s="91" t="s">
        <v>318</v>
      </c>
      <c r="BT10" s="92" t="s">
        <v>319</v>
      </c>
      <c r="BU10" s="91" t="s">
        <v>320</v>
      </c>
      <c r="BV10" s="94" t="s">
        <v>321</v>
      </c>
      <c r="BW10" s="95" t="s">
        <v>322</v>
      </c>
      <c r="BX10" s="94" t="s">
        <v>323</v>
      </c>
      <c r="BY10" s="94" t="s">
        <v>324</v>
      </c>
      <c r="BZ10" s="94" t="s">
        <v>325</v>
      </c>
      <c r="CA10" s="94" t="s">
        <v>326</v>
      </c>
    </row>
    <row r="11" spans="1:79" ht="13.5" customHeight="1">
      <c r="A11" s="96" t="s">
        <v>327</v>
      </c>
      <c r="B11" s="96"/>
      <c r="C11" s="96"/>
      <c r="D11" s="96"/>
      <c r="E11" s="96"/>
      <c r="F11" s="96"/>
      <c r="G11" s="96"/>
      <c r="H11" s="96"/>
      <c r="I11" s="96"/>
      <c r="J11" s="96"/>
      <c r="K11" s="96"/>
      <c r="L11" s="96"/>
      <c r="M11" s="96"/>
      <c r="N11" s="96"/>
      <c r="O11" s="97"/>
      <c r="P11" s="97"/>
      <c r="Q11" s="97"/>
      <c r="R11" s="97"/>
      <c r="S11" s="97"/>
      <c r="T11" s="97"/>
      <c r="U11" s="97"/>
      <c r="V11" s="97"/>
      <c r="W11" s="97"/>
      <c r="X11" s="97"/>
      <c r="Y11" s="97"/>
      <c r="Z11" s="98">
        <f t="shared" ref="Z11:AA11" si="0">B11+D11+F11+H11+J11+L11+N11+P11+R11+T11+V11+X11</f>
        <v>0</v>
      </c>
      <c r="AA11" s="99">
        <f t="shared" si="0"/>
        <v>0</v>
      </c>
      <c r="AB11" s="100"/>
      <c r="AC11" s="100"/>
      <c r="AD11" s="100"/>
      <c r="AE11" s="100"/>
      <c r="AF11" s="100"/>
      <c r="AG11" s="101"/>
      <c r="AH11" s="101"/>
      <c r="AI11" s="101"/>
      <c r="AJ11" s="101"/>
      <c r="AK11" s="101"/>
      <c r="AL11" s="101"/>
      <c r="AM11" s="102"/>
      <c r="AN11" s="323"/>
      <c r="AO11" s="96" t="s">
        <v>327</v>
      </c>
      <c r="AP11" s="96"/>
      <c r="AQ11" s="96"/>
      <c r="AR11" s="96"/>
      <c r="AS11" s="96"/>
      <c r="AT11" s="96"/>
      <c r="AU11" s="96"/>
      <c r="AV11" s="96"/>
      <c r="AW11" s="96"/>
      <c r="AX11" s="96"/>
      <c r="AY11" s="96"/>
      <c r="AZ11" s="96"/>
      <c r="BA11" s="96"/>
      <c r="BB11" s="96"/>
      <c r="BC11" s="97"/>
      <c r="BD11" s="97"/>
      <c r="BE11" s="97"/>
      <c r="BF11" s="97"/>
      <c r="BG11" s="97"/>
      <c r="BH11" s="97"/>
      <c r="BI11" s="97"/>
      <c r="BJ11" s="97"/>
      <c r="BK11" s="97"/>
      <c r="BL11" s="97"/>
      <c r="BM11" s="97"/>
      <c r="BN11" s="98">
        <f t="shared" ref="BN11:BO11" si="1">AP11+AR11+AT11+AV11+AX11+AZ11+BB11+BD11+BF11+BH11+BJ11+BL11</f>
        <v>0</v>
      </c>
      <c r="BO11" s="99">
        <f t="shared" si="1"/>
        <v>0</v>
      </c>
      <c r="BP11" s="101"/>
      <c r="BQ11" s="101"/>
      <c r="BR11" s="101"/>
      <c r="BS11" s="101"/>
      <c r="BT11" s="101"/>
      <c r="BU11" s="101"/>
      <c r="BV11" s="101"/>
      <c r="BW11" s="101"/>
      <c r="BX11" s="101"/>
      <c r="BY11" s="101"/>
      <c r="BZ11" s="101"/>
      <c r="CA11" s="102"/>
    </row>
    <row r="12" spans="1:79" ht="13.5" customHeight="1">
      <c r="A12" s="96" t="s">
        <v>328</v>
      </c>
      <c r="B12" s="96"/>
      <c r="C12" s="96"/>
      <c r="D12" s="96"/>
      <c r="E12" s="96"/>
      <c r="F12" s="96"/>
      <c r="G12" s="96"/>
      <c r="H12" s="96"/>
      <c r="I12" s="96"/>
      <c r="J12" s="96"/>
      <c r="K12" s="96"/>
      <c r="L12" s="96"/>
      <c r="M12" s="96"/>
      <c r="N12" s="96"/>
      <c r="O12" s="97"/>
      <c r="P12" s="97"/>
      <c r="Q12" s="97"/>
      <c r="R12" s="97"/>
      <c r="S12" s="97"/>
      <c r="T12" s="97"/>
      <c r="U12" s="97"/>
      <c r="V12" s="97"/>
      <c r="W12" s="97"/>
      <c r="X12" s="97"/>
      <c r="Y12" s="97"/>
      <c r="Z12" s="98">
        <f t="shared" ref="Z12:AA12" si="2">B12+D12+F12+H12+J12+L12+N12+P12+R12+T12+V12+X12</f>
        <v>0</v>
      </c>
      <c r="AA12" s="99">
        <f t="shared" si="2"/>
        <v>0</v>
      </c>
      <c r="AB12" s="100"/>
      <c r="AC12" s="100"/>
      <c r="AD12" s="100"/>
      <c r="AE12" s="100"/>
      <c r="AF12" s="100"/>
      <c r="AG12" s="101"/>
      <c r="AH12" s="101"/>
      <c r="AI12" s="101"/>
      <c r="AJ12" s="101"/>
      <c r="AK12" s="101"/>
      <c r="AL12" s="101"/>
      <c r="AM12" s="101"/>
      <c r="AN12" s="323"/>
      <c r="AO12" s="96" t="s">
        <v>328</v>
      </c>
      <c r="AP12" s="96"/>
      <c r="AQ12" s="96"/>
      <c r="AR12" s="96"/>
      <c r="AS12" s="96"/>
      <c r="AT12" s="96"/>
      <c r="AU12" s="96"/>
      <c r="AV12" s="96"/>
      <c r="AW12" s="96"/>
      <c r="AX12" s="96"/>
      <c r="AY12" s="96"/>
      <c r="AZ12" s="96"/>
      <c r="BA12" s="96"/>
      <c r="BB12" s="96"/>
      <c r="BC12" s="97"/>
      <c r="BD12" s="97"/>
      <c r="BE12" s="97"/>
      <c r="BF12" s="97"/>
      <c r="BG12" s="97"/>
      <c r="BH12" s="97"/>
      <c r="BI12" s="97"/>
      <c r="BJ12" s="97"/>
      <c r="BK12" s="97"/>
      <c r="BL12" s="97"/>
      <c r="BM12" s="97"/>
      <c r="BN12" s="98">
        <f t="shared" ref="BN12:BO12" si="3">AP12+AR12+AT12+AV12+AX12+AZ12+BB12+BD12+BF12+BH12+BJ12+BL12</f>
        <v>0</v>
      </c>
      <c r="BO12" s="99">
        <f t="shared" si="3"/>
        <v>0</v>
      </c>
      <c r="BP12" s="101"/>
      <c r="BQ12" s="101"/>
      <c r="BR12" s="101"/>
      <c r="BS12" s="101"/>
      <c r="BT12" s="101"/>
      <c r="BU12" s="101"/>
      <c r="BV12" s="101"/>
      <c r="BW12" s="101"/>
      <c r="BX12" s="101"/>
      <c r="BY12" s="101"/>
      <c r="BZ12" s="101"/>
      <c r="CA12" s="101"/>
    </row>
    <row r="13" spans="1:79" ht="13.5" customHeight="1">
      <c r="A13" s="96" t="s">
        <v>329</v>
      </c>
      <c r="B13" s="96"/>
      <c r="C13" s="96"/>
      <c r="D13" s="96"/>
      <c r="E13" s="96"/>
      <c r="F13" s="96"/>
      <c r="G13" s="96"/>
      <c r="H13" s="96"/>
      <c r="I13" s="96"/>
      <c r="J13" s="96"/>
      <c r="K13" s="96"/>
      <c r="L13" s="96"/>
      <c r="M13" s="96"/>
      <c r="N13" s="96"/>
      <c r="O13" s="97"/>
      <c r="P13" s="97"/>
      <c r="Q13" s="97"/>
      <c r="R13" s="97"/>
      <c r="S13" s="97"/>
      <c r="T13" s="97"/>
      <c r="U13" s="97"/>
      <c r="V13" s="97"/>
      <c r="W13" s="97"/>
      <c r="X13" s="97"/>
      <c r="Y13" s="97"/>
      <c r="Z13" s="98">
        <f t="shared" ref="Z13:AA13" si="4">B13+D13+F13+H13+J13+L13+N13+P13+R13+T13+V13+X13</f>
        <v>0</v>
      </c>
      <c r="AA13" s="99">
        <f t="shared" si="4"/>
        <v>0</v>
      </c>
      <c r="AB13" s="100"/>
      <c r="AC13" s="100"/>
      <c r="AD13" s="100"/>
      <c r="AE13" s="100"/>
      <c r="AF13" s="100"/>
      <c r="AG13" s="101"/>
      <c r="AH13" s="101"/>
      <c r="AI13" s="101"/>
      <c r="AJ13" s="101"/>
      <c r="AK13" s="101"/>
      <c r="AL13" s="101"/>
      <c r="AM13" s="101"/>
      <c r="AN13" s="323"/>
      <c r="AO13" s="96" t="s">
        <v>329</v>
      </c>
      <c r="AP13" s="96"/>
      <c r="AQ13" s="96"/>
      <c r="AR13" s="96"/>
      <c r="AS13" s="96"/>
      <c r="AT13" s="96"/>
      <c r="AU13" s="96"/>
      <c r="AV13" s="96"/>
      <c r="AW13" s="96"/>
      <c r="AX13" s="96"/>
      <c r="AY13" s="96"/>
      <c r="AZ13" s="96"/>
      <c r="BA13" s="96"/>
      <c r="BB13" s="96"/>
      <c r="BC13" s="97"/>
      <c r="BD13" s="97"/>
      <c r="BE13" s="97"/>
      <c r="BF13" s="97"/>
      <c r="BG13" s="97"/>
      <c r="BH13" s="97"/>
      <c r="BI13" s="97"/>
      <c r="BJ13" s="97"/>
      <c r="BK13" s="97"/>
      <c r="BL13" s="97"/>
      <c r="BM13" s="97"/>
      <c r="BN13" s="98">
        <f t="shared" ref="BN13:BO13" si="5">AP13+AR13+AT13+AV13+AX13+AZ13+BB13+BD13+BF13+BH13+BJ13+BL13</f>
        <v>0</v>
      </c>
      <c r="BO13" s="99">
        <f t="shared" si="5"/>
        <v>0</v>
      </c>
      <c r="BP13" s="101"/>
      <c r="BQ13" s="101"/>
      <c r="BR13" s="101"/>
      <c r="BS13" s="101"/>
      <c r="BT13" s="101"/>
      <c r="BU13" s="101"/>
      <c r="BV13" s="101"/>
      <c r="BW13" s="101"/>
      <c r="BX13" s="101"/>
      <c r="BY13" s="101"/>
      <c r="BZ13" s="101"/>
      <c r="CA13" s="101"/>
    </row>
    <row r="14" spans="1:79" ht="13.5" customHeight="1">
      <c r="A14" s="96" t="s">
        <v>330</v>
      </c>
      <c r="B14" s="96"/>
      <c r="C14" s="96"/>
      <c r="D14" s="96"/>
      <c r="E14" s="96"/>
      <c r="F14" s="96"/>
      <c r="G14" s="96"/>
      <c r="H14" s="96"/>
      <c r="I14" s="96"/>
      <c r="J14" s="96"/>
      <c r="K14" s="96"/>
      <c r="L14" s="96"/>
      <c r="M14" s="96"/>
      <c r="N14" s="96"/>
      <c r="O14" s="97"/>
      <c r="P14" s="97"/>
      <c r="Q14" s="97"/>
      <c r="R14" s="97"/>
      <c r="S14" s="97"/>
      <c r="T14" s="97"/>
      <c r="U14" s="97"/>
      <c r="V14" s="97"/>
      <c r="W14" s="97"/>
      <c r="X14" s="97"/>
      <c r="Y14" s="97"/>
      <c r="Z14" s="98">
        <f t="shared" ref="Z14:AA14" si="6">B14+D14+F14+H14+J14+L14+N14+P14+R14+T14+V14+X14</f>
        <v>0</v>
      </c>
      <c r="AA14" s="99">
        <f t="shared" si="6"/>
        <v>0</v>
      </c>
      <c r="AB14" s="100"/>
      <c r="AC14" s="100"/>
      <c r="AD14" s="100"/>
      <c r="AE14" s="100"/>
      <c r="AF14" s="100"/>
      <c r="AG14" s="101"/>
      <c r="AH14" s="101"/>
      <c r="AI14" s="101"/>
      <c r="AJ14" s="101"/>
      <c r="AK14" s="101"/>
      <c r="AL14" s="101"/>
      <c r="AM14" s="101"/>
      <c r="AN14" s="323"/>
      <c r="AO14" s="96" t="s">
        <v>330</v>
      </c>
      <c r="AP14" s="96"/>
      <c r="AQ14" s="96"/>
      <c r="AR14" s="96"/>
      <c r="AS14" s="96"/>
      <c r="AT14" s="96"/>
      <c r="AU14" s="96"/>
      <c r="AV14" s="96"/>
      <c r="AW14" s="96"/>
      <c r="AX14" s="96"/>
      <c r="AY14" s="96"/>
      <c r="AZ14" s="96"/>
      <c r="BA14" s="96"/>
      <c r="BB14" s="96"/>
      <c r="BC14" s="97"/>
      <c r="BD14" s="97"/>
      <c r="BE14" s="97"/>
      <c r="BF14" s="97"/>
      <c r="BG14" s="97"/>
      <c r="BH14" s="97"/>
      <c r="BI14" s="97"/>
      <c r="BJ14" s="97"/>
      <c r="BK14" s="97"/>
      <c r="BL14" s="97"/>
      <c r="BM14" s="97"/>
      <c r="BN14" s="98">
        <f t="shared" ref="BN14:BO14" si="7">AP14+AR14+AT14+AV14+AX14+AZ14+BB14+BD14+BF14+BH14+BJ14+BL14</f>
        <v>0</v>
      </c>
      <c r="BO14" s="99">
        <f t="shared" si="7"/>
        <v>0</v>
      </c>
      <c r="BP14" s="101"/>
      <c r="BQ14" s="101"/>
      <c r="BR14" s="101"/>
      <c r="BS14" s="101"/>
      <c r="BT14" s="101"/>
      <c r="BU14" s="101"/>
      <c r="BV14" s="101"/>
      <c r="BW14" s="101"/>
      <c r="BX14" s="101"/>
      <c r="BY14" s="101"/>
      <c r="BZ14" s="101"/>
      <c r="CA14" s="101"/>
    </row>
    <row r="15" spans="1:79" ht="13.5" customHeight="1">
      <c r="A15" s="96" t="s">
        <v>331</v>
      </c>
      <c r="B15" s="96"/>
      <c r="C15" s="96"/>
      <c r="D15" s="96"/>
      <c r="E15" s="96"/>
      <c r="F15" s="96"/>
      <c r="G15" s="96"/>
      <c r="H15" s="96"/>
      <c r="I15" s="96"/>
      <c r="J15" s="96"/>
      <c r="K15" s="96"/>
      <c r="L15" s="96"/>
      <c r="M15" s="96"/>
      <c r="N15" s="96"/>
      <c r="O15" s="97"/>
      <c r="P15" s="97"/>
      <c r="Q15" s="97"/>
      <c r="R15" s="97"/>
      <c r="S15" s="97"/>
      <c r="T15" s="97"/>
      <c r="U15" s="97"/>
      <c r="V15" s="97"/>
      <c r="W15" s="97"/>
      <c r="X15" s="97"/>
      <c r="Y15" s="97"/>
      <c r="Z15" s="98">
        <f t="shared" ref="Z15:AA15" si="8">B15+D15+F15+H15+J15+L15+N15+P15+R15+T15+V15+X15</f>
        <v>0</v>
      </c>
      <c r="AA15" s="99">
        <f t="shared" si="8"/>
        <v>0</v>
      </c>
      <c r="AB15" s="100"/>
      <c r="AC15" s="100"/>
      <c r="AD15" s="100"/>
      <c r="AE15" s="100"/>
      <c r="AF15" s="100"/>
      <c r="AG15" s="101"/>
      <c r="AH15" s="101"/>
      <c r="AI15" s="101"/>
      <c r="AJ15" s="101"/>
      <c r="AK15" s="101"/>
      <c r="AL15" s="101"/>
      <c r="AM15" s="101"/>
      <c r="AN15" s="323"/>
      <c r="AO15" s="96" t="s">
        <v>331</v>
      </c>
      <c r="AP15" s="96"/>
      <c r="AQ15" s="96"/>
      <c r="AR15" s="96"/>
      <c r="AS15" s="96"/>
      <c r="AT15" s="96"/>
      <c r="AU15" s="96"/>
      <c r="AV15" s="96"/>
      <c r="AW15" s="96"/>
      <c r="AX15" s="96"/>
      <c r="AY15" s="96"/>
      <c r="AZ15" s="96"/>
      <c r="BA15" s="96"/>
      <c r="BB15" s="96"/>
      <c r="BC15" s="97"/>
      <c r="BD15" s="97"/>
      <c r="BE15" s="97"/>
      <c r="BF15" s="97"/>
      <c r="BG15" s="97"/>
      <c r="BH15" s="97"/>
      <c r="BI15" s="97"/>
      <c r="BJ15" s="97"/>
      <c r="BK15" s="97"/>
      <c r="BL15" s="97"/>
      <c r="BM15" s="97"/>
      <c r="BN15" s="98">
        <f t="shared" ref="BN15:BO15" si="9">AP15+AR15+AT15+AV15+AX15+AZ15+BB15+BD15+BF15+BH15+BJ15+BL15</f>
        <v>0</v>
      </c>
      <c r="BO15" s="99">
        <f t="shared" si="9"/>
        <v>0</v>
      </c>
      <c r="BP15" s="101"/>
      <c r="BQ15" s="101"/>
      <c r="BR15" s="101"/>
      <c r="BS15" s="101"/>
      <c r="BT15" s="101"/>
      <c r="BU15" s="101"/>
      <c r="BV15" s="101"/>
      <c r="BW15" s="101"/>
      <c r="BX15" s="101"/>
      <c r="BY15" s="101"/>
      <c r="BZ15" s="101"/>
      <c r="CA15" s="101"/>
    </row>
    <row r="16" spans="1:79" ht="13.5" customHeight="1">
      <c r="A16" s="96" t="s">
        <v>332</v>
      </c>
      <c r="B16" s="96"/>
      <c r="C16" s="96"/>
      <c r="D16" s="96"/>
      <c r="E16" s="96"/>
      <c r="F16" s="96"/>
      <c r="G16" s="96"/>
      <c r="H16" s="96"/>
      <c r="I16" s="96"/>
      <c r="J16" s="96"/>
      <c r="K16" s="96"/>
      <c r="L16" s="96"/>
      <c r="M16" s="96"/>
      <c r="N16" s="96"/>
      <c r="O16" s="97"/>
      <c r="P16" s="97"/>
      <c r="Q16" s="97"/>
      <c r="R16" s="97"/>
      <c r="S16" s="97"/>
      <c r="T16" s="97"/>
      <c r="U16" s="97"/>
      <c r="V16" s="97"/>
      <c r="W16" s="97"/>
      <c r="X16" s="97"/>
      <c r="Y16" s="97"/>
      <c r="Z16" s="98">
        <f t="shared" ref="Z16:AA16" si="10">B16+D16+F16+H16+J16+L16+N16+P16+R16+T16+V16+X16</f>
        <v>0</v>
      </c>
      <c r="AA16" s="99">
        <f t="shared" si="10"/>
        <v>0</v>
      </c>
      <c r="AB16" s="100"/>
      <c r="AC16" s="100"/>
      <c r="AD16" s="100"/>
      <c r="AE16" s="100"/>
      <c r="AF16" s="100"/>
      <c r="AG16" s="101"/>
      <c r="AH16" s="101"/>
      <c r="AI16" s="101"/>
      <c r="AJ16" s="101"/>
      <c r="AK16" s="101"/>
      <c r="AL16" s="101"/>
      <c r="AM16" s="101"/>
      <c r="AN16" s="323"/>
      <c r="AO16" s="96" t="s">
        <v>332</v>
      </c>
      <c r="AP16" s="96"/>
      <c r="AQ16" s="96"/>
      <c r="AR16" s="96"/>
      <c r="AS16" s="96"/>
      <c r="AT16" s="96"/>
      <c r="AU16" s="96"/>
      <c r="AV16" s="96"/>
      <c r="AW16" s="96"/>
      <c r="AX16" s="96"/>
      <c r="AY16" s="96"/>
      <c r="AZ16" s="96"/>
      <c r="BA16" s="96"/>
      <c r="BB16" s="96"/>
      <c r="BC16" s="97"/>
      <c r="BD16" s="97"/>
      <c r="BE16" s="97"/>
      <c r="BF16" s="97"/>
      <c r="BG16" s="97"/>
      <c r="BH16" s="97"/>
      <c r="BI16" s="97"/>
      <c r="BJ16" s="97"/>
      <c r="BK16" s="97"/>
      <c r="BL16" s="97"/>
      <c r="BM16" s="97"/>
      <c r="BN16" s="98">
        <f t="shared" ref="BN16:BO16" si="11">AP16+AR16+AT16+AV16+AX16+AZ16+BB16+BD16+BF16+BH16+BJ16+BL16</f>
        <v>0</v>
      </c>
      <c r="BO16" s="99">
        <f t="shared" si="11"/>
        <v>0</v>
      </c>
      <c r="BP16" s="101"/>
      <c r="BQ16" s="101"/>
      <c r="BR16" s="101"/>
      <c r="BS16" s="101"/>
      <c r="BT16" s="101"/>
      <c r="BU16" s="101"/>
      <c r="BV16" s="101"/>
      <c r="BW16" s="101"/>
      <c r="BX16" s="101"/>
      <c r="BY16" s="101"/>
      <c r="BZ16" s="101"/>
      <c r="CA16" s="101"/>
    </row>
    <row r="17" spans="1:79" ht="13.5" customHeight="1">
      <c r="A17" s="96" t="s">
        <v>333</v>
      </c>
      <c r="B17" s="96"/>
      <c r="C17" s="96"/>
      <c r="D17" s="96"/>
      <c r="E17" s="96"/>
      <c r="F17" s="96"/>
      <c r="G17" s="96"/>
      <c r="H17" s="96"/>
      <c r="I17" s="96"/>
      <c r="J17" s="96"/>
      <c r="K17" s="96"/>
      <c r="L17" s="96"/>
      <c r="M17" s="96"/>
      <c r="N17" s="96"/>
      <c r="O17" s="97"/>
      <c r="P17" s="97"/>
      <c r="Q17" s="97"/>
      <c r="R17" s="97"/>
      <c r="S17" s="97"/>
      <c r="T17" s="97"/>
      <c r="U17" s="97"/>
      <c r="V17" s="97"/>
      <c r="W17" s="97"/>
      <c r="X17" s="97"/>
      <c r="Y17" s="97"/>
      <c r="Z17" s="98">
        <f t="shared" ref="Z17:AA17" si="12">B17+D17+F17+H17+J17+L17+N17+P17+R17+T17+V17+X17</f>
        <v>0</v>
      </c>
      <c r="AA17" s="99">
        <f t="shared" si="12"/>
        <v>0</v>
      </c>
      <c r="AB17" s="100"/>
      <c r="AC17" s="100"/>
      <c r="AD17" s="100"/>
      <c r="AE17" s="100"/>
      <c r="AF17" s="100"/>
      <c r="AG17" s="101"/>
      <c r="AH17" s="101"/>
      <c r="AI17" s="101"/>
      <c r="AJ17" s="101"/>
      <c r="AK17" s="101"/>
      <c r="AL17" s="101"/>
      <c r="AM17" s="101"/>
      <c r="AN17" s="323"/>
      <c r="AO17" s="96" t="s">
        <v>333</v>
      </c>
      <c r="AP17" s="96"/>
      <c r="AQ17" s="96"/>
      <c r="AR17" s="96"/>
      <c r="AS17" s="96"/>
      <c r="AT17" s="96"/>
      <c r="AU17" s="96"/>
      <c r="AV17" s="96"/>
      <c r="AW17" s="96"/>
      <c r="AX17" s="96"/>
      <c r="AY17" s="96"/>
      <c r="AZ17" s="96"/>
      <c r="BA17" s="96"/>
      <c r="BB17" s="96"/>
      <c r="BC17" s="97"/>
      <c r="BD17" s="97"/>
      <c r="BE17" s="97"/>
      <c r="BF17" s="97"/>
      <c r="BG17" s="97"/>
      <c r="BH17" s="97"/>
      <c r="BI17" s="97"/>
      <c r="BJ17" s="97"/>
      <c r="BK17" s="97"/>
      <c r="BL17" s="97"/>
      <c r="BM17" s="97"/>
      <c r="BN17" s="98">
        <f t="shared" ref="BN17:BO17" si="13">AP17+AR17+AT17+AV17+AX17+AZ17+BB17+BD17+BF17+BH17+BJ17+BL17</f>
        <v>0</v>
      </c>
      <c r="BO17" s="99">
        <f t="shared" si="13"/>
        <v>0</v>
      </c>
      <c r="BP17" s="101"/>
      <c r="BQ17" s="101"/>
      <c r="BR17" s="101"/>
      <c r="BS17" s="101"/>
      <c r="BT17" s="101"/>
      <c r="BU17" s="101"/>
      <c r="BV17" s="101"/>
      <c r="BW17" s="101"/>
      <c r="BX17" s="101"/>
      <c r="BY17" s="101"/>
      <c r="BZ17" s="101"/>
      <c r="CA17" s="101"/>
    </row>
    <row r="18" spans="1:79" ht="13.5" customHeight="1">
      <c r="A18" s="96" t="s">
        <v>334</v>
      </c>
      <c r="B18" s="96"/>
      <c r="C18" s="96"/>
      <c r="D18" s="96"/>
      <c r="E18" s="96"/>
      <c r="F18" s="96"/>
      <c r="G18" s="96"/>
      <c r="H18" s="96"/>
      <c r="I18" s="96"/>
      <c r="J18" s="96"/>
      <c r="K18" s="96"/>
      <c r="L18" s="96"/>
      <c r="M18" s="96"/>
      <c r="N18" s="96"/>
      <c r="O18" s="97"/>
      <c r="P18" s="97"/>
      <c r="Q18" s="97"/>
      <c r="R18" s="97"/>
      <c r="S18" s="97"/>
      <c r="T18" s="97"/>
      <c r="U18" s="97"/>
      <c r="V18" s="97"/>
      <c r="W18" s="97"/>
      <c r="X18" s="97"/>
      <c r="Y18" s="97"/>
      <c r="Z18" s="98">
        <f t="shared" ref="Z18:AA18" si="14">B18+D18+F18+H18+J18+L18+N18+P18+R18+T18+V18+X18</f>
        <v>0</v>
      </c>
      <c r="AA18" s="99">
        <f t="shared" si="14"/>
        <v>0</v>
      </c>
      <c r="AB18" s="100"/>
      <c r="AC18" s="100"/>
      <c r="AD18" s="100"/>
      <c r="AE18" s="100"/>
      <c r="AF18" s="100"/>
      <c r="AG18" s="101"/>
      <c r="AH18" s="101"/>
      <c r="AI18" s="101"/>
      <c r="AJ18" s="101"/>
      <c r="AK18" s="101"/>
      <c r="AL18" s="101"/>
      <c r="AM18" s="101"/>
      <c r="AN18" s="323"/>
      <c r="AO18" s="96" t="s">
        <v>334</v>
      </c>
      <c r="AP18" s="96"/>
      <c r="AQ18" s="96"/>
      <c r="AR18" s="96"/>
      <c r="AS18" s="96"/>
      <c r="AT18" s="96"/>
      <c r="AU18" s="96"/>
      <c r="AV18" s="96"/>
      <c r="AW18" s="96"/>
      <c r="AX18" s="96"/>
      <c r="AY18" s="96"/>
      <c r="AZ18" s="96"/>
      <c r="BA18" s="96"/>
      <c r="BB18" s="96"/>
      <c r="BC18" s="97"/>
      <c r="BD18" s="97"/>
      <c r="BE18" s="97"/>
      <c r="BF18" s="97"/>
      <c r="BG18" s="97"/>
      <c r="BH18" s="97"/>
      <c r="BI18" s="97"/>
      <c r="BJ18" s="97"/>
      <c r="BK18" s="97"/>
      <c r="BL18" s="97"/>
      <c r="BM18" s="97"/>
      <c r="BN18" s="98">
        <f t="shared" ref="BN18:BO18" si="15">AP18+AR18+AT18+AV18+AX18+AZ18+BB18+BD18+BF18+BH18+BJ18+BL18</f>
        <v>0</v>
      </c>
      <c r="BO18" s="99">
        <f t="shared" si="15"/>
        <v>0</v>
      </c>
      <c r="BP18" s="101"/>
      <c r="BQ18" s="101"/>
      <c r="BR18" s="101"/>
      <c r="BS18" s="101"/>
      <c r="BT18" s="101"/>
      <c r="BU18" s="101"/>
      <c r="BV18" s="101"/>
      <c r="BW18" s="101"/>
      <c r="BX18" s="101"/>
      <c r="BY18" s="101"/>
      <c r="BZ18" s="101"/>
      <c r="CA18" s="101"/>
    </row>
    <row r="19" spans="1:79" ht="13.5" customHeight="1">
      <c r="A19" s="96" t="s">
        <v>335</v>
      </c>
      <c r="B19" s="96"/>
      <c r="C19" s="96"/>
      <c r="D19" s="96"/>
      <c r="E19" s="96"/>
      <c r="F19" s="96"/>
      <c r="G19" s="96"/>
      <c r="H19" s="96"/>
      <c r="I19" s="96"/>
      <c r="J19" s="96"/>
      <c r="K19" s="96"/>
      <c r="L19" s="96"/>
      <c r="M19" s="96"/>
      <c r="N19" s="96"/>
      <c r="O19" s="97"/>
      <c r="P19" s="97"/>
      <c r="Q19" s="97"/>
      <c r="R19" s="97"/>
      <c r="S19" s="97"/>
      <c r="T19" s="97"/>
      <c r="U19" s="97"/>
      <c r="V19" s="97"/>
      <c r="W19" s="97"/>
      <c r="X19" s="97"/>
      <c r="Y19" s="97"/>
      <c r="Z19" s="98">
        <f t="shared" ref="Z19:AA19" si="16">B19+D19+F19+H19+J19+L19+N19+P19+R19+T19+V19+X19</f>
        <v>0</v>
      </c>
      <c r="AA19" s="99">
        <f t="shared" si="16"/>
        <v>0</v>
      </c>
      <c r="AB19" s="100"/>
      <c r="AC19" s="100"/>
      <c r="AD19" s="100"/>
      <c r="AE19" s="100"/>
      <c r="AF19" s="100"/>
      <c r="AG19" s="101"/>
      <c r="AH19" s="101"/>
      <c r="AI19" s="101"/>
      <c r="AJ19" s="101"/>
      <c r="AK19" s="101"/>
      <c r="AL19" s="101"/>
      <c r="AM19" s="101"/>
      <c r="AN19" s="323"/>
      <c r="AO19" s="96" t="s">
        <v>335</v>
      </c>
      <c r="AP19" s="96"/>
      <c r="AQ19" s="96"/>
      <c r="AR19" s="96"/>
      <c r="AS19" s="96"/>
      <c r="AT19" s="96"/>
      <c r="AU19" s="96"/>
      <c r="AV19" s="96"/>
      <c r="AW19" s="96"/>
      <c r="AX19" s="96"/>
      <c r="AY19" s="96"/>
      <c r="AZ19" s="96"/>
      <c r="BA19" s="96"/>
      <c r="BB19" s="96"/>
      <c r="BC19" s="97"/>
      <c r="BD19" s="97"/>
      <c r="BE19" s="97"/>
      <c r="BF19" s="97"/>
      <c r="BG19" s="97"/>
      <c r="BH19" s="97"/>
      <c r="BI19" s="97"/>
      <c r="BJ19" s="97"/>
      <c r="BK19" s="97"/>
      <c r="BL19" s="97"/>
      <c r="BM19" s="97"/>
      <c r="BN19" s="98">
        <f t="shared" ref="BN19:BO19" si="17">AP19+AR19+AT19+AV19+AX19+AZ19+BB19+BD19+BF19+BH19+BJ19+BL19</f>
        <v>0</v>
      </c>
      <c r="BO19" s="99">
        <f t="shared" si="17"/>
        <v>0</v>
      </c>
      <c r="BP19" s="101"/>
      <c r="BQ19" s="101"/>
      <c r="BR19" s="101"/>
      <c r="BS19" s="101"/>
      <c r="BT19" s="101"/>
      <c r="BU19" s="101"/>
      <c r="BV19" s="101"/>
      <c r="BW19" s="101"/>
      <c r="BX19" s="101"/>
      <c r="BY19" s="101"/>
      <c r="BZ19" s="101"/>
      <c r="CA19" s="101"/>
    </row>
    <row r="20" spans="1:79" ht="13.5" customHeight="1">
      <c r="A20" s="96" t="s">
        <v>336</v>
      </c>
      <c r="B20" s="96"/>
      <c r="C20" s="96"/>
      <c r="D20" s="96"/>
      <c r="E20" s="96"/>
      <c r="F20" s="96"/>
      <c r="G20" s="96"/>
      <c r="H20" s="96"/>
      <c r="I20" s="96"/>
      <c r="J20" s="96"/>
      <c r="K20" s="96"/>
      <c r="L20" s="96"/>
      <c r="M20" s="96"/>
      <c r="N20" s="96"/>
      <c r="O20" s="97"/>
      <c r="P20" s="97"/>
      <c r="Q20" s="97"/>
      <c r="R20" s="97"/>
      <c r="S20" s="97"/>
      <c r="T20" s="97"/>
      <c r="U20" s="97"/>
      <c r="V20" s="97"/>
      <c r="W20" s="97"/>
      <c r="X20" s="97"/>
      <c r="Y20" s="97"/>
      <c r="Z20" s="98">
        <f t="shared" ref="Z20:AA20" si="18">B20+D20+F20+H20+J20+L20+N20+P20+R20+T20+V20+X20</f>
        <v>0</v>
      </c>
      <c r="AA20" s="99">
        <f t="shared" si="18"/>
        <v>0</v>
      </c>
      <c r="AB20" s="100"/>
      <c r="AC20" s="100"/>
      <c r="AD20" s="100"/>
      <c r="AE20" s="100"/>
      <c r="AF20" s="100"/>
      <c r="AG20" s="101"/>
      <c r="AH20" s="101"/>
      <c r="AI20" s="101"/>
      <c r="AJ20" s="101"/>
      <c r="AK20" s="101"/>
      <c r="AL20" s="101"/>
      <c r="AM20" s="101"/>
      <c r="AN20" s="323"/>
      <c r="AO20" s="96" t="s">
        <v>336</v>
      </c>
      <c r="AP20" s="96"/>
      <c r="AQ20" s="96"/>
      <c r="AR20" s="96"/>
      <c r="AS20" s="96"/>
      <c r="AT20" s="96"/>
      <c r="AU20" s="96"/>
      <c r="AV20" s="96"/>
      <c r="AW20" s="96"/>
      <c r="AX20" s="96"/>
      <c r="AY20" s="96"/>
      <c r="AZ20" s="96"/>
      <c r="BA20" s="96"/>
      <c r="BB20" s="96"/>
      <c r="BC20" s="97"/>
      <c r="BD20" s="97"/>
      <c r="BE20" s="97"/>
      <c r="BF20" s="97"/>
      <c r="BG20" s="97"/>
      <c r="BH20" s="97"/>
      <c r="BI20" s="97"/>
      <c r="BJ20" s="97"/>
      <c r="BK20" s="97"/>
      <c r="BL20" s="97"/>
      <c r="BM20" s="97"/>
      <c r="BN20" s="98">
        <f t="shared" ref="BN20:BO20" si="19">AP20+AR20+AT20+AV20+AX20+AZ20+BB20+BD20+BF20+BH20+BJ20+BL20</f>
        <v>0</v>
      </c>
      <c r="BO20" s="99">
        <f t="shared" si="19"/>
        <v>0</v>
      </c>
      <c r="BP20" s="101"/>
      <c r="BQ20" s="101"/>
      <c r="BR20" s="101"/>
      <c r="BS20" s="101"/>
      <c r="BT20" s="101"/>
      <c r="BU20" s="101"/>
      <c r="BV20" s="101"/>
      <c r="BW20" s="101"/>
      <c r="BX20" s="101"/>
      <c r="BY20" s="101"/>
      <c r="BZ20" s="101"/>
      <c r="CA20" s="101"/>
    </row>
    <row r="21" spans="1:79" ht="13.5" customHeight="1">
      <c r="A21" s="96" t="s">
        <v>337</v>
      </c>
      <c r="B21" s="96"/>
      <c r="C21" s="96"/>
      <c r="D21" s="96"/>
      <c r="E21" s="96"/>
      <c r="F21" s="96"/>
      <c r="G21" s="96"/>
      <c r="H21" s="96"/>
      <c r="I21" s="96"/>
      <c r="J21" s="96"/>
      <c r="K21" s="96"/>
      <c r="L21" s="96"/>
      <c r="M21" s="96"/>
      <c r="N21" s="96"/>
      <c r="O21" s="97"/>
      <c r="P21" s="97"/>
      <c r="Q21" s="97"/>
      <c r="R21" s="97"/>
      <c r="S21" s="97"/>
      <c r="T21" s="97"/>
      <c r="U21" s="97"/>
      <c r="V21" s="97"/>
      <c r="W21" s="97"/>
      <c r="X21" s="97"/>
      <c r="Y21" s="97"/>
      <c r="Z21" s="98">
        <f t="shared" ref="Z21:AA21" si="20">B21+D21+F21+H21+J21+L21+N21+P21+R21+T21+V21+X21</f>
        <v>0</v>
      </c>
      <c r="AA21" s="99">
        <f t="shared" si="20"/>
        <v>0</v>
      </c>
      <c r="AB21" s="100"/>
      <c r="AC21" s="100"/>
      <c r="AD21" s="100"/>
      <c r="AE21" s="100"/>
      <c r="AF21" s="100"/>
      <c r="AG21" s="101"/>
      <c r="AH21" s="101"/>
      <c r="AI21" s="101"/>
      <c r="AJ21" s="101"/>
      <c r="AK21" s="101"/>
      <c r="AL21" s="101"/>
      <c r="AM21" s="101"/>
      <c r="AN21" s="323"/>
      <c r="AO21" s="96" t="s">
        <v>337</v>
      </c>
      <c r="AP21" s="96"/>
      <c r="AQ21" s="96"/>
      <c r="AR21" s="96"/>
      <c r="AS21" s="96"/>
      <c r="AT21" s="96"/>
      <c r="AU21" s="96"/>
      <c r="AV21" s="96"/>
      <c r="AW21" s="96"/>
      <c r="AX21" s="96"/>
      <c r="AY21" s="96"/>
      <c r="AZ21" s="96"/>
      <c r="BA21" s="96"/>
      <c r="BB21" s="96"/>
      <c r="BC21" s="97"/>
      <c r="BD21" s="97"/>
      <c r="BE21" s="97"/>
      <c r="BF21" s="97"/>
      <c r="BG21" s="97"/>
      <c r="BH21" s="97"/>
      <c r="BI21" s="97"/>
      <c r="BJ21" s="97"/>
      <c r="BK21" s="97"/>
      <c r="BL21" s="97"/>
      <c r="BM21" s="97"/>
      <c r="BN21" s="98">
        <f t="shared" ref="BN21:BO21" si="21">AP21+AR21+AT21+AV21+AX21+AZ21+BB21+BD21+BF21+BH21+BJ21+BL21</f>
        <v>0</v>
      </c>
      <c r="BO21" s="99">
        <f t="shared" si="21"/>
        <v>0</v>
      </c>
      <c r="BP21" s="101"/>
      <c r="BQ21" s="101"/>
      <c r="BR21" s="101"/>
      <c r="BS21" s="101"/>
      <c r="BT21" s="101"/>
      <c r="BU21" s="101"/>
      <c r="BV21" s="101"/>
      <c r="BW21" s="101"/>
      <c r="BX21" s="101"/>
      <c r="BY21" s="101"/>
      <c r="BZ21" s="101"/>
      <c r="CA21" s="101"/>
    </row>
    <row r="22" spans="1:79" ht="13.5" customHeight="1">
      <c r="A22" s="96" t="s">
        <v>338</v>
      </c>
      <c r="B22" s="96"/>
      <c r="C22" s="96"/>
      <c r="D22" s="96"/>
      <c r="E22" s="96"/>
      <c r="F22" s="96"/>
      <c r="G22" s="96"/>
      <c r="H22" s="96"/>
      <c r="I22" s="96"/>
      <c r="J22" s="96"/>
      <c r="K22" s="96"/>
      <c r="L22" s="96"/>
      <c r="M22" s="96"/>
      <c r="N22" s="96"/>
      <c r="O22" s="97"/>
      <c r="P22" s="97"/>
      <c r="Q22" s="97"/>
      <c r="R22" s="97"/>
      <c r="S22" s="97"/>
      <c r="T22" s="97"/>
      <c r="U22" s="97"/>
      <c r="V22" s="97"/>
      <c r="W22" s="97"/>
      <c r="X22" s="97"/>
      <c r="Y22" s="97"/>
      <c r="Z22" s="98">
        <f t="shared" ref="Z22:AA22" si="22">B22+D22+F22+H22+J22+L22+N22+P22+R22+T22+V22+X22</f>
        <v>0</v>
      </c>
      <c r="AA22" s="99">
        <f t="shared" si="22"/>
        <v>0</v>
      </c>
      <c r="AB22" s="100"/>
      <c r="AC22" s="100"/>
      <c r="AD22" s="100"/>
      <c r="AE22" s="100"/>
      <c r="AF22" s="100"/>
      <c r="AG22" s="101"/>
      <c r="AH22" s="101"/>
      <c r="AI22" s="101"/>
      <c r="AJ22" s="101"/>
      <c r="AK22" s="101"/>
      <c r="AL22" s="101"/>
      <c r="AM22" s="101"/>
      <c r="AN22" s="323"/>
      <c r="AO22" s="96" t="s">
        <v>338</v>
      </c>
      <c r="AP22" s="96"/>
      <c r="AQ22" s="96"/>
      <c r="AR22" s="96"/>
      <c r="AS22" s="96"/>
      <c r="AT22" s="96"/>
      <c r="AU22" s="96"/>
      <c r="AV22" s="96"/>
      <c r="AW22" s="96"/>
      <c r="AX22" s="96"/>
      <c r="AY22" s="96"/>
      <c r="AZ22" s="96"/>
      <c r="BA22" s="96"/>
      <c r="BB22" s="96"/>
      <c r="BC22" s="97"/>
      <c r="BD22" s="97"/>
      <c r="BE22" s="97"/>
      <c r="BF22" s="97"/>
      <c r="BG22" s="97"/>
      <c r="BH22" s="97"/>
      <c r="BI22" s="97"/>
      <c r="BJ22" s="97"/>
      <c r="BK22" s="97"/>
      <c r="BL22" s="97"/>
      <c r="BM22" s="97"/>
      <c r="BN22" s="98">
        <f t="shared" ref="BN22:BO22" si="23">AP22+AR22+AT22+AV22+AX22+AZ22+BB22+BD22+BF22+BH22+BJ22+BL22</f>
        <v>0</v>
      </c>
      <c r="BO22" s="99">
        <f t="shared" si="23"/>
        <v>0</v>
      </c>
      <c r="BP22" s="101"/>
      <c r="BQ22" s="101"/>
      <c r="BR22" s="101"/>
      <c r="BS22" s="101"/>
      <c r="BT22" s="101"/>
      <c r="BU22" s="101"/>
      <c r="BV22" s="101"/>
      <c r="BW22" s="101"/>
      <c r="BX22" s="101"/>
      <c r="BY22" s="101"/>
      <c r="BZ22" s="101"/>
      <c r="CA22" s="101"/>
    </row>
    <row r="23" spans="1:79" ht="13.5" customHeight="1">
      <c r="A23" s="96" t="s">
        <v>339</v>
      </c>
      <c r="B23" s="96"/>
      <c r="C23" s="96"/>
      <c r="D23" s="96"/>
      <c r="E23" s="96"/>
      <c r="F23" s="96"/>
      <c r="G23" s="96"/>
      <c r="H23" s="96"/>
      <c r="I23" s="96"/>
      <c r="J23" s="96"/>
      <c r="K23" s="96"/>
      <c r="L23" s="96"/>
      <c r="M23" s="96"/>
      <c r="N23" s="96"/>
      <c r="O23" s="97"/>
      <c r="P23" s="97"/>
      <c r="Q23" s="97"/>
      <c r="R23" s="97"/>
      <c r="S23" s="97"/>
      <c r="T23" s="97"/>
      <c r="U23" s="97"/>
      <c r="V23" s="97"/>
      <c r="W23" s="97"/>
      <c r="X23" s="97"/>
      <c r="Y23" s="97"/>
      <c r="Z23" s="98">
        <f t="shared" ref="Z23:AA23" si="24">B23+D23+F23+H23+J23+L23+N23+P23+R23+T23+V23+X23</f>
        <v>0</v>
      </c>
      <c r="AA23" s="99">
        <f t="shared" si="24"/>
        <v>0</v>
      </c>
      <c r="AB23" s="100"/>
      <c r="AC23" s="100"/>
      <c r="AD23" s="100"/>
      <c r="AE23" s="100"/>
      <c r="AF23" s="100"/>
      <c r="AG23" s="101"/>
      <c r="AH23" s="101"/>
      <c r="AI23" s="101"/>
      <c r="AJ23" s="101"/>
      <c r="AK23" s="101"/>
      <c r="AL23" s="101"/>
      <c r="AM23" s="101"/>
      <c r="AN23" s="323"/>
      <c r="AO23" s="96" t="s">
        <v>339</v>
      </c>
      <c r="AP23" s="96"/>
      <c r="AQ23" s="96"/>
      <c r="AR23" s="96"/>
      <c r="AS23" s="96"/>
      <c r="AT23" s="96"/>
      <c r="AU23" s="96"/>
      <c r="AV23" s="96"/>
      <c r="AW23" s="96"/>
      <c r="AX23" s="96"/>
      <c r="AY23" s="96"/>
      <c r="AZ23" s="96"/>
      <c r="BA23" s="96"/>
      <c r="BB23" s="96"/>
      <c r="BC23" s="97"/>
      <c r="BD23" s="97"/>
      <c r="BE23" s="97"/>
      <c r="BF23" s="97"/>
      <c r="BG23" s="97"/>
      <c r="BH23" s="97"/>
      <c r="BI23" s="97"/>
      <c r="BJ23" s="97"/>
      <c r="BK23" s="97"/>
      <c r="BL23" s="97"/>
      <c r="BM23" s="97"/>
      <c r="BN23" s="98">
        <f t="shared" ref="BN23:BO23" si="25">AP23+AR23+AT23+AV23+AX23+AZ23+BB23+BD23+BF23+BH23+BJ23+BL23</f>
        <v>0</v>
      </c>
      <c r="BO23" s="99">
        <f t="shared" si="25"/>
        <v>0</v>
      </c>
      <c r="BP23" s="101"/>
      <c r="BQ23" s="101"/>
      <c r="BR23" s="101"/>
      <c r="BS23" s="101"/>
      <c r="BT23" s="101"/>
      <c r="BU23" s="101"/>
      <c r="BV23" s="101"/>
      <c r="BW23" s="101"/>
      <c r="BX23" s="101"/>
      <c r="BY23" s="101"/>
      <c r="BZ23" s="101"/>
      <c r="CA23" s="101"/>
    </row>
    <row r="24" spans="1:79" ht="13.5" customHeight="1">
      <c r="A24" s="96" t="s">
        <v>340</v>
      </c>
      <c r="B24" s="96"/>
      <c r="C24" s="96"/>
      <c r="D24" s="96"/>
      <c r="E24" s="96"/>
      <c r="F24" s="96"/>
      <c r="G24" s="96"/>
      <c r="H24" s="96"/>
      <c r="I24" s="96"/>
      <c r="J24" s="96"/>
      <c r="K24" s="96"/>
      <c r="L24" s="96"/>
      <c r="M24" s="96"/>
      <c r="N24" s="96"/>
      <c r="O24" s="97"/>
      <c r="P24" s="97"/>
      <c r="Q24" s="97"/>
      <c r="R24" s="97"/>
      <c r="S24" s="97"/>
      <c r="T24" s="97"/>
      <c r="U24" s="97"/>
      <c r="V24" s="97"/>
      <c r="W24" s="97"/>
      <c r="X24" s="97"/>
      <c r="Y24" s="97"/>
      <c r="Z24" s="98">
        <f t="shared" ref="Z24:AA24" si="26">B24+D24+F24+H24+J24+L24+N24+P24+R24+T24+V24+X24</f>
        <v>0</v>
      </c>
      <c r="AA24" s="99">
        <f t="shared" si="26"/>
        <v>0</v>
      </c>
      <c r="AB24" s="100"/>
      <c r="AC24" s="100"/>
      <c r="AD24" s="100"/>
      <c r="AE24" s="100"/>
      <c r="AF24" s="100"/>
      <c r="AG24" s="101"/>
      <c r="AH24" s="101"/>
      <c r="AI24" s="101"/>
      <c r="AJ24" s="101"/>
      <c r="AK24" s="101"/>
      <c r="AL24" s="101"/>
      <c r="AM24" s="101"/>
      <c r="AN24" s="323"/>
      <c r="AO24" s="96" t="s">
        <v>340</v>
      </c>
      <c r="AP24" s="96"/>
      <c r="AQ24" s="96"/>
      <c r="AR24" s="96"/>
      <c r="AS24" s="96"/>
      <c r="AT24" s="96"/>
      <c r="AU24" s="96"/>
      <c r="AV24" s="96"/>
      <c r="AW24" s="96"/>
      <c r="AX24" s="96"/>
      <c r="AY24" s="96"/>
      <c r="AZ24" s="96"/>
      <c r="BA24" s="96"/>
      <c r="BB24" s="96"/>
      <c r="BC24" s="97"/>
      <c r="BD24" s="97"/>
      <c r="BE24" s="97"/>
      <c r="BF24" s="97"/>
      <c r="BG24" s="97"/>
      <c r="BH24" s="97"/>
      <c r="BI24" s="97"/>
      <c r="BJ24" s="97"/>
      <c r="BK24" s="97"/>
      <c r="BL24" s="97"/>
      <c r="BM24" s="97"/>
      <c r="BN24" s="98">
        <f t="shared" ref="BN24:BO24" si="27">AP24+AR24+AT24+AV24+AX24+AZ24+BB24+BD24+BF24+BH24+BJ24+BL24</f>
        <v>0</v>
      </c>
      <c r="BO24" s="99">
        <f t="shared" si="27"/>
        <v>0</v>
      </c>
      <c r="BP24" s="101"/>
      <c r="BQ24" s="101"/>
      <c r="BR24" s="101"/>
      <c r="BS24" s="101"/>
      <c r="BT24" s="101"/>
      <c r="BU24" s="101"/>
      <c r="BV24" s="101"/>
      <c r="BW24" s="101"/>
      <c r="BX24" s="101"/>
      <c r="BY24" s="101"/>
      <c r="BZ24" s="101"/>
      <c r="CA24" s="101"/>
    </row>
    <row r="25" spans="1:79" ht="13.5" customHeight="1">
      <c r="A25" s="96" t="s">
        <v>341</v>
      </c>
      <c r="B25" s="96"/>
      <c r="C25" s="96"/>
      <c r="D25" s="96"/>
      <c r="E25" s="96"/>
      <c r="F25" s="96"/>
      <c r="G25" s="96"/>
      <c r="H25" s="96"/>
      <c r="I25" s="96"/>
      <c r="J25" s="96"/>
      <c r="K25" s="96"/>
      <c r="L25" s="96"/>
      <c r="M25" s="96"/>
      <c r="N25" s="96"/>
      <c r="O25" s="97"/>
      <c r="P25" s="97"/>
      <c r="Q25" s="97"/>
      <c r="R25" s="97"/>
      <c r="S25" s="97"/>
      <c r="T25" s="97"/>
      <c r="U25" s="97"/>
      <c r="V25" s="97"/>
      <c r="W25" s="97"/>
      <c r="X25" s="97"/>
      <c r="Y25" s="97"/>
      <c r="Z25" s="98">
        <f t="shared" ref="Z25:AA25" si="28">B25+D25+F25+H25+J25+L25+N25+P25+R25+T25+V25+X25</f>
        <v>0</v>
      </c>
      <c r="AA25" s="99">
        <f t="shared" si="28"/>
        <v>0</v>
      </c>
      <c r="AB25" s="100"/>
      <c r="AC25" s="100"/>
      <c r="AD25" s="100"/>
      <c r="AE25" s="100"/>
      <c r="AF25" s="100"/>
      <c r="AG25" s="101"/>
      <c r="AH25" s="101"/>
      <c r="AI25" s="101"/>
      <c r="AJ25" s="101"/>
      <c r="AK25" s="101"/>
      <c r="AL25" s="101"/>
      <c r="AM25" s="101"/>
      <c r="AN25" s="323"/>
      <c r="AO25" s="96" t="s">
        <v>341</v>
      </c>
      <c r="AP25" s="96"/>
      <c r="AQ25" s="96"/>
      <c r="AR25" s="96"/>
      <c r="AS25" s="96"/>
      <c r="AT25" s="96"/>
      <c r="AU25" s="96"/>
      <c r="AV25" s="96"/>
      <c r="AW25" s="96"/>
      <c r="AX25" s="96"/>
      <c r="AY25" s="96"/>
      <c r="AZ25" s="96"/>
      <c r="BA25" s="96"/>
      <c r="BB25" s="96"/>
      <c r="BC25" s="97"/>
      <c r="BD25" s="97"/>
      <c r="BE25" s="97"/>
      <c r="BF25" s="97"/>
      <c r="BG25" s="97"/>
      <c r="BH25" s="97"/>
      <c r="BI25" s="97"/>
      <c r="BJ25" s="97"/>
      <c r="BK25" s="97"/>
      <c r="BL25" s="97"/>
      <c r="BM25" s="97"/>
      <c r="BN25" s="98">
        <f t="shared" ref="BN25:BO25" si="29">AP25+AR25+AT25+AV25+AX25+AZ25+BB25+BD25+BF25+BH25+BJ25+BL25</f>
        <v>0</v>
      </c>
      <c r="BO25" s="99">
        <f t="shared" si="29"/>
        <v>0</v>
      </c>
      <c r="BP25" s="101"/>
      <c r="BQ25" s="101"/>
      <c r="BR25" s="101"/>
      <c r="BS25" s="101"/>
      <c r="BT25" s="101"/>
      <c r="BU25" s="101"/>
      <c r="BV25" s="101"/>
      <c r="BW25" s="101"/>
      <c r="BX25" s="101"/>
      <c r="BY25" s="101"/>
      <c r="BZ25" s="101"/>
      <c r="CA25" s="101"/>
    </row>
    <row r="26" spans="1:79" ht="13.5" customHeight="1">
      <c r="A26" s="96" t="s">
        <v>342</v>
      </c>
      <c r="B26" s="96"/>
      <c r="C26" s="96"/>
      <c r="D26" s="96"/>
      <c r="E26" s="96"/>
      <c r="F26" s="96"/>
      <c r="G26" s="96"/>
      <c r="H26" s="96"/>
      <c r="I26" s="96"/>
      <c r="J26" s="96"/>
      <c r="K26" s="96"/>
      <c r="L26" s="96"/>
      <c r="M26" s="96"/>
      <c r="N26" s="96"/>
      <c r="O26" s="97"/>
      <c r="P26" s="97"/>
      <c r="Q26" s="97"/>
      <c r="R26" s="97"/>
      <c r="S26" s="97"/>
      <c r="T26" s="97"/>
      <c r="U26" s="97"/>
      <c r="V26" s="97"/>
      <c r="W26" s="97"/>
      <c r="X26" s="97"/>
      <c r="Y26" s="97"/>
      <c r="Z26" s="98">
        <f t="shared" ref="Z26:AA26" si="30">B26+D26+F26+H26+J26+L26+N26+P26+R26+T26+V26+X26</f>
        <v>0</v>
      </c>
      <c r="AA26" s="99">
        <f t="shared" si="30"/>
        <v>0</v>
      </c>
      <c r="AB26" s="100"/>
      <c r="AC26" s="100"/>
      <c r="AD26" s="100"/>
      <c r="AE26" s="100"/>
      <c r="AF26" s="100"/>
      <c r="AG26" s="101"/>
      <c r="AH26" s="101"/>
      <c r="AI26" s="101"/>
      <c r="AJ26" s="101"/>
      <c r="AK26" s="101"/>
      <c r="AL26" s="101"/>
      <c r="AM26" s="101"/>
      <c r="AN26" s="323"/>
      <c r="AO26" s="96" t="s">
        <v>342</v>
      </c>
      <c r="AP26" s="96"/>
      <c r="AQ26" s="96"/>
      <c r="AR26" s="96"/>
      <c r="AS26" s="96"/>
      <c r="AT26" s="96"/>
      <c r="AU26" s="96"/>
      <c r="AV26" s="96"/>
      <c r="AW26" s="96"/>
      <c r="AX26" s="96"/>
      <c r="AY26" s="96"/>
      <c r="AZ26" s="96"/>
      <c r="BA26" s="96"/>
      <c r="BB26" s="96"/>
      <c r="BC26" s="97"/>
      <c r="BD26" s="97"/>
      <c r="BE26" s="97"/>
      <c r="BF26" s="97"/>
      <c r="BG26" s="97"/>
      <c r="BH26" s="97"/>
      <c r="BI26" s="97"/>
      <c r="BJ26" s="97"/>
      <c r="BK26" s="97"/>
      <c r="BL26" s="97"/>
      <c r="BM26" s="97"/>
      <c r="BN26" s="98">
        <f t="shared" ref="BN26:BO26" si="31">AP26+AR26+AT26+AV26+AX26+AZ26+BB26+BD26+BF26+BH26+BJ26+BL26</f>
        <v>0</v>
      </c>
      <c r="BO26" s="99">
        <f t="shared" si="31"/>
        <v>0</v>
      </c>
      <c r="BP26" s="101"/>
      <c r="BQ26" s="101"/>
      <c r="BR26" s="101"/>
      <c r="BS26" s="101"/>
      <c r="BT26" s="101"/>
      <c r="BU26" s="101"/>
      <c r="BV26" s="101"/>
      <c r="BW26" s="101"/>
      <c r="BX26" s="101"/>
      <c r="BY26" s="101"/>
      <c r="BZ26" s="101"/>
      <c r="CA26" s="101"/>
    </row>
    <row r="27" spans="1:79" ht="13.5" customHeight="1">
      <c r="A27" s="96" t="s">
        <v>343</v>
      </c>
      <c r="B27" s="96"/>
      <c r="C27" s="96"/>
      <c r="D27" s="96"/>
      <c r="E27" s="96"/>
      <c r="F27" s="96"/>
      <c r="G27" s="96"/>
      <c r="H27" s="96"/>
      <c r="I27" s="96"/>
      <c r="J27" s="96"/>
      <c r="K27" s="96"/>
      <c r="L27" s="96"/>
      <c r="M27" s="96"/>
      <c r="N27" s="96"/>
      <c r="O27" s="97"/>
      <c r="P27" s="97"/>
      <c r="Q27" s="97"/>
      <c r="R27" s="97"/>
      <c r="S27" s="97"/>
      <c r="T27" s="97"/>
      <c r="U27" s="97"/>
      <c r="V27" s="97"/>
      <c r="W27" s="97"/>
      <c r="X27" s="97"/>
      <c r="Y27" s="97"/>
      <c r="Z27" s="98">
        <f t="shared" ref="Z27:AA27" si="32">B27+D27+F27+H27+J27+L27+N27+P27+R27+T27+V27+X27</f>
        <v>0</v>
      </c>
      <c r="AA27" s="99">
        <f t="shared" si="32"/>
        <v>0</v>
      </c>
      <c r="AB27" s="100"/>
      <c r="AC27" s="100"/>
      <c r="AD27" s="100"/>
      <c r="AE27" s="100"/>
      <c r="AF27" s="100"/>
      <c r="AG27" s="101"/>
      <c r="AH27" s="101"/>
      <c r="AI27" s="101"/>
      <c r="AJ27" s="101"/>
      <c r="AK27" s="101"/>
      <c r="AL27" s="101"/>
      <c r="AM27" s="101"/>
      <c r="AN27" s="323"/>
      <c r="AO27" s="96" t="s">
        <v>343</v>
      </c>
      <c r="AP27" s="96"/>
      <c r="AQ27" s="96"/>
      <c r="AR27" s="96"/>
      <c r="AS27" s="96"/>
      <c r="AT27" s="96"/>
      <c r="AU27" s="96"/>
      <c r="AV27" s="96"/>
      <c r="AW27" s="96"/>
      <c r="AX27" s="96"/>
      <c r="AY27" s="96"/>
      <c r="AZ27" s="96"/>
      <c r="BA27" s="96"/>
      <c r="BB27" s="96"/>
      <c r="BC27" s="97"/>
      <c r="BD27" s="97"/>
      <c r="BE27" s="97"/>
      <c r="BF27" s="97"/>
      <c r="BG27" s="97"/>
      <c r="BH27" s="97"/>
      <c r="BI27" s="97"/>
      <c r="BJ27" s="97"/>
      <c r="BK27" s="97"/>
      <c r="BL27" s="97"/>
      <c r="BM27" s="97"/>
      <c r="BN27" s="98">
        <f t="shared" ref="BN27:BO27" si="33">AP27+AR27+AT27+AV27+AX27+AZ27+BB27+BD27+BF27+BH27+BJ27+BL27</f>
        <v>0</v>
      </c>
      <c r="BO27" s="99">
        <f t="shared" si="33"/>
        <v>0</v>
      </c>
      <c r="BP27" s="101"/>
      <c r="BQ27" s="101"/>
      <c r="BR27" s="101"/>
      <c r="BS27" s="101"/>
      <c r="BT27" s="101"/>
      <c r="BU27" s="101"/>
      <c r="BV27" s="101"/>
      <c r="BW27" s="101"/>
      <c r="BX27" s="101"/>
      <c r="BY27" s="101"/>
      <c r="BZ27" s="101"/>
      <c r="CA27" s="101"/>
    </row>
    <row r="28" spans="1:79" ht="13.5" customHeight="1">
      <c r="A28" s="96" t="s">
        <v>344</v>
      </c>
      <c r="B28" s="96"/>
      <c r="C28" s="96"/>
      <c r="D28" s="96"/>
      <c r="E28" s="96"/>
      <c r="F28" s="96"/>
      <c r="G28" s="96"/>
      <c r="H28" s="96"/>
      <c r="I28" s="96"/>
      <c r="J28" s="96"/>
      <c r="K28" s="96"/>
      <c r="L28" s="96"/>
      <c r="M28" s="96"/>
      <c r="N28" s="96"/>
      <c r="O28" s="97"/>
      <c r="P28" s="97"/>
      <c r="Q28" s="97"/>
      <c r="R28" s="97"/>
      <c r="S28" s="97"/>
      <c r="T28" s="97"/>
      <c r="U28" s="97"/>
      <c r="V28" s="97"/>
      <c r="W28" s="97"/>
      <c r="X28" s="97"/>
      <c r="Y28" s="97"/>
      <c r="Z28" s="98">
        <f t="shared" ref="Z28:AA28" si="34">B28+D28+F28+H28+J28+L28+N28+P28+R28+T28+V28+X28</f>
        <v>0</v>
      </c>
      <c r="AA28" s="99">
        <f t="shared" si="34"/>
        <v>0</v>
      </c>
      <c r="AB28" s="100"/>
      <c r="AC28" s="100"/>
      <c r="AD28" s="100"/>
      <c r="AE28" s="100"/>
      <c r="AF28" s="100"/>
      <c r="AG28" s="101"/>
      <c r="AH28" s="101"/>
      <c r="AI28" s="101"/>
      <c r="AJ28" s="101"/>
      <c r="AK28" s="101"/>
      <c r="AL28" s="101"/>
      <c r="AM28" s="101"/>
      <c r="AN28" s="323"/>
      <c r="AO28" s="96" t="s">
        <v>344</v>
      </c>
      <c r="AP28" s="96"/>
      <c r="AQ28" s="96"/>
      <c r="AR28" s="96"/>
      <c r="AS28" s="96"/>
      <c r="AT28" s="96"/>
      <c r="AU28" s="96"/>
      <c r="AV28" s="96"/>
      <c r="AW28" s="96"/>
      <c r="AX28" s="96"/>
      <c r="AY28" s="96"/>
      <c r="AZ28" s="96"/>
      <c r="BA28" s="96"/>
      <c r="BB28" s="96"/>
      <c r="BC28" s="97"/>
      <c r="BD28" s="97"/>
      <c r="BE28" s="97"/>
      <c r="BF28" s="97"/>
      <c r="BG28" s="97"/>
      <c r="BH28" s="97"/>
      <c r="BI28" s="97"/>
      <c r="BJ28" s="97"/>
      <c r="BK28" s="97"/>
      <c r="BL28" s="97"/>
      <c r="BM28" s="97"/>
      <c r="BN28" s="98">
        <f t="shared" ref="BN28:BO28" si="35">AP28+AR28+AT28+AV28+AX28+AZ28+BB28+BD28+BF28+BH28+BJ28+BL28</f>
        <v>0</v>
      </c>
      <c r="BO28" s="99">
        <f t="shared" si="35"/>
        <v>0</v>
      </c>
      <c r="BP28" s="101"/>
      <c r="BQ28" s="101"/>
      <c r="BR28" s="101"/>
      <c r="BS28" s="101"/>
      <c r="BT28" s="101"/>
      <c r="BU28" s="101"/>
      <c r="BV28" s="101"/>
      <c r="BW28" s="101"/>
      <c r="BX28" s="101"/>
      <c r="BY28" s="101"/>
      <c r="BZ28" s="101"/>
      <c r="CA28" s="101"/>
    </row>
    <row r="29" spans="1:79" ht="13.5" customHeight="1">
      <c r="A29" s="96" t="s">
        <v>345</v>
      </c>
      <c r="B29" s="96"/>
      <c r="C29" s="96"/>
      <c r="D29" s="96"/>
      <c r="E29" s="96"/>
      <c r="F29" s="96"/>
      <c r="G29" s="96"/>
      <c r="H29" s="96"/>
      <c r="I29" s="96"/>
      <c r="J29" s="96"/>
      <c r="K29" s="96"/>
      <c r="L29" s="96"/>
      <c r="M29" s="96"/>
      <c r="N29" s="96"/>
      <c r="O29" s="97"/>
      <c r="P29" s="97"/>
      <c r="Q29" s="97"/>
      <c r="R29" s="97"/>
      <c r="S29" s="97"/>
      <c r="T29" s="97"/>
      <c r="U29" s="97"/>
      <c r="V29" s="97"/>
      <c r="W29" s="97"/>
      <c r="X29" s="97"/>
      <c r="Y29" s="97"/>
      <c r="Z29" s="98">
        <f t="shared" ref="Z29:AA29" si="36">B29+D29+F29+H29+J29+L29+N29+P29+R29+T29+V29+X29</f>
        <v>0</v>
      </c>
      <c r="AA29" s="99">
        <f t="shared" si="36"/>
        <v>0</v>
      </c>
      <c r="AB29" s="100"/>
      <c r="AC29" s="100"/>
      <c r="AD29" s="100"/>
      <c r="AE29" s="100"/>
      <c r="AF29" s="100"/>
      <c r="AG29" s="101"/>
      <c r="AH29" s="101"/>
      <c r="AI29" s="101"/>
      <c r="AJ29" s="101"/>
      <c r="AK29" s="101"/>
      <c r="AL29" s="101"/>
      <c r="AM29" s="101"/>
      <c r="AN29" s="323"/>
      <c r="AO29" s="96" t="s">
        <v>345</v>
      </c>
      <c r="AP29" s="96"/>
      <c r="AQ29" s="96"/>
      <c r="AR29" s="96"/>
      <c r="AS29" s="96"/>
      <c r="AT29" s="96"/>
      <c r="AU29" s="96"/>
      <c r="AV29" s="96"/>
      <c r="AW29" s="96"/>
      <c r="AX29" s="96"/>
      <c r="AY29" s="96"/>
      <c r="AZ29" s="96"/>
      <c r="BA29" s="96"/>
      <c r="BB29" s="96"/>
      <c r="BC29" s="97"/>
      <c r="BD29" s="97"/>
      <c r="BE29" s="97"/>
      <c r="BF29" s="97"/>
      <c r="BG29" s="97"/>
      <c r="BH29" s="97"/>
      <c r="BI29" s="97"/>
      <c r="BJ29" s="97"/>
      <c r="BK29" s="97"/>
      <c r="BL29" s="97"/>
      <c r="BM29" s="97"/>
      <c r="BN29" s="98">
        <f t="shared" ref="BN29:BO29" si="37">AP29+AR29+AT29+AV29+AX29+AZ29+BB29+BD29+BF29+BH29+BJ29+BL29</f>
        <v>0</v>
      </c>
      <c r="BO29" s="99">
        <f t="shared" si="37"/>
        <v>0</v>
      </c>
      <c r="BP29" s="101"/>
      <c r="BQ29" s="101"/>
      <c r="BR29" s="101"/>
      <c r="BS29" s="101"/>
      <c r="BT29" s="101"/>
      <c r="BU29" s="101"/>
      <c r="BV29" s="101"/>
      <c r="BW29" s="101"/>
      <c r="BX29" s="101"/>
      <c r="BY29" s="101"/>
      <c r="BZ29" s="101"/>
      <c r="CA29" s="101"/>
    </row>
    <row r="30" spans="1:79" ht="13.5" customHeight="1">
      <c r="A30" s="96" t="s">
        <v>346</v>
      </c>
      <c r="B30" s="96"/>
      <c r="C30" s="96"/>
      <c r="D30" s="96"/>
      <c r="E30" s="96"/>
      <c r="F30" s="96"/>
      <c r="G30" s="96"/>
      <c r="H30" s="96"/>
      <c r="I30" s="96"/>
      <c r="J30" s="96"/>
      <c r="K30" s="96"/>
      <c r="L30" s="96"/>
      <c r="M30" s="96"/>
      <c r="N30" s="96"/>
      <c r="O30" s="97"/>
      <c r="P30" s="97"/>
      <c r="Q30" s="97"/>
      <c r="R30" s="97"/>
      <c r="S30" s="97"/>
      <c r="T30" s="97"/>
      <c r="U30" s="97"/>
      <c r="V30" s="97"/>
      <c r="W30" s="97"/>
      <c r="X30" s="97"/>
      <c r="Y30" s="97"/>
      <c r="Z30" s="98">
        <f t="shared" ref="Z30:AA30" si="38">B30+D30+F30+H30+J30+L30+N30+P30+R30+T30+V30+X30</f>
        <v>0</v>
      </c>
      <c r="AA30" s="99">
        <f t="shared" si="38"/>
        <v>0</v>
      </c>
      <c r="AB30" s="100"/>
      <c r="AC30" s="100"/>
      <c r="AD30" s="100"/>
      <c r="AE30" s="100"/>
      <c r="AF30" s="100"/>
      <c r="AG30" s="101"/>
      <c r="AH30" s="101"/>
      <c r="AI30" s="101"/>
      <c r="AJ30" s="101"/>
      <c r="AK30" s="101"/>
      <c r="AL30" s="101"/>
      <c r="AM30" s="101"/>
      <c r="AN30" s="323"/>
      <c r="AO30" s="96" t="s">
        <v>346</v>
      </c>
      <c r="AP30" s="96"/>
      <c r="AQ30" s="96"/>
      <c r="AR30" s="96"/>
      <c r="AS30" s="96"/>
      <c r="AT30" s="96"/>
      <c r="AU30" s="96"/>
      <c r="AV30" s="96"/>
      <c r="AW30" s="96"/>
      <c r="AX30" s="96"/>
      <c r="AY30" s="96"/>
      <c r="AZ30" s="96"/>
      <c r="BA30" s="96"/>
      <c r="BB30" s="96"/>
      <c r="BC30" s="97"/>
      <c r="BD30" s="97"/>
      <c r="BE30" s="97"/>
      <c r="BF30" s="97"/>
      <c r="BG30" s="97"/>
      <c r="BH30" s="97"/>
      <c r="BI30" s="97"/>
      <c r="BJ30" s="97"/>
      <c r="BK30" s="97"/>
      <c r="BL30" s="97"/>
      <c r="BM30" s="97"/>
      <c r="BN30" s="98">
        <f t="shared" ref="BN30:BO30" si="39">AP30+AR30+AT30+AV30+AX30+AZ30+BB30+BD30+BF30+BH30+BJ30+BL30</f>
        <v>0</v>
      </c>
      <c r="BO30" s="99">
        <f t="shared" si="39"/>
        <v>0</v>
      </c>
      <c r="BP30" s="101"/>
      <c r="BQ30" s="101"/>
      <c r="BR30" s="101"/>
      <c r="BS30" s="101"/>
      <c r="BT30" s="101"/>
      <c r="BU30" s="101"/>
      <c r="BV30" s="101"/>
      <c r="BW30" s="101"/>
      <c r="BX30" s="101"/>
      <c r="BY30" s="101"/>
      <c r="BZ30" s="101"/>
      <c r="CA30" s="101"/>
    </row>
    <row r="31" spans="1:79" ht="13.5" customHeight="1">
      <c r="A31" s="96" t="s">
        <v>347</v>
      </c>
      <c r="B31" s="96"/>
      <c r="C31" s="96"/>
      <c r="D31" s="96"/>
      <c r="E31" s="96"/>
      <c r="F31" s="96"/>
      <c r="G31" s="96"/>
      <c r="H31" s="96"/>
      <c r="I31" s="96"/>
      <c r="J31" s="96"/>
      <c r="K31" s="96"/>
      <c r="L31" s="96"/>
      <c r="M31" s="96"/>
      <c r="N31" s="96"/>
      <c r="O31" s="97"/>
      <c r="P31" s="97"/>
      <c r="Q31" s="97"/>
      <c r="R31" s="97"/>
      <c r="S31" s="97"/>
      <c r="T31" s="97"/>
      <c r="U31" s="97"/>
      <c r="V31" s="97"/>
      <c r="W31" s="97"/>
      <c r="X31" s="97"/>
      <c r="Y31" s="97"/>
      <c r="Z31" s="98">
        <f t="shared" ref="Z31:AA31" si="40">B31+D31+F31+H31+J31+L31+N31+P31+R31+T31+V31+X31</f>
        <v>0</v>
      </c>
      <c r="AA31" s="99">
        <f t="shared" si="40"/>
        <v>0</v>
      </c>
      <c r="AB31" s="100"/>
      <c r="AC31" s="100"/>
      <c r="AD31" s="100"/>
      <c r="AE31" s="100"/>
      <c r="AF31" s="100"/>
      <c r="AG31" s="101"/>
      <c r="AH31" s="101"/>
      <c r="AI31" s="101"/>
      <c r="AJ31" s="101"/>
      <c r="AK31" s="101"/>
      <c r="AL31" s="101"/>
      <c r="AM31" s="101"/>
      <c r="AN31" s="323"/>
      <c r="AO31" s="96" t="s">
        <v>347</v>
      </c>
      <c r="AP31" s="96"/>
      <c r="AQ31" s="96"/>
      <c r="AR31" s="96"/>
      <c r="AS31" s="96"/>
      <c r="AT31" s="96"/>
      <c r="AU31" s="96"/>
      <c r="AV31" s="96"/>
      <c r="AW31" s="96"/>
      <c r="AX31" s="96"/>
      <c r="AY31" s="96"/>
      <c r="AZ31" s="96"/>
      <c r="BA31" s="96"/>
      <c r="BB31" s="96"/>
      <c r="BC31" s="97"/>
      <c r="BD31" s="97"/>
      <c r="BE31" s="97"/>
      <c r="BF31" s="97"/>
      <c r="BG31" s="97"/>
      <c r="BH31" s="97"/>
      <c r="BI31" s="97"/>
      <c r="BJ31" s="97"/>
      <c r="BK31" s="97"/>
      <c r="BL31" s="97"/>
      <c r="BM31" s="97"/>
      <c r="BN31" s="98">
        <f t="shared" ref="BN31:BO31" si="41">AP31+AR31+AT31+AV31+AX31+AZ31+BB31+BD31+BF31+BH31+BJ31+BL31</f>
        <v>0</v>
      </c>
      <c r="BO31" s="99">
        <f t="shared" si="41"/>
        <v>0</v>
      </c>
      <c r="BP31" s="101"/>
      <c r="BQ31" s="101"/>
      <c r="BR31" s="101"/>
      <c r="BS31" s="101"/>
      <c r="BT31" s="101"/>
      <c r="BU31" s="101"/>
      <c r="BV31" s="101"/>
      <c r="BW31" s="101"/>
      <c r="BX31" s="101"/>
      <c r="BY31" s="101"/>
      <c r="BZ31" s="101"/>
      <c r="CA31" s="101"/>
    </row>
    <row r="32" spans="1:79" ht="13.5" customHeight="1">
      <c r="A32" s="103" t="s">
        <v>348</v>
      </c>
      <c r="B32" s="104">
        <f t="shared" ref="B32:AM32" si="42">SUM(B11:B31)</f>
        <v>0</v>
      </c>
      <c r="C32" s="104">
        <f t="shared" si="42"/>
        <v>0</v>
      </c>
      <c r="D32" s="104">
        <f t="shared" si="42"/>
        <v>0</v>
      </c>
      <c r="E32" s="104">
        <f t="shared" si="42"/>
        <v>0</v>
      </c>
      <c r="F32" s="104">
        <f t="shared" si="42"/>
        <v>0</v>
      </c>
      <c r="G32" s="104">
        <f t="shared" si="42"/>
        <v>0</v>
      </c>
      <c r="H32" s="104">
        <f t="shared" si="42"/>
        <v>0</v>
      </c>
      <c r="I32" s="104">
        <f t="shared" si="42"/>
        <v>0</v>
      </c>
      <c r="J32" s="104">
        <f t="shared" si="42"/>
        <v>0</v>
      </c>
      <c r="K32" s="104">
        <f t="shared" si="42"/>
        <v>0</v>
      </c>
      <c r="L32" s="104">
        <f t="shared" si="42"/>
        <v>0</v>
      </c>
      <c r="M32" s="104">
        <f t="shared" si="42"/>
        <v>0</v>
      </c>
      <c r="N32" s="104">
        <f t="shared" si="42"/>
        <v>0</v>
      </c>
      <c r="O32" s="104">
        <f t="shared" si="42"/>
        <v>0</v>
      </c>
      <c r="P32" s="104">
        <f t="shared" si="42"/>
        <v>0</v>
      </c>
      <c r="Q32" s="104">
        <f t="shared" si="42"/>
        <v>0</v>
      </c>
      <c r="R32" s="104">
        <f t="shared" si="42"/>
        <v>0</v>
      </c>
      <c r="S32" s="104">
        <f t="shared" si="42"/>
        <v>0</v>
      </c>
      <c r="T32" s="104">
        <f t="shared" si="42"/>
        <v>0</v>
      </c>
      <c r="U32" s="104">
        <f t="shared" si="42"/>
        <v>0</v>
      </c>
      <c r="V32" s="104">
        <f t="shared" si="42"/>
        <v>0</v>
      </c>
      <c r="W32" s="104">
        <f t="shared" si="42"/>
        <v>0</v>
      </c>
      <c r="X32" s="104">
        <f t="shared" si="42"/>
        <v>0</v>
      </c>
      <c r="Y32" s="104">
        <f t="shared" si="42"/>
        <v>0</v>
      </c>
      <c r="Z32" s="104">
        <f t="shared" si="42"/>
        <v>0</v>
      </c>
      <c r="AA32" s="99">
        <f t="shared" si="42"/>
        <v>0</v>
      </c>
      <c r="AB32" s="99">
        <f t="shared" si="42"/>
        <v>0</v>
      </c>
      <c r="AC32" s="99">
        <f t="shared" si="42"/>
        <v>0</v>
      </c>
      <c r="AD32" s="99">
        <f t="shared" si="42"/>
        <v>0</v>
      </c>
      <c r="AE32" s="99">
        <f t="shared" si="42"/>
        <v>0</v>
      </c>
      <c r="AF32" s="99">
        <f t="shared" si="42"/>
        <v>0</v>
      </c>
      <c r="AG32" s="104">
        <f t="shared" si="42"/>
        <v>0</v>
      </c>
      <c r="AH32" s="104">
        <f t="shared" si="42"/>
        <v>0</v>
      </c>
      <c r="AI32" s="104">
        <f t="shared" si="42"/>
        <v>0</v>
      </c>
      <c r="AJ32" s="104">
        <f t="shared" si="42"/>
        <v>0</v>
      </c>
      <c r="AK32" s="104">
        <f t="shared" si="42"/>
        <v>0</v>
      </c>
      <c r="AL32" s="104">
        <f t="shared" si="42"/>
        <v>0</v>
      </c>
      <c r="AM32" s="104">
        <f t="shared" si="42"/>
        <v>0</v>
      </c>
      <c r="AN32" s="323"/>
      <c r="AO32" s="103" t="s">
        <v>348</v>
      </c>
      <c r="AP32" s="104">
        <f t="shared" ref="AP32:CA32" si="43">SUM(AP11:AP31)</f>
        <v>0</v>
      </c>
      <c r="AQ32" s="104">
        <f t="shared" si="43"/>
        <v>0</v>
      </c>
      <c r="AR32" s="104">
        <f t="shared" si="43"/>
        <v>0</v>
      </c>
      <c r="AS32" s="104">
        <f t="shared" si="43"/>
        <v>0</v>
      </c>
      <c r="AT32" s="104">
        <f t="shared" si="43"/>
        <v>0</v>
      </c>
      <c r="AU32" s="104">
        <f t="shared" si="43"/>
        <v>0</v>
      </c>
      <c r="AV32" s="104">
        <f t="shared" si="43"/>
        <v>0</v>
      </c>
      <c r="AW32" s="104">
        <f t="shared" si="43"/>
        <v>0</v>
      </c>
      <c r="AX32" s="104">
        <f t="shared" si="43"/>
        <v>0</v>
      </c>
      <c r="AY32" s="104">
        <f t="shared" si="43"/>
        <v>0</v>
      </c>
      <c r="AZ32" s="104">
        <f t="shared" si="43"/>
        <v>0</v>
      </c>
      <c r="BA32" s="104">
        <f t="shared" si="43"/>
        <v>0</v>
      </c>
      <c r="BB32" s="104">
        <f t="shared" si="43"/>
        <v>0</v>
      </c>
      <c r="BC32" s="104">
        <f t="shared" si="43"/>
        <v>0</v>
      </c>
      <c r="BD32" s="104">
        <f t="shared" si="43"/>
        <v>0</v>
      </c>
      <c r="BE32" s="104">
        <f t="shared" si="43"/>
        <v>0</v>
      </c>
      <c r="BF32" s="104">
        <f t="shared" si="43"/>
        <v>0</v>
      </c>
      <c r="BG32" s="104">
        <f t="shared" si="43"/>
        <v>0</v>
      </c>
      <c r="BH32" s="104">
        <f t="shared" si="43"/>
        <v>0</v>
      </c>
      <c r="BI32" s="104">
        <f t="shared" si="43"/>
        <v>0</v>
      </c>
      <c r="BJ32" s="104">
        <f t="shared" si="43"/>
        <v>0</v>
      </c>
      <c r="BK32" s="104">
        <f t="shared" si="43"/>
        <v>0</v>
      </c>
      <c r="BL32" s="104">
        <f t="shared" si="43"/>
        <v>0</v>
      </c>
      <c r="BM32" s="104">
        <f t="shared" si="43"/>
        <v>0</v>
      </c>
      <c r="BN32" s="105">
        <f t="shared" si="43"/>
        <v>0</v>
      </c>
      <c r="BO32" s="99">
        <f t="shared" si="43"/>
        <v>0</v>
      </c>
      <c r="BP32" s="104">
        <f t="shared" si="43"/>
        <v>0</v>
      </c>
      <c r="BQ32" s="104">
        <f t="shared" si="43"/>
        <v>0</v>
      </c>
      <c r="BR32" s="104">
        <f t="shared" si="43"/>
        <v>0</v>
      </c>
      <c r="BS32" s="104">
        <f t="shared" si="43"/>
        <v>0</v>
      </c>
      <c r="BT32" s="104">
        <f t="shared" si="43"/>
        <v>0</v>
      </c>
      <c r="BU32" s="104">
        <f t="shared" si="43"/>
        <v>0</v>
      </c>
      <c r="BV32" s="104">
        <f t="shared" si="43"/>
        <v>0</v>
      </c>
      <c r="BW32" s="104">
        <f t="shared" si="43"/>
        <v>0</v>
      </c>
      <c r="BX32" s="104">
        <f t="shared" si="43"/>
        <v>0</v>
      </c>
      <c r="BY32" s="104">
        <f t="shared" si="43"/>
        <v>0</v>
      </c>
      <c r="BZ32" s="104">
        <f t="shared" si="43"/>
        <v>0</v>
      </c>
      <c r="CA32" s="104">
        <f t="shared" si="43"/>
        <v>0</v>
      </c>
    </row>
    <row r="33" spans="1:79" ht="13.5" customHeight="1">
      <c r="A33" s="323"/>
      <c r="B33" s="323"/>
      <c r="C33" s="323"/>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3"/>
      <c r="AM33" s="323"/>
      <c r="AN33" s="323"/>
      <c r="AO33" s="323"/>
      <c r="AP33" s="323"/>
      <c r="AQ33" s="323"/>
      <c r="AR33" s="323"/>
      <c r="AS33" s="323"/>
      <c r="AT33" s="323"/>
      <c r="AU33" s="323"/>
      <c r="AV33" s="323"/>
      <c r="AW33" s="323"/>
      <c r="AX33" s="323"/>
      <c r="AY33" s="323"/>
      <c r="AZ33" s="323"/>
      <c r="BA33" s="323"/>
      <c r="BB33" s="323"/>
      <c r="BC33" s="323"/>
      <c r="BD33" s="323"/>
      <c r="BE33" s="323"/>
      <c r="BF33" s="323"/>
      <c r="BG33" s="323"/>
      <c r="BH33" s="323"/>
      <c r="BI33" s="323"/>
      <c r="BJ33" s="323"/>
      <c r="BK33" s="323"/>
      <c r="BL33" s="323"/>
      <c r="BM33" s="323"/>
      <c r="BN33" s="323"/>
      <c r="BO33" s="323"/>
      <c r="BP33" s="323"/>
      <c r="BQ33" s="323"/>
      <c r="BR33" s="323"/>
      <c r="BS33" s="323"/>
      <c r="BT33" s="323"/>
      <c r="BU33" s="323"/>
      <c r="BV33" s="323"/>
      <c r="BW33" s="323"/>
      <c r="BX33" s="323"/>
      <c r="BY33" s="323"/>
      <c r="BZ33" s="323"/>
      <c r="CA33" s="323"/>
    </row>
    <row r="34" spans="1:79" ht="27.75" customHeight="1">
      <c r="A34" s="45" t="s">
        <v>307</v>
      </c>
      <c r="B34" s="741"/>
      <c r="C34" s="448"/>
      <c r="D34" s="448"/>
      <c r="E34" s="448"/>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448"/>
      <c r="AL34" s="448"/>
      <c r="AM34" s="448"/>
      <c r="AN34" s="448"/>
      <c r="AO34" s="448"/>
      <c r="AP34" s="448"/>
      <c r="AQ34" s="448"/>
      <c r="AR34" s="448"/>
      <c r="AS34" s="448"/>
      <c r="AT34" s="448"/>
      <c r="AU34" s="448"/>
      <c r="AV34" s="448"/>
      <c r="AW34" s="448"/>
      <c r="AX34" s="448"/>
      <c r="AY34" s="448"/>
      <c r="AZ34" s="448"/>
      <c r="BA34" s="448"/>
      <c r="BB34" s="448"/>
      <c r="BC34" s="448"/>
      <c r="BD34" s="448"/>
      <c r="BE34" s="448"/>
      <c r="BF34" s="448"/>
      <c r="BG34" s="448"/>
      <c r="BH34" s="448"/>
      <c r="BI34" s="448"/>
      <c r="BJ34" s="448"/>
      <c r="BK34" s="448"/>
      <c r="BL34" s="448"/>
      <c r="BM34" s="448"/>
      <c r="BN34" s="448"/>
      <c r="BO34" s="448"/>
      <c r="BP34" s="448"/>
      <c r="BQ34" s="448"/>
      <c r="BR34" s="448"/>
      <c r="BS34" s="448"/>
      <c r="BT34" s="448"/>
      <c r="BU34" s="448"/>
      <c r="BV34" s="448"/>
      <c r="BW34" s="448"/>
      <c r="BX34" s="448"/>
      <c r="BY34" s="448"/>
      <c r="BZ34" s="448"/>
      <c r="CA34" s="457"/>
    </row>
    <row r="35" spans="1:79" ht="28.5" customHeight="1">
      <c r="A35" s="90" t="s">
        <v>308</v>
      </c>
      <c r="B35" s="739"/>
      <c r="C35" s="448"/>
      <c r="D35" s="448"/>
      <c r="E35" s="448"/>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8"/>
      <c r="AM35" s="448"/>
      <c r="AN35" s="448"/>
      <c r="AO35" s="448"/>
      <c r="AP35" s="448"/>
      <c r="AQ35" s="448"/>
      <c r="AR35" s="448"/>
      <c r="AS35" s="448"/>
      <c r="AT35" s="448"/>
      <c r="AU35" s="448"/>
      <c r="AV35" s="448"/>
      <c r="AW35" s="448"/>
      <c r="AX35" s="448"/>
      <c r="AY35" s="448"/>
      <c r="AZ35" s="448"/>
      <c r="BA35" s="448"/>
      <c r="BB35" s="448"/>
      <c r="BC35" s="448"/>
      <c r="BD35" s="448"/>
      <c r="BE35" s="448"/>
      <c r="BF35" s="448"/>
      <c r="BG35" s="448"/>
      <c r="BH35" s="448"/>
      <c r="BI35" s="448"/>
      <c r="BJ35" s="448"/>
      <c r="BK35" s="448"/>
      <c r="BL35" s="448"/>
      <c r="BM35" s="448"/>
      <c r="BN35" s="448"/>
      <c r="BO35" s="448"/>
      <c r="BP35" s="448"/>
      <c r="BQ35" s="448"/>
      <c r="BR35" s="448"/>
      <c r="BS35" s="448"/>
      <c r="BT35" s="448"/>
      <c r="BU35" s="448"/>
      <c r="BV35" s="448"/>
      <c r="BW35" s="448"/>
      <c r="BX35" s="448"/>
      <c r="BY35" s="448"/>
      <c r="BZ35" s="448"/>
      <c r="CA35" s="457"/>
    </row>
    <row r="36" spans="1:79" ht="6" customHeight="1">
      <c r="A36" s="324"/>
      <c r="B36" s="324"/>
      <c r="C36" s="324"/>
      <c r="D36" s="324"/>
      <c r="E36" s="324"/>
      <c r="F36" s="324"/>
      <c r="G36" s="324"/>
      <c r="H36" s="324"/>
      <c r="I36" s="324"/>
      <c r="J36" s="324"/>
      <c r="K36" s="324"/>
      <c r="L36" s="324"/>
      <c r="M36" s="324"/>
      <c r="N36" s="324"/>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3"/>
      <c r="AO36" s="324"/>
      <c r="AP36" s="325"/>
      <c r="AQ36" s="325"/>
      <c r="AR36" s="325"/>
      <c r="AS36" s="325"/>
      <c r="AT36" s="325"/>
      <c r="AU36" s="325"/>
      <c r="AV36" s="325"/>
      <c r="AW36" s="325"/>
      <c r="AX36" s="325"/>
      <c r="AY36" s="325"/>
      <c r="AZ36" s="325"/>
      <c r="BA36" s="325"/>
      <c r="BB36" s="323"/>
      <c r="BC36" s="323"/>
      <c r="BD36" s="323"/>
      <c r="BE36" s="323"/>
      <c r="BF36" s="323"/>
      <c r="BG36" s="323"/>
      <c r="BH36" s="323"/>
      <c r="BI36" s="323"/>
      <c r="BJ36" s="323"/>
      <c r="BK36" s="323"/>
      <c r="BL36" s="323"/>
      <c r="BM36" s="323"/>
      <c r="BN36" s="323"/>
      <c r="BO36" s="323"/>
      <c r="BP36" s="323"/>
      <c r="BQ36" s="323"/>
      <c r="BR36" s="323"/>
      <c r="BS36" s="323"/>
      <c r="BT36" s="323"/>
      <c r="BU36" s="323"/>
      <c r="BV36" s="323"/>
      <c r="BW36" s="323"/>
      <c r="BX36" s="323"/>
      <c r="BY36" s="323"/>
      <c r="BZ36" s="323"/>
      <c r="CA36" s="323"/>
    </row>
    <row r="37" spans="1:79" ht="30" customHeight="1">
      <c r="A37" s="740" t="s">
        <v>309</v>
      </c>
      <c r="B37" s="739" t="s">
        <v>30</v>
      </c>
      <c r="C37" s="457"/>
      <c r="D37" s="739" t="s">
        <v>8</v>
      </c>
      <c r="E37" s="457"/>
      <c r="F37" s="739" t="s">
        <v>31</v>
      </c>
      <c r="G37" s="457"/>
      <c r="H37" s="739" t="s">
        <v>32</v>
      </c>
      <c r="I37" s="457"/>
      <c r="J37" s="739" t="s">
        <v>33</v>
      </c>
      <c r="K37" s="457"/>
      <c r="L37" s="739" t="s">
        <v>34</v>
      </c>
      <c r="M37" s="457"/>
      <c r="N37" s="739" t="s">
        <v>35</v>
      </c>
      <c r="O37" s="457"/>
      <c r="P37" s="739" t="s">
        <v>36</v>
      </c>
      <c r="Q37" s="457"/>
      <c r="R37" s="739" t="s">
        <v>37</v>
      </c>
      <c r="S37" s="457"/>
      <c r="T37" s="739" t="s">
        <v>38</v>
      </c>
      <c r="U37" s="457"/>
      <c r="V37" s="739" t="s">
        <v>39</v>
      </c>
      <c r="W37" s="457"/>
      <c r="X37" s="739" t="s">
        <v>40</v>
      </c>
      <c r="Y37" s="457"/>
      <c r="Z37" s="739" t="s">
        <v>310</v>
      </c>
      <c r="AA37" s="457"/>
      <c r="AB37" s="739" t="s">
        <v>311</v>
      </c>
      <c r="AC37" s="448"/>
      <c r="AD37" s="448"/>
      <c r="AE37" s="448"/>
      <c r="AF37" s="448"/>
      <c r="AG37" s="457"/>
      <c r="AH37" s="739" t="s">
        <v>312</v>
      </c>
      <c r="AI37" s="448"/>
      <c r="AJ37" s="448"/>
      <c r="AK37" s="448"/>
      <c r="AL37" s="448"/>
      <c r="AM37" s="457"/>
      <c r="AN37" s="323"/>
      <c r="AO37" s="740" t="s">
        <v>309</v>
      </c>
      <c r="AP37" s="739" t="s">
        <v>30</v>
      </c>
      <c r="AQ37" s="457"/>
      <c r="AR37" s="739" t="s">
        <v>8</v>
      </c>
      <c r="AS37" s="457"/>
      <c r="AT37" s="739" t="s">
        <v>31</v>
      </c>
      <c r="AU37" s="457"/>
      <c r="AV37" s="739" t="s">
        <v>32</v>
      </c>
      <c r="AW37" s="457"/>
      <c r="AX37" s="739" t="s">
        <v>33</v>
      </c>
      <c r="AY37" s="457"/>
      <c r="AZ37" s="739" t="s">
        <v>34</v>
      </c>
      <c r="BA37" s="457"/>
      <c r="BB37" s="739" t="s">
        <v>35</v>
      </c>
      <c r="BC37" s="457"/>
      <c r="BD37" s="739" t="s">
        <v>36</v>
      </c>
      <c r="BE37" s="457"/>
      <c r="BF37" s="739" t="s">
        <v>37</v>
      </c>
      <c r="BG37" s="457"/>
      <c r="BH37" s="739" t="s">
        <v>38</v>
      </c>
      <c r="BI37" s="457"/>
      <c r="BJ37" s="739" t="s">
        <v>39</v>
      </c>
      <c r="BK37" s="457"/>
      <c r="BL37" s="739" t="s">
        <v>40</v>
      </c>
      <c r="BM37" s="457"/>
      <c r="BN37" s="739" t="s">
        <v>310</v>
      </c>
      <c r="BO37" s="457"/>
      <c r="BP37" s="739" t="s">
        <v>311</v>
      </c>
      <c r="BQ37" s="448"/>
      <c r="BR37" s="448"/>
      <c r="BS37" s="448"/>
      <c r="BT37" s="448"/>
      <c r="BU37" s="457"/>
      <c r="BV37" s="739" t="s">
        <v>312</v>
      </c>
      <c r="BW37" s="448"/>
      <c r="BX37" s="448"/>
      <c r="BY37" s="448"/>
      <c r="BZ37" s="448"/>
      <c r="CA37" s="457"/>
    </row>
    <row r="38" spans="1:79" ht="51.75" customHeight="1">
      <c r="A38" s="487"/>
      <c r="B38" s="89" t="s">
        <v>313</v>
      </c>
      <c r="C38" s="89" t="s">
        <v>314</v>
      </c>
      <c r="D38" s="89" t="s">
        <v>313</v>
      </c>
      <c r="E38" s="89" t="s">
        <v>314</v>
      </c>
      <c r="F38" s="89" t="s">
        <v>313</v>
      </c>
      <c r="G38" s="89" t="s">
        <v>314</v>
      </c>
      <c r="H38" s="89" t="s">
        <v>313</v>
      </c>
      <c r="I38" s="89" t="s">
        <v>314</v>
      </c>
      <c r="J38" s="89" t="s">
        <v>313</v>
      </c>
      <c r="K38" s="89" t="s">
        <v>314</v>
      </c>
      <c r="L38" s="89" t="s">
        <v>313</v>
      </c>
      <c r="M38" s="89" t="s">
        <v>314</v>
      </c>
      <c r="N38" s="89" t="s">
        <v>313</v>
      </c>
      <c r="O38" s="89" t="s">
        <v>314</v>
      </c>
      <c r="P38" s="89" t="s">
        <v>313</v>
      </c>
      <c r="Q38" s="89" t="s">
        <v>314</v>
      </c>
      <c r="R38" s="89" t="s">
        <v>313</v>
      </c>
      <c r="S38" s="89" t="s">
        <v>314</v>
      </c>
      <c r="T38" s="89" t="s">
        <v>313</v>
      </c>
      <c r="U38" s="89" t="s">
        <v>314</v>
      </c>
      <c r="V38" s="89" t="s">
        <v>313</v>
      </c>
      <c r="W38" s="89" t="s">
        <v>314</v>
      </c>
      <c r="X38" s="89" t="s">
        <v>313</v>
      </c>
      <c r="Y38" s="89" t="s">
        <v>314</v>
      </c>
      <c r="Z38" s="89" t="s">
        <v>313</v>
      </c>
      <c r="AA38" s="89" t="s">
        <v>314</v>
      </c>
      <c r="AB38" s="91" t="s">
        <v>315</v>
      </c>
      <c r="AC38" s="91" t="s">
        <v>316</v>
      </c>
      <c r="AD38" s="91" t="s">
        <v>317</v>
      </c>
      <c r="AE38" s="91" t="s">
        <v>318</v>
      </c>
      <c r="AF38" s="92" t="s">
        <v>319</v>
      </c>
      <c r="AG38" s="91" t="s">
        <v>320</v>
      </c>
      <c r="AH38" s="89" t="s">
        <v>321</v>
      </c>
      <c r="AI38" s="93" t="s">
        <v>322</v>
      </c>
      <c r="AJ38" s="89" t="s">
        <v>323</v>
      </c>
      <c r="AK38" s="89" t="s">
        <v>324</v>
      </c>
      <c r="AL38" s="89" t="s">
        <v>325</v>
      </c>
      <c r="AM38" s="89" t="s">
        <v>326</v>
      </c>
      <c r="AN38" s="323"/>
      <c r="AO38" s="487"/>
      <c r="AP38" s="89" t="s">
        <v>313</v>
      </c>
      <c r="AQ38" s="89" t="s">
        <v>314</v>
      </c>
      <c r="AR38" s="89" t="s">
        <v>313</v>
      </c>
      <c r="AS38" s="89" t="s">
        <v>314</v>
      </c>
      <c r="AT38" s="89" t="s">
        <v>313</v>
      </c>
      <c r="AU38" s="89" t="s">
        <v>314</v>
      </c>
      <c r="AV38" s="89" t="s">
        <v>313</v>
      </c>
      <c r="AW38" s="89" t="s">
        <v>314</v>
      </c>
      <c r="AX38" s="89" t="s">
        <v>313</v>
      </c>
      <c r="AY38" s="89" t="s">
        <v>314</v>
      </c>
      <c r="AZ38" s="89" t="s">
        <v>313</v>
      </c>
      <c r="BA38" s="89" t="s">
        <v>314</v>
      </c>
      <c r="BB38" s="89" t="s">
        <v>313</v>
      </c>
      <c r="BC38" s="89" t="s">
        <v>314</v>
      </c>
      <c r="BD38" s="89" t="s">
        <v>313</v>
      </c>
      <c r="BE38" s="89" t="s">
        <v>314</v>
      </c>
      <c r="BF38" s="89" t="s">
        <v>313</v>
      </c>
      <c r="BG38" s="89" t="s">
        <v>314</v>
      </c>
      <c r="BH38" s="89" t="s">
        <v>313</v>
      </c>
      <c r="BI38" s="89" t="s">
        <v>314</v>
      </c>
      <c r="BJ38" s="89" t="s">
        <v>313</v>
      </c>
      <c r="BK38" s="89" t="s">
        <v>314</v>
      </c>
      <c r="BL38" s="89" t="s">
        <v>313</v>
      </c>
      <c r="BM38" s="89" t="s">
        <v>314</v>
      </c>
      <c r="BN38" s="89" t="s">
        <v>313</v>
      </c>
      <c r="BO38" s="89" t="s">
        <v>314</v>
      </c>
      <c r="BP38" s="91" t="s">
        <v>315</v>
      </c>
      <c r="BQ38" s="91" t="s">
        <v>316</v>
      </c>
      <c r="BR38" s="91" t="s">
        <v>317</v>
      </c>
      <c r="BS38" s="91" t="s">
        <v>318</v>
      </c>
      <c r="BT38" s="92" t="s">
        <v>319</v>
      </c>
      <c r="BU38" s="91" t="s">
        <v>320</v>
      </c>
      <c r="BV38" s="89" t="s">
        <v>321</v>
      </c>
      <c r="BW38" s="93" t="s">
        <v>322</v>
      </c>
      <c r="BX38" s="89" t="s">
        <v>323</v>
      </c>
      <c r="BY38" s="89" t="s">
        <v>324</v>
      </c>
      <c r="BZ38" s="89" t="s">
        <v>325</v>
      </c>
      <c r="CA38" s="89" t="s">
        <v>326</v>
      </c>
    </row>
    <row r="39" spans="1:79" ht="13.5" customHeight="1">
      <c r="A39" s="96" t="s">
        <v>327</v>
      </c>
      <c r="B39" s="96"/>
      <c r="C39" s="96"/>
      <c r="D39" s="96"/>
      <c r="E39" s="96"/>
      <c r="F39" s="96"/>
      <c r="G39" s="96"/>
      <c r="H39" s="96"/>
      <c r="I39" s="96"/>
      <c r="J39" s="96"/>
      <c r="K39" s="96"/>
      <c r="L39" s="96"/>
      <c r="M39" s="96"/>
      <c r="N39" s="96"/>
      <c r="O39" s="97"/>
      <c r="P39" s="97"/>
      <c r="Q39" s="97"/>
      <c r="R39" s="97"/>
      <c r="S39" s="97"/>
      <c r="T39" s="97"/>
      <c r="U39" s="97"/>
      <c r="V39" s="97"/>
      <c r="W39" s="97"/>
      <c r="X39" s="97"/>
      <c r="Y39" s="97"/>
      <c r="Z39" s="98">
        <f t="shared" ref="Z39:AA39" si="44">B39+D39+F39+H39+J39+L39+N39+P39+R39+T39+V39+X39</f>
        <v>0</v>
      </c>
      <c r="AA39" s="99">
        <f t="shared" si="44"/>
        <v>0</v>
      </c>
      <c r="AB39" s="101"/>
      <c r="AC39" s="101"/>
      <c r="AD39" s="101"/>
      <c r="AE39" s="101"/>
      <c r="AF39" s="101"/>
      <c r="AG39" s="101"/>
      <c r="AH39" s="101"/>
      <c r="AI39" s="101"/>
      <c r="AJ39" s="101"/>
      <c r="AK39" s="101"/>
      <c r="AL39" s="101"/>
      <c r="AM39" s="102"/>
      <c r="AN39" s="323"/>
      <c r="AO39" s="96" t="s">
        <v>327</v>
      </c>
      <c r="AP39" s="96"/>
      <c r="AQ39" s="96"/>
      <c r="AR39" s="96"/>
      <c r="AS39" s="96"/>
      <c r="AT39" s="96"/>
      <c r="AU39" s="96"/>
      <c r="AV39" s="96"/>
      <c r="AW39" s="96"/>
      <c r="AX39" s="96"/>
      <c r="AY39" s="96"/>
      <c r="AZ39" s="96"/>
      <c r="BA39" s="96"/>
      <c r="BB39" s="96"/>
      <c r="BC39" s="97"/>
      <c r="BD39" s="97"/>
      <c r="BE39" s="97"/>
      <c r="BF39" s="97"/>
      <c r="BG39" s="97"/>
      <c r="BH39" s="97"/>
      <c r="BI39" s="97"/>
      <c r="BJ39" s="97"/>
      <c r="BK39" s="97"/>
      <c r="BL39" s="97"/>
      <c r="BM39" s="97"/>
      <c r="BN39" s="98">
        <f t="shared" ref="BN39:BO39" si="45">AP39+AR39+AT39+AV39+AX39+AZ39+BB39+BD39+BF39+BH39+BJ39+BL39</f>
        <v>0</v>
      </c>
      <c r="BO39" s="99">
        <f t="shared" si="45"/>
        <v>0</v>
      </c>
      <c r="BP39" s="100"/>
      <c r="BQ39" s="100"/>
      <c r="BR39" s="100"/>
      <c r="BS39" s="100"/>
      <c r="BT39" s="101"/>
      <c r="BU39" s="101"/>
      <c r="BV39" s="101"/>
      <c r="BW39" s="101"/>
      <c r="BX39" s="101"/>
      <c r="BY39" s="101"/>
      <c r="BZ39" s="101"/>
      <c r="CA39" s="102"/>
    </row>
    <row r="40" spans="1:79" ht="13.5" customHeight="1">
      <c r="A40" s="96" t="s">
        <v>328</v>
      </c>
      <c r="B40" s="96"/>
      <c r="C40" s="96"/>
      <c r="D40" s="96"/>
      <c r="E40" s="96"/>
      <c r="F40" s="96"/>
      <c r="G40" s="96"/>
      <c r="H40" s="96"/>
      <c r="I40" s="96"/>
      <c r="J40" s="96"/>
      <c r="K40" s="96"/>
      <c r="L40" s="96"/>
      <c r="M40" s="96"/>
      <c r="N40" s="96"/>
      <c r="O40" s="97"/>
      <c r="P40" s="97"/>
      <c r="Q40" s="97"/>
      <c r="R40" s="97"/>
      <c r="S40" s="97"/>
      <c r="T40" s="97"/>
      <c r="U40" s="97"/>
      <c r="V40" s="97"/>
      <c r="W40" s="97"/>
      <c r="X40" s="97"/>
      <c r="Y40" s="97"/>
      <c r="Z40" s="98">
        <f t="shared" ref="Z40:AA40" si="46">B40+D40+F40+H40+J40+L40+N40+P40+R40+T40+V40+X40</f>
        <v>0</v>
      </c>
      <c r="AA40" s="99">
        <f t="shared" si="46"/>
        <v>0</v>
      </c>
      <c r="AB40" s="101"/>
      <c r="AC40" s="101"/>
      <c r="AD40" s="101"/>
      <c r="AE40" s="101"/>
      <c r="AF40" s="101"/>
      <c r="AG40" s="101"/>
      <c r="AH40" s="101"/>
      <c r="AI40" s="101"/>
      <c r="AJ40" s="101"/>
      <c r="AK40" s="101"/>
      <c r="AL40" s="101"/>
      <c r="AM40" s="101"/>
      <c r="AN40" s="323"/>
      <c r="AO40" s="96" t="s">
        <v>328</v>
      </c>
      <c r="AP40" s="96"/>
      <c r="AQ40" s="96"/>
      <c r="AR40" s="96"/>
      <c r="AS40" s="96"/>
      <c r="AT40" s="96"/>
      <c r="AU40" s="96"/>
      <c r="AV40" s="96"/>
      <c r="AW40" s="96"/>
      <c r="AX40" s="96"/>
      <c r="AY40" s="96"/>
      <c r="AZ40" s="96"/>
      <c r="BA40" s="96"/>
      <c r="BB40" s="96"/>
      <c r="BC40" s="97"/>
      <c r="BD40" s="97"/>
      <c r="BE40" s="97"/>
      <c r="BF40" s="97"/>
      <c r="BG40" s="97"/>
      <c r="BH40" s="97"/>
      <c r="BI40" s="97"/>
      <c r="BJ40" s="97"/>
      <c r="BK40" s="97"/>
      <c r="BL40" s="97"/>
      <c r="BM40" s="97"/>
      <c r="BN40" s="98">
        <f t="shared" ref="BN40:BO40" si="47">AP40+AR40+AT40+AV40+AX40+AZ40+BB40+BD40+BF40+BH40+BJ40+BL40</f>
        <v>0</v>
      </c>
      <c r="BO40" s="99">
        <f t="shared" si="47"/>
        <v>0</v>
      </c>
      <c r="BP40" s="100"/>
      <c r="BQ40" s="100"/>
      <c r="BR40" s="100"/>
      <c r="BS40" s="100"/>
      <c r="BT40" s="101"/>
      <c r="BU40" s="101"/>
      <c r="BV40" s="101"/>
      <c r="BW40" s="101"/>
      <c r="BX40" s="101"/>
      <c r="BY40" s="101"/>
      <c r="BZ40" s="101"/>
      <c r="CA40" s="101"/>
    </row>
    <row r="41" spans="1:79" ht="13.5" customHeight="1">
      <c r="A41" s="96" t="s">
        <v>329</v>
      </c>
      <c r="B41" s="96"/>
      <c r="C41" s="96"/>
      <c r="D41" s="96"/>
      <c r="E41" s="96"/>
      <c r="F41" s="96"/>
      <c r="G41" s="96"/>
      <c r="H41" s="96"/>
      <c r="I41" s="96"/>
      <c r="J41" s="96"/>
      <c r="K41" s="96"/>
      <c r="L41" s="96"/>
      <c r="M41" s="96"/>
      <c r="N41" s="96"/>
      <c r="O41" s="97"/>
      <c r="P41" s="97"/>
      <c r="Q41" s="97"/>
      <c r="R41" s="97"/>
      <c r="S41" s="97"/>
      <c r="T41" s="97"/>
      <c r="U41" s="97"/>
      <c r="V41" s="97"/>
      <c r="W41" s="97"/>
      <c r="X41" s="97"/>
      <c r="Y41" s="97"/>
      <c r="Z41" s="98">
        <f t="shared" ref="Z41:AA41" si="48">B41+D41+F41+H41+J41+L41+N41+P41+R41+T41+V41+X41</f>
        <v>0</v>
      </c>
      <c r="AA41" s="99">
        <f t="shared" si="48"/>
        <v>0</v>
      </c>
      <c r="AB41" s="101"/>
      <c r="AC41" s="101"/>
      <c r="AD41" s="101"/>
      <c r="AE41" s="101"/>
      <c r="AF41" s="101"/>
      <c r="AG41" s="101"/>
      <c r="AH41" s="101"/>
      <c r="AI41" s="101"/>
      <c r="AJ41" s="101"/>
      <c r="AK41" s="101"/>
      <c r="AL41" s="101"/>
      <c r="AM41" s="101"/>
      <c r="AN41" s="323"/>
      <c r="AO41" s="96" t="s">
        <v>329</v>
      </c>
      <c r="AP41" s="96"/>
      <c r="AQ41" s="96"/>
      <c r="AR41" s="96"/>
      <c r="AS41" s="96"/>
      <c r="AT41" s="96"/>
      <c r="AU41" s="96"/>
      <c r="AV41" s="96"/>
      <c r="AW41" s="96"/>
      <c r="AX41" s="96"/>
      <c r="AY41" s="96"/>
      <c r="AZ41" s="96"/>
      <c r="BA41" s="96"/>
      <c r="BB41" s="96"/>
      <c r="BC41" s="97"/>
      <c r="BD41" s="97"/>
      <c r="BE41" s="97"/>
      <c r="BF41" s="97"/>
      <c r="BG41" s="97"/>
      <c r="BH41" s="97"/>
      <c r="BI41" s="97"/>
      <c r="BJ41" s="97"/>
      <c r="BK41" s="97"/>
      <c r="BL41" s="97"/>
      <c r="BM41" s="97"/>
      <c r="BN41" s="98">
        <f t="shared" ref="BN41:BO41" si="49">AP41+AR41+AT41+AV41+AX41+AZ41+BB41+BD41+BF41+BH41+BJ41+BL41</f>
        <v>0</v>
      </c>
      <c r="BO41" s="99">
        <f t="shared" si="49"/>
        <v>0</v>
      </c>
      <c r="BP41" s="100"/>
      <c r="BQ41" s="100"/>
      <c r="BR41" s="100"/>
      <c r="BS41" s="100"/>
      <c r="BT41" s="101"/>
      <c r="BU41" s="101"/>
      <c r="BV41" s="101"/>
      <c r="BW41" s="101"/>
      <c r="BX41" s="101"/>
      <c r="BY41" s="101"/>
      <c r="BZ41" s="101"/>
      <c r="CA41" s="101"/>
    </row>
    <row r="42" spans="1:79" ht="13.5" customHeight="1">
      <c r="A42" s="96" t="s">
        <v>330</v>
      </c>
      <c r="B42" s="96"/>
      <c r="C42" s="96"/>
      <c r="D42" s="96"/>
      <c r="E42" s="96"/>
      <c r="F42" s="96"/>
      <c r="G42" s="96"/>
      <c r="H42" s="96"/>
      <c r="I42" s="96"/>
      <c r="J42" s="96"/>
      <c r="K42" s="96"/>
      <c r="L42" s="96"/>
      <c r="M42" s="96"/>
      <c r="N42" s="96"/>
      <c r="O42" s="97"/>
      <c r="P42" s="97"/>
      <c r="Q42" s="97"/>
      <c r="R42" s="97"/>
      <c r="S42" s="97"/>
      <c r="T42" s="97"/>
      <c r="U42" s="97"/>
      <c r="V42" s="97"/>
      <c r="W42" s="97"/>
      <c r="X42" s="97"/>
      <c r="Y42" s="97"/>
      <c r="Z42" s="98">
        <f t="shared" ref="Z42:AA42" si="50">B42+D42+F42+H42+J42+L42+N42+P42+R42+T42+V42+X42</f>
        <v>0</v>
      </c>
      <c r="AA42" s="99">
        <f t="shared" si="50"/>
        <v>0</v>
      </c>
      <c r="AB42" s="101"/>
      <c r="AC42" s="101"/>
      <c r="AD42" s="101"/>
      <c r="AE42" s="101"/>
      <c r="AF42" s="101"/>
      <c r="AG42" s="101"/>
      <c r="AH42" s="101"/>
      <c r="AI42" s="101"/>
      <c r="AJ42" s="101"/>
      <c r="AK42" s="101"/>
      <c r="AL42" s="101"/>
      <c r="AM42" s="101"/>
      <c r="AN42" s="323"/>
      <c r="AO42" s="96" t="s">
        <v>330</v>
      </c>
      <c r="AP42" s="96"/>
      <c r="AQ42" s="96"/>
      <c r="AR42" s="96"/>
      <c r="AS42" s="96"/>
      <c r="AT42" s="96"/>
      <c r="AU42" s="96"/>
      <c r="AV42" s="96"/>
      <c r="AW42" s="96"/>
      <c r="AX42" s="96"/>
      <c r="AY42" s="96"/>
      <c r="AZ42" s="96"/>
      <c r="BA42" s="96"/>
      <c r="BB42" s="96"/>
      <c r="BC42" s="97"/>
      <c r="BD42" s="97"/>
      <c r="BE42" s="97"/>
      <c r="BF42" s="97"/>
      <c r="BG42" s="97"/>
      <c r="BH42" s="97"/>
      <c r="BI42" s="97"/>
      <c r="BJ42" s="97"/>
      <c r="BK42" s="97"/>
      <c r="BL42" s="97"/>
      <c r="BM42" s="97"/>
      <c r="BN42" s="98">
        <f t="shared" ref="BN42:BO42" si="51">AP42+AR42+AT42+AV42+AX42+AZ42+BB42+BD42+BF42+BH42+BJ42+BL42</f>
        <v>0</v>
      </c>
      <c r="BO42" s="99">
        <f t="shared" si="51"/>
        <v>0</v>
      </c>
      <c r="BP42" s="100"/>
      <c r="BQ42" s="100"/>
      <c r="BR42" s="100"/>
      <c r="BS42" s="100"/>
      <c r="BT42" s="101"/>
      <c r="BU42" s="101"/>
      <c r="BV42" s="101"/>
      <c r="BW42" s="101"/>
      <c r="BX42" s="101"/>
      <c r="BY42" s="101"/>
      <c r="BZ42" s="101"/>
      <c r="CA42" s="101"/>
    </row>
    <row r="43" spans="1:79" ht="13.5" customHeight="1">
      <c r="A43" s="96" t="s">
        <v>331</v>
      </c>
      <c r="B43" s="96"/>
      <c r="C43" s="96"/>
      <c r="D43" s="96"/>
      <c r="E43" s="96"/>
      <c r="F43" s="96"/>
      <c r="G43" s="96"/>
      <c r="H43" s="96"/>
      <c r="I43" s="96"/>
      <c r="J43" s="96"/>
      <c r="K43" s="96"/>
      <c r="L43" s="96"/>
      <c r="M43" s="96"/>
      <c r="N43" s="96"/>
      <c r="O43" s="97"/>
      <c r="P43" s="97"/>
      <c r="Q43" s="97"/>
      <c r="R43" s="97"/>
      <c r="S43" s="97"/>
      <c r="T43" s="97"/>
      <c r="U43" s="97"/>
      <c r="V43" s="97"/>
      <c r="W43" s="97"/>
      <c r="X43" s="97"/>
      <c r="Y43" s="97"/>
      <c r="Z43" s="98">
        <f t="shared" ref="Z43:AA43" si="52">B43+D43+F43+H43+J43+L43+N43+P43+R43+T43+V43+X43</f>
        <v>0</v>
      </c>
      <c r="AA43" s="99">
        <f t="shared" si="52"/>
        <v>0</v>
      </c>
      <c r="AB43" s="101"/>
      <c r="AC43" s="101"/>
      <c r="AD43" s="101"/>
      <c r="AE43" s="101"/>
      <c r="AF43" s="101"/>
      <c r="AG43" s="101"/>
      <c r="AH43" s="101"/>
      <c r="AI43" s="101"/>
      <c r="AJ43" s="101"/>
      <c r="AK43" s="101"/>
      <c r="AL43" s="101"/>
      <c r="AM43" s="101"/>
      <c r="AN43" s="323"/>
      <c r="AO43" s="96" t="s">
        <v>331</v>
      </c>
      <c r="AP43" s="96"/>
      <c r="AQ43" s="96"/>
      <c r="AR43" s="96"/>
      <c r="AS43" s="96"/>
      <c r="AT43" s="96"/>
      <c r="AU43" s="96"/>
      <c r="AV43" s="96"/>
      <c r="AW43" s="96"/>
      <c r="AX43" s="96"/>
      <c r="AY43" s="96"/>
      <c r="AZ43" s="96"/>
      <c r="BA43" s="96"/>
      <c r="BB43" s="96"/>
      <c r="BC43" s="97"/>
      <c r="BD43" s="97"/>
      <c r="BE43" s="97"/>
      <c r="BF43" s="97"/>
      <c r="BG43" s="97"/>
      <c r="BH43" s="97"/>
      <c r="BI43" s="97"/>
      <c r="BJ43" s="97"/>
      <c r="BK43" s="97"/>
      <c r="BL43" s="97"/>
      <c r="BM43" s="97"/>
      <c r="BN43" s="98">
        <f t="shared" ref="BN43:BO43" si="53">AP43+AR43+AT43+AV43+AX43+AZ43+BB43+BD43+BF43+BH43+BJ43+BL43</f>
        <v>0</v>
      </c>
      <c r="BO43" s="99">
        <f t="shared" si="53"/>
        <v>0</v>
      </c>
      <c r="BP43" s="100"/>
      <c r="BQ43" s="100"/>
      <c r="BR43" s="100"/>
      <c r="BS43" s="100"/>
      <c r="BT43" s="101"/>
      <c r="BU43" s="101"/>
      <c r="BV43" s="101"/>
      <c r="BW43" s="101"/>
      <c r="BX43" s="101"/>
      <c r="BY43" s="101"/>
      <c r="BZ43" s="101"/>
      <c r="CA43" s="101"/>
    </row>
    <row r="44" spans="1:79" ht="13.5" customHeight="1">
      <c r="A44" s="96" t="s">
        <v>332</v>
      </c>
      <c r="B44" s="96"/>
      <c r="C44" s="96"/>
      <c r="D44" s="96"/>
      <c r="E44" s="96"/>
      <c r="F44" s="96"/>
      <c r="G44" s="96"/>
      <c r="H44" s="96"/>
      <c r="I44" s="96"/>
      <c r="J44" s="96"/>
      <c r="K44" s="96"/>
      <c r="L44" s="96"/>
      <c r="M44" s="96"/>
      <c r="N44" s="96"/>
      <c r="O44" s="97"/>
      <c r="P44" s="97"/>
      <c r="Q44" s="97"/>
      <c r="R44" s="97"/>
      <c r="S44" s="97"/>
      <c r="T44" s="97"/>
      <c r="U44" s="97"/>
      <c r="V44" s="97"/>
      <c r="W44" s="97"/>
      <c r="X44" s="97"/>
      <c r="Y44" s="97"/>
      <c r="Z44" s="98">
        <f t="shared" ref="Z44:AA44" si="54">B44+D44+F44+H44+J44+L44+N44+P44+R44+T44+V44+X44</f>
        <v>0</v>
      </c>
      <c r="AA44" s="99">
        <f t="shared" si="54"/>
        <v>0</v>
      </c>
      <c r="AB44" s="101"/>
      <c r="AC44" s="101"/>
      <c r="AD44" s="101"/>
      <c r="AE44" s="101"/>
      <c r="AF44" s="101"/>
      <c r="AG44" s="101"/>
      <c r="AH44" s="101"/>
      <c r="AI44" s="101"/>
      <c r="AJ44" s="101"/>
      <c r="AK44" s="101"/>
      <c r="AL44" s="101"/>
      <c r="AM44" s="101"/>
      <c r="AN44" s="323"/>
      <c r="AO44" s="96" t="s">
        <v>332</v>
      </c>
      <c r="AP44" s="96"/>
      <c r="AQ44" s="96"/>
      <c r="AR44" s="96"/>
      <c r="AS44" s="96"/>
      <c r="AT44" s="96"/>
      <c r="AU44" s="96"/>
      <c r="AV44" s="96"/>
      <c r="AW44" s="96"/>
      <c r="AX44" s="96"/>
      <c r="AY44" s="96"/>
      <c r="AZ44" s="96"/>
      <c r="BA44" s="96"/>
      <c r="BB44" s="96"/>
      <c r="BC44" s="97"/>
      <c r="BD44" s="97"/>
      <c r="BE44" s="97"/>
      <c r="BF44" s="97"/>
      <c r="BG44" s="97"/>
      <c r="BH44" s="97"/>
      <c r="BI44" s="97"/>
      <c r="BJ44" s="97"/>
      <c r="BK44" s="97"/>
      <c r="BL44" s="97"/>
      <c r="BM44" s="97"/>
      <c r="BN44" s="98">
        <f t="shared" ref="BN44:BO44" si="55">AP44+AR44+AT44+AV44+AX44+AZ44+BB44+BD44+BF44+BH44+BJ44+BL44</f>
        <v>0</v>
      </c>
      <c r="BO44" s="99">
        <f t="shared" si="55"/>
        <v>0</v>
      </c>
      <c r="BP44" s="100"/>
      <c r="BQ44" s="100"/>
      <c r="BR44" s="100"/>
      <c r="BS44" s="100"/>
      <c r="BT44" s="101"/>
      <c r="BU44" s="101"/>
      <c r="BV44" s="101"/>
      <c r="BW44" s="101"/>
      <c r="BX44" s="101"/>
      <c r="BY44" s="101"/>
      <c r="BZ44" s="101"/>
      <c r="CA44" s="101"/>
    </row>
    <row r="45" spans="1:79" ht="13.5" customHeight="1">
      <c r="A45" s="96" t="s">
        <v>333</v>
      </c>
      <c r="B45" s="96"/>
      <c r="C45" s="96"/>
      <c r="D45" s="96"/>
      <c r="E45" s="96"/>
      <c r="F45" s="96"/>
      <c r="G45" s="96"/>
      <c r="H45" s="96"/>
      <c r="I45" s="96"/>
      <c r="J45" s="96"/>
      <c r="K45" s="96"/>
      <c r="L45" s="96"/>
      <c r="M45" s="96"/>
      <c r="N45" s="96"/>
      <c r="O45" s="97"/>
      <c r="P45" s="97"/>
      <c r="Q45" s="97"/>
      <c r="R45" s="97"/>
      <c r="S45" s="97"/>
      <c r="T45" s="97"/>
      <c r="U45" s="97"/>
      <c r="V45" s="97"/>
      <c r="W45" s="97"/>
      <c r="X45" s="97"/>
      <c r="Y45" s="97"/>
      <c r="Z45" s="98">
        <f t="shared" ref="Z45:AA45" si="56">B45+D45+F45+H45+J45+L45+N45+P45+R45+T45+V45+X45</f>
        <v>0</v>
      </c>
      <c r="AA45" s="99">
        <f t="shared" si="56"/>
        <v>0</v>
      </c>
      <c r="AB45" s="101"/>
      <c r="AC45" s="101"/>
      <c r="AD45" s="101"/>
      <c r="AE45" s="101"/>
      <c r="AF45" s="101"/>
      <c r="AG45" s="101"/>
      <c r="AH45" s="101"/>
      <c r="AI45" s="101"/>
      <c r="AJ45" s="101"/>
      <c r="AK45" s="101"/>
      <c r="AL45" s="101"/>
      <c r="AM45" s="101"/>
      <c r="AN45" s="323"/>
      <c r="AO45" s="96" t="s">
        <v>333</v>
      </c>
      <c r="AP45" s="96"/>
      <c r="AQ45" s="96"/>
      <c r="AR45" s="96"/>
      <c r="AS45" s="96"/>
      <c r="AT45" s="96"/>
      <c r="AU45" s="96"/>
      <c r="AV45" s="96"/>
      <c r="AW45" s="96"/>
      <c r="AX45" s="96"/>
      <c r="AY45" s="96"/>
      <c r="AZ45" s="96"/>
      <c r="BA45" s="96"/>
      <c r="BB45" s="96"/>
      <c r="BC45" s="97"/>
      <c r="BD45" s="97"/>
      <c r="BE45" s="97"/>
      <c r="BF45" s="97"/>
      <c r="BG45" s="97"/>
      <c r="BH45" s="97"/>
      <c r="BI45" s="97"/>
      <c r="BJ45" s="97"/>
      <c r="BK45" s="97"/>
      <c r="BL45" s="97"/>
      <c r="BM45" s="97"/>
      <c r="BN45" s="98">
        <f t="shared" ref="BN45:BO45" si="57">AP45+AR45+AT45+AV45+AX45+AZ45+BB45+BD45+BF45+BH45+BJ45+BL45</f>
        <v>0</v>
      </c>
      <c r="BO45" s="99">
        <f t="shared" si="57"/>
        <v>0</v>
      </c>
      <c r="BP45" s="100"/>
      <c r="BQ45" s="100"/>
      <c r="BR45" s="100"/>
      <c r="BS45" s="100"/>
      <c r="BT45" s="101"/>
      <c r="BU45" s="101"/>
      <c r="BV45" s="101"/>
      <c r="BW45" s="101"/>
      <c r="BX45" s="101"/>
      <c r="BY45" s="101"/>
      <c r="BZ45" s="101"/>
      <c r="CA45" s="101"/>
    </row>
    <row r="46" spans="1:79" ht="13.5" customHeight="1">
      <c r="A46" s="96" t="s">
        <v>334</v>
      </c>
      <c r="B46" s="96"/>
      <c r="C46" s="96"/>
      <c r="D46" s="96"/>
      <c r="E46" s="96"/>
      <c r="F46" s="96"/>
      <c r="G46" s="96"/>
      <c r="H46" s="96"/>
      <c r="I46" s="96"/>
      <c r="J46" s="96"/>
      <c r="K46" s="96"/>
      <c r="L46" s="96"/>
      <c r="M46" s="96"/>
      <c r="N46" s="96"/>
      <c r="O46" s="97"/>
      <c r="P46" s="97"/>
      <c r="Q46" s="97"/>
      <c r="R46" s="97"/>
      <c r="S46" s="97"/>
      <c r="T46" s="97"/>
      <c r="U46" s="97"/>
      <c r="V46" s="97"/>
      <c r="W46" s="97"/>
      <c r="X46" s="97"/>
      <c r="Y46" s="97"/>
      <c r="Z46" s="98">
        <f t="shared" ref="Z46:AA46" si="58">B46+D46+F46+H46+J46+L46+N46+P46+R46+T46+V46+X46</f>
        <v>0</v>
      </c>
      <c r="AA46" s="99">
        <f t="shared" si="58"/>
        <v>0</v>
      </c>
      <c r="AB46" s="101"/>
      <c r="AC46" s="101"/>
      <c r="AD46" s="101"/>
      <c r="AE46" s="101"/>
      <c r="AF46" s="101"/>
      <c r="AG46" s="101"/>
      <c r="AH46" s="101"/>
      <c r="AI46" s="101"/>
      <c r="AJ46" s="101"/>
      <c r="AK46" s="101"/>
      <c r="AL46" s="101"/>
      <c r="AM46" s="101"/>
      <c r="AN46" s="323"/>
      <c r="AO46" s="96" t="s">
        <v>334</v>
      </c>
      <c r="AP46" s="96"/>
      <c r="AQ46" s="96"/>
      <c r="AR46" s="96"/>
      <c r="AS46" s="96"/>
      <c r="AT46" s="96"/>
      <c r="AU46" s="96"/>
      <c r="AV46" s="96"/>
      <c r="AW46" s="96"/>
      <c r="AX46" s="96"/>
      <c r="AY46" s="96"/>
      <c r="AZ46" s="96"/>
      <c r="BA46" s="96"/>
      <c r="BB46" s="96"/>
      <c r="BC46" s="97"/>
      <c r="BD46" s="97"/>
      <c r="BE46" s="97"/>
      <c r="BF46" s="97"/>
      <c r="BG46" s="97"/>
      <c r="BH46" s="97"/>
      <c r="BI46" s="97"/>
      <c r="BJ46" s="97"/>
      <c r="BK46" s="97"/>
      <c r="BL46" s="97"/>
      <c r="BM46" s="97"/>
      <c r="BN46" s="98">
        <f t="shared" ref="BN46:BO46" si="59">AP46+AR46+AT46+AV46+AX46+AZ46+BB46+BD46+BF46+BH46+BJ46+BL46</f>
        <v>0</v>
      </c>
      <c r="BO46" s="99">
        <f t="shared" si="59"/>
        <v>0</v>
      </c>
      <c r="BP46" s="100"/>
      <c r="BQ46" s="100"/>
      <c r="BR46" s="100"/>
      <c r="BS46" s="100"/>
      <c r="BT46" s="101"/>
      <c r="BU46" s="101"/>
      <c r="BV46" s="101"/>
      <c r="BW46" s="101"/>
      <c r="BX46" s="101"/>
      <c r="BY46" s="101"/>
      <c r="BZ46" s="101"/>
      <c r="CA46" s="101"/>
    </row>
    <row r="47" spans="1:79" ht="13.5" customHeight="1">
      <c r="A47" s="96" t="s">
        <v>335</v>
      </c>
      <c r="B47" s="96"/>
      <c r="C47" s="96"/>
      <c r="D47" s="96"/>
      <c r="E47" s="96"/>
      <c r="F47" s="96"/>
      <c r="G47" s="96"/>
      <c r="H47" s="96"/>
      <c r="I47" s="96"/>
      <c r="J47" s="96"/>
      <c r="K47" s="96"/>
      <c r="L47" s="96"/>
      <c r="M47" s="96"/>
      <c r="N47" s="96"/>
      <c r="O47" s="97"/>
      <c r="P47" s="97"/>
      <c r="Q47" s="97"/>
      <c r="R47" s="97"/>
      <c r="S47" s="97"/>
      <c r="T47" s="97"/>
      <c r="U47" s="97"/>
      <c r="V47" s="97"/>
      <c r="W47" s="97"/>
      <c r="X47" s="97"/>
      <c r="Y47" s="97"/>
      <c r="Z47" s="98">
        <f t="shared" ref="Z47:AA47" si="60">B47+D47+F47+H47+J47+L47+N47+P47+R47+T47+V47+X47</f>
        <v>0</v>
      </c>
      <c r="AA47" s="99">
        <f t="shared" si="60"/>
        <v>0</v>
      </c>
      <c r="AB47" s="101"/>
      <c r="AC47" s="101"/>
      <c r="AD47" s="101"/>
      <c r="AE47" s="101"/>
      <c r="AF47" s="101"/>
      <c r="AG47" s="101"/>
      <c r="AH47" s="101"/>
      <c r="AI47" s="101"/>
      <c r="AJ47" s="101"/>
      <c r="AK47" s="101"/>
      <c r="AL47" s="101"/>
      <c r="AM47" s="101"/>
      <c r="AN47" s="323"/>
      <c r="AO47" s="96" t="s">
        <v>335</v>
      </c>
      <c r="AP47" s="96"/>
      <c r="AQ47" s="96"/>
      <c r="AR47" s="96"/>
      <c r="AS47" s="96"/>
      <c r="AT47" s="96"/>
      <c r="AU47" s="96"/>
      <c r="AV47" s="96"/>
      <c r="AW47" s="96"/>
      <c r="AX47" s="96"/>
      <c r="AY47" s="96"/>
      <c r="AZ47" s="96"/>
      <c r="BA47" s="96"/>
      <c r="BB47" s="96"/>
      <c r="BC47" s="97"/>
      <c r="BD47" s="97"/>
      <c r="BE47" s="97"/>
      <c r="BF47" s="97"/>
      <c r="BG47" s="97"/>
      <c r="BH47" s="97"/>
      <c r="BI47" s="97"/>
      <c r="BJ47" s="97"/>
      <c r="BK47" s="97"/>
      <c r="BL47" s="97"/>
      <c r="BM47" s="97"/>
      <c r="BN47" s="98">
        <f t="shared" ref="BN47:BO47" si="61">AP47+AR47+AT47+AV47+AX47+AZ47+BB47+BD47+BF47+BH47+BJ47+BL47</f>
        <v>0</v>
      </c>
      <c r="BO47" s="99">
        <f t="shared" si="61"/>
        <v>0</v>
      </c>
      <c r="BP47" s="100"/>
      <c r="BQ47" s="100"/>
      <c r="BR47" s="100"/>
      <c r="BS47" s="100"/>
      <c r="BT47" s="101"/>
      <c r="BU47" s="101"/>
      <c r="BV47" s="101"/>
      <c r="BW47" s="101"/>
      <c r="BX47" s="101"/>
      <c r="BY47" s="101"/>
      <c r="BZ47" s="101"/>
      <c r="CA47" s="101"/>
    </row>
    <row r="48" spans="1:79" ht="13.5" customHeight="1">
      <c r="A48" s="96" t="s">
        <v>336</v>
      </c>
      <c r="B48" s="96"/>
      <c r="C48" s="96"/>
      <c r="D48" s="96"/>
      <c r="E48" s="96"/>
      <c r="F48" s="96"/>
      <c r="G48" s="96"/>
      <c r="H48" s="96"/>
      <c r="I48" s="96"/>
      <c r="J48" s="96"/>
      <c r="K48" s="96"/>
      <c r="L48" s="96"/>
      <c r="M48" s="96"/>
      <c r="N48" s="96"/>
      <c r="O48" s="97"/>
      <c r="P48" s="97"/>
      <c r="Q48" s="97"/>
      <c r="R48" s="97"/>
      <c r="S48" s="97"/>
      <c r="T48" s="97"/>
      <c r="U48" s="97"/>
      <c r="V48" s="97"/>
      <c r="W48" s="97"/>
      <c r="X48" s="97"/>
      <c r="Y48" s="97"/>
      <c r="Z48" s="98">
        <f t="shared" ref="Z48:AA48" si="62">B48+D48+F48+H48+J48+L48+N48+P48+R48+T48+V48+X48</f>
        <v>0</v>
      </c>
      <c r="AA48" s="99">
        <f t="shared" si="62"/>
        <v>0</v>
      </c>
      <c r="AB48" s="101"/>
      <c r="AC48" s="101"/>
      <c r="AD48" s="101"/>
      <c r="AE48" s="101"/>
      <c r="AF48" s="101"/>
      <c r="AG48" s="101"/>
      <c r="AH48" s="101"/>
      <c r="AI48" s="101"/>
      <c r="AJ48" s="101"/>
      <c r="AK48" s="101"/>
      <c r="AL48" s="101"/>
      <c r="AM48" s="101"/>
      <c r="AN48" s="323"/>
      <c r="AO48" s="96" t="s">
        <v>336</v>
      </c>
      <c r="AP48" s="96"/>
      <c r="AQ48" s="96"/>
      <c r="AR48" s="96"/>
      <c r="AS48" s="96"/>
      <c r="AT48" s="96"/>
      <c r="AU48" s="96"/>
      <c r="AV48" s="96"/>
      <c r="AW48" s="96"/>
      <c r="AX48" s="96"/>
      <c r="AY48" s="96"/>
      <c r="AZ48" s="96"/>
      <c r="BA48" s="96"/>
      <c r="BB48" s="96"/>
      <c r="BC48" s="97"/>
      <c r="BD48" s="97"/>
      <c r="BE48" s="97"/>
      <c r="BF48" s="97"/>
      <c r="BG48" s="97"/>
      <c r="BH48" s="97"/>
      <c r="BI48" s="97"/>
      <c r="BJ48" s="97"/>
      <c r="BK48" s="97"/>
      <c r="BL48" s="97"/>
      <c r="BM48" s="97"/>
      <c r="BN48" s="98">
        <f t="shared" ref="BN48:BO48" si="63">AP48+AR48+AT48+AV48+AX48+AZ48+BB48+BD48+BF48+BH48+BJ48+BL48</f>
        <v>0</v>
      </c>
      <c r="BO48" s="99">
        <f t="shared" si="63"/>
        <v>0</v>
      </c>
      <c r="BP48" s="100"/>
      <c r="BQ48" s="100"/>
      <c r="BR48" s="100"/>
      <c r="BS48" s="100"/>
      <c r="BT48" s="101"/>
      <c r="BU48" s="101"/>
      <c r="BV48" s="101"/>
      <c r="BW48" s="101"/>
      <c r="BX48" s="101"/>
      <c r="BY48" s="101"/>
      <c r="BZ48" s="101"/>
      <c r="CA48" s="101"/>
    </row>
    <row r="49" spans="1:79" ht="13.5" customHeight="1">
      <c r="A49" s="96" t="s">
        <v>337</v>
      </c>
      <c r="B49" s="96"/>
      <c r="C49" s="96"/>
      <c r="D49" s="96"/>
      <c r="E49" s="96"/>
      <c r="F49" s="96"/>
      <c r="G49" s="96"/>
      <c r="H49" s="96"/>
      <c r="I49" s="96"/>
      <c r="J49" s="96"/>
      <c r="K49" s="96"/>
      <c r="L49" s="96"/>
      <c r="M49" s="96"/>
      <c r="N49" s="96"/>
      <c r="O49" s="97"/>
      <c r="P49" s="97"/>
      <c r="Q49" s="97"/>
      <c r="R49" s="97"/>
      <c r="S49" s="97"/>
      <c r="T49" s="97"/>
      <c r="U49" s="97"/>
      <c r="V49" s="97"/>
      <c r="W49" s="97"/>
      <c r="X49" s="97"/>
      <c r="Y49" s="97"/>
      <c r="Z49" s="98">
        <f t="shared" ref="Z49:AA49" si="64">B49+D49+F49+H49+J49+L49+N49+P49+R49+T49+V49+X49</f>
        <v>0</v>
      </c>
      <c r="AA49" s="99">
        <f t="shared" si="64"/>
        <v>0</v>
      </c>
      <c r="AB49" s="101"/>
      <c r="AC49" s="101"/>
      <c r="AD49" s="101"/>
      <c r="AE49" s="101"/>
      <c r="AF49" s="101"/>
      <c r="AG49" s="101"/>
      <c r="AH49" s="101"/>
      <c r="AI49" s="101"/>
      <c r="AJ49" s="101"/>
      <c r="AK49" s="101"/>
      <c r="AL49" s="101"/>
      <c r="AM49" s="101"/>
      <c r="AN49" s="323"/>
      <c r="AO49" s="96" t="s">
        <v>337</v>
      </c>
      <c r="AP49" s="96"/>
      <c r="AQ49" s="96"/>
      <c r="AR49" s="96"/>
      <c r="AS49" s="96"/>
      <c r="AT49" s="96"/>
      <c r="AU49" s="96"/>
      <c r="AV49" s="96"/>
      <c r="AW49" s="96"/>
      <c r="AX49" s="96"/>
      <c r="AY49" s="96"/>
      <c r="AZ49" s="96"/>
      <c r="BA49" s="96"/>
      <c r="BB49" s="96"/>
      <c r="BC49" s="97"/>
      <c r="BD49" s="97"/>
      <c r="BE49" s="97"/>
      <c r="BF49" s="97"/>
      <c r="BG49" s="97"/>
      <c r="BH49" s="97"/>
      <c r="BI49" s="97"/>
      <c r="BJ49" s="97"/>
      <c r="BK49" s="97"/>
      <c r="BL49" s="97"/>
      <c r="BM49" s="97"/>
      <c r="BN49" s="98">
        <f t="shared" ref="BN49:BO49" si="65">AP49+AR49+AT49+AV49+AX49+AZ49+BB49+BD49+BF49+BH49+BJ49+BL49</f>
        <v>0</v>
      </c>
      <c r="BO49" s="99">
        <f t="shared" si="65"/>
        <v>0</v>
      </c>
      <c r="BP49" s="100"/>
      <c r="BQ49" s="100"/>
      <c r="BR49" s="100"/>
      <c r="BS49" s="100"/>
      <c r="BT49" s="101"/>
      <c r="BU49" s="101"/>
      <c r="BV49" s="101"/>
      <c r="BW49" s="101"/>
      <c r="BX49" s="101"/>
      <c r="BY49" s="101"/>
      <c r="BZ49" s="101"/>
      <c r="CA49" s="101"/>
    </row>
    <row r="50" spans="1:79" ht="13.5" customHeight="1">
      <c r="A50" s="96" t="s">
        <v>338</v>
      </c>
      <c r="B50" s="96"/>
      <c r="C50" s="96"/>
      <c r="D50" s="96"/>
      <c r="E50" s="96"/>
      <c r="F50" s="96"/>
      <c r="G50" s="96"/>
      <c r="H50" s="96"/>
      <c r="I50" s="96"/>
      <c r="J50" s="96"/>
      <c r="K50" s="96"/>
      <c r="L50" s="96"/>
      <c r="M50" s="96"/>
      <c r="N50" s="96"/>
      <c r="O50" s="97"/>
      <c r="P50" s="97"/>
      <c r="Q50" s="97"/>
      <c r="R50" s="97"/>
      <c r="S50" s="97"/>
      <c r="T50" s="97"/>
      <c r="U50" s="97"/>
      <c r="V50" s="97"/>
      <c r="W50" s="97"/>
      <c r="X50" s="97"/>
      <c r="Y50" s="97"/>
      <c r="Z50" s="98">
        <f t="shared" ref="Z50:AA50" si="66">B50+D50+F50+H50+J50+L50+N50+P50+R50+T50+V50+X50</f>
        <v>0</v>
      </c>
      <c r="AA50" s="99">
        <f t="shared" si="66"/>
        <v>0</v>
      </c>
      <c r="AB50" s="101"/>
      <c r="AC50" s="101"/>
      <c r="AD50" s="101"/>
      <c r="AE50" s="101"/>
      <c r="AF50" s="101"/>
      <c r="AG50" s="101"/>
      <c r="AH50" s="101"/>
      <c r="AI50" s="101"/>
      <c r="AJ50" s="101"/>
      <c r="AK50" s="101"/>
      <c r="AL50" s="101"/>
      <c r="AM50" s="101"/>
      <c r="AN50" s="323"/>
      <c r="AO50" s="96" t="s">
        <v>338</v>
      </c>
      <c r="AP50" s="96"/>
      <c r="AQ50" s="96"/>
      <c r="AR50" s="96"/>
      <c r="AS50" s="96"/>
      <c r="AT50" s="96"/>
      <c r="AU50" s="96"/>
      <c r="AV50" s="96"/>
      <c r="AW50" s="96"/>
      <c r="AX50" s="96"/>
      <c r="AY50" s="96"/>
      <c r="AZ50" s="96"/>
      <c r="BA50" s="96"/>
      <c r="BB50" s="96"/>
      <c r="BC50" s="97"/>
      <c r="BD50" s="97"/>
      <c r="BE50" s="97"/>
      <c r="BF50" s="97"/>
      <c r="BG50" s="97"/>
      <c r="BH50" s="97"/>
      <c r="BI50" s="97"/>
      <c r="BJ50" s="97"/>
      <c r="BK50" s="97"/>
      <c r="BL50" s="97"/>
      <c r="BM50" s="97"/>
      <c r="BN50" s="98">
        <f t="shared" ref="BN50:BO50" si="67">AP50+AR50+AT50+AV50+AX50+AZ50+BB50+BD50+BF50+BH50+BJ50+BL50</f>
        <v>0</v>
      </c>
      <c r="BO50" s="99">
        <f t="shared" si="67"/>
        <v>0</v>
      </c>
      <c r="BP50" s="100"/>
      <c r="BQ50" s="100"/>
      <c r="BR50" s="100"/>
      <c r="BS50" s="100"/>
      <c r="BT50" s="101"/>
      <c r="BU50" s="101"/>
      <c r="BV50" s="101"/>
      <c r="BW50" s="101"/>
      <c r="BX50" s="101"/>
      <c r="BY50" s="101"/>
      <c r="BZ50" s="101"/>
      <c r="CA50" s="101"/>
    </row>
    <row r="51" spans="1:79" ht="13.5" customHeight="1">
      <c r="A51" s="96" t="s">
        <v>339</v>
      </c>
      <c r="B51" s="96"/>
      <c r="C51" s="96"/>
      <c r="D51" s="96"/>
      <c r="E51" s="96"/>
      <c r="F51" s="96"/>
      <c r="G51" s="96"/>
      <c r="H51" s="96"/>
      <c r="I51" s="96"/>
      <c r="J51" s="96"/>
      <c r="K51" s="96"/>
      <c r="L51" s="96"/>
      <c r="M51" s="96"/>
      <c r="N51" s="96"/>
      <c r="O51" s="97"/>
      <c r="P51" s="97"/>
      <c r="Q51" s="97"/>
      <c r="R51" s="97"/>
      <c r="S51" s="97"/>
      <c r="T51" s="97"/>
      <c r="U51" s="97"/>
      <c r="V51" s="97"/>
      <c r="W51" s="97"/>
      <c r="X51" s="97"/>
      <c r="Y51" s="97"/>
      <c r="Z51" s="98">
        <f t="shared" ref="Z51:AA51" si="68">B51+D51+F51+H51+J51+L51+N51+P51+R51+T51+V51+X51</f>
        <v>0</v>
      </c>
      <c r="AA51" s="99">
        <f t="shared" si="68"/>
        <v>0</v>
      </c>
      <c r="AB51" s="101"/>
      <c r="AC51" s="101"/>
      <c r="AD51" s="101"/>
      <c r="AE51" s="101"/>
      <c r="AF51" s="101"/>
      <c r="AG51" s="101"/>
      <c r="AH51" s="101"/>
      <c r="AI51" s="101"/>
      <c r="AJ51" s="101"/>
      <c r="AK51" s="101"/>
      <c r="AL51" s="101"/>
      <c r="AM51" s="101"/>
      <c r="AN51" s="323"/>
      <c r="AO51" s="96" t="s">
        <v>339</v>
      </c>
      <c r="AP51" s="96"/>
      <c r="AQ51" s="96"/>
      <c r="AR51" s="96"/>
      <c r="AS51" s="96"/>
      <c r="AT51" s="96"/>
      <c r="AU51" s="96"/>
      <c r="AV51" s="96"/>
      <c r="AW51" s="96"/>
      <c r="AX51" s="96"/>
      <c r="AY51" s="96"/>
      <c r="AZ51" s="96"/>
      <c r="BA51" s="96"/>
      <c r="BB51" s="96"/>
      <c r="BC51" s="97"/>
      <c r="BD51" s="97"/>
      <c r="BE51" s="97"/>
      <c r="BF51" s="97"/>
      <c r="BG51" s="97"/>
      <c r="BH51" s="97"/>
      <c r="BI51" s="97"/>
      <c r="BJ51" s="97"/>
      <c r="BK51" s="97"/>
      <c r="BL51" s="97"/>
      <c r="BM51" s="97"/>
      <c r="BN51" s="98">
        <f t="shared" ref="BN51:BO51" si="69">AP51+AR51+AT51+AV51+AX51+AZ51+BB51+BD51+BF51+BH51+BJ51+BL51</f>
        <v>0</v>
      </c>
      <c r="BO51" s="99">
        <f t="shared" si="69"/>
        <v>0</v>
      </c>
      <c r="BP51" s="100"/>
      <c r="BQ51" s="100"/>
      <c r="BR51" s="100"/>
      <c r="BS51" s="100"/>
      <c r="BT51" s="101"/>
      <c r="BU51" s="101"/>
      <c r="BV51" s="101"/>
      <c r="BW51" s="101"/>
      <c r="BX51" s="101"/>
      <c r="BY51" s="101"/>
      <c r="BZ51" s="101"/>
      <c r="CA51" s="101"/>
    </row>
    <row r="52" spans="1:79" ht="13.5" customHeight="1">
      <c r="A52" s="96" t="s">
        <v>340</v>
      </c>
      <c r="B52" s="96"/>
      <c r="C52" s="96"/>
      <c r="D52" s="96"/>
      <c r="E52" s="96"/>
      <c r="F52" s="96"/>
      <c r="G52" s="96"/>
      <c r="H52" s="96"/>
      <c r="I52" s="96"/>
      <c r="J52" s="96"/>
      <c r="K52" s="96"/>
      <c r="L52" s="96"/>
      <c r="M52" s="96"/>
      <c r="N52" s="96"/>
      <c r="O52" s="97"/>
      <c r="P52" s="97"/>
      <c r="Q52" s="97"/>
      <c r="R52" s="97"/>
      <c r="S52" s="97"/>
      <c r="T52" s="97"/>
      <c r="U52" s="97"/>
      <c r="V52" s="97"/>
      <c r="W52" s="97"/>
      <c r="X52" s="97"/>
      <c r="Y52" s="97"/>
      <c r="Z52" s="98">
        <f t="shared" ref="Z52:AA52" si="70">B52+D52+F52+H52+J52+L52+N52+P52+R52+T52+V52+X52</f>
        <v>0</v>
      </c>
      <c r="AA52" s="99">
        <f t="shared" si="70"/>
        <v>0</v>
      </c>
      <c r="AB52" s="101"/>
      <c r="AC52" s="101"/>
      <c r="AD52" s="101"/>
      <c r="AE52" s="101"/>
      <c r="AF52" s="101"/>
      <c r="AG52" s="101"/>
      <c r="AH52" s="101"/>
      <c r="AI52" s="101"/>
      <c r="AJ52" s="101"/>
      <c r="AK52" s="101"/>
      <c r="AL52" s="101"/>
      <c r="AM52" s="101"/>
      <c r="AN52" s="323"/>
      <c r="AO52" s="96" t="s">
        <v>340</v>
      </c>
      <c r="AP52" s="96"/>
      <c r="AQ52" s="96"/>
      <c r="AR52" s="96"/>
      <c r="AS52" s="96"/>
      <c r="AT52" s="96"/>
      <c r="AU52" s="96"/>
      <c r="AV52" s="96"/>
      <c r="AW52" s="96"/>
      <c r="AX52" s="96"/>
      <c r="AY52" s="96"/>
      <c r="AZ52" s="96"/>
      <c r="BA52" s="96"/>
      <c r="BB52" s="96"/>
      <c r="BC52" s="97"/>
      <c r="BD52" s="97"/>
      <c r="BE52" s="97"/>
      <c r="BF52" s="97"/>
      <c r="BG52" s="97"/>
      <c r="BH52" s="97"/>
      <c r="BI52" s="97"/>
      <c r="BJ52" s="97"/>
      <c r="BK52" s="97"/>
      <c r="BL52" s="97"/>
      <c r="BM52" s="97"/>
      <c r="BN52" s="98">
        <f t="shared" ref="BN52:BO52" si="71">AP52+AR52+AT52+AV52+AX52+AZ52+BB52+BD52+BF52+BH52+BJ52+BL52</f>
        <v>0</v>
      </c>
      <c r="BO52" s="99">
        <f t="shared" si="71"/>
        <v>0</v>
      </c>
      <c r="BP52" s="100"/>
      <c r="BQ52" s="100"/>
      <c r="BR52" s="100"/>
      <c r="BS52" s="100"/>
      <c r="BT52" s="101"/>
      <c r="BU52" s="101"/>
      <c r="BV52" s="101"/>
      <c r="BW52" s="101"/>
      <c r="BX52" s="101"/>
      <c r="BY52" s="101"/>
      <c r="BZ52" s="101"/>
      <c r="CA52" s="101"/>
    </row>
    <row r="53" spans="1:79" ht="13.5" customHeight="1">
      <c r="A53" s="96" t="s">
        <v>341</v>
      </c>
      <c r="B53" s="96"/>
      <c r="C53" s="96"/>
      <c r="D53" s="96"/>
      <c r="E53" s="96"/>
      <c r="F53" s="96"/>
      <c r="G53" s="96"/>
      <c r="H53" s="96"/>
      <c r="I53" s="96"/>
      <c r="J53" s="96"/>
      <c r="K53" s="96"/>
      <c r="L53" s="96"/>
      <c r="M53" s="96"/>
      <c r="N53" s="96"/>
      <c r="O53" s="97"/>
      <c r="P53" s="97"/>
      <c r="Q53" s="97"/>
      <c r="R53" s="97"/>
      <c r="S53" s="97"/>
      <c r="T53" s="97"/>
      <c r="U53" s="97"/>
      <c r="V53" s="97"/>
      <c r="W53" s="97"/>
      <c r="X53" s="97"/>
      <c r="Y53" s="97"/>
      <c r="Z53" s="98">
        <f t="shared" ref="Z53:AA53" si="72">B53+D53+F53+H53+J53+L53+N53+P53+R53+T53+V53+X53</f>
        <v>0</v>
      </c>
      <c r="AA53" s="99">
        <f t="shared" si="72"/>
        <v>0</v>
      </c>
      <c r="AB53" s="101"/>
      <c r="AC53" s="101"/>
      <c r="AD53" s="101"/>
      <c r="AE53" s="101"/>
      <c r="AF53" s="101"/>
      <c r="AG53" s="101"/>
      <c r="AH53" s="101"/>
      <c r="AI53" s="101"/>
      <c r="AJ53" s="101"/>
      <c r="AK53" s="101"/>
      <c r="AL53" s="101"/>
      <c r="AM53" s="101"/>
      <c r="AN53" s="323"/>
      <c r="AO53" s="96" t="s">
        <v>341</v>
      </c>
      <c r="AP53" s="96"/>
      <c r="AQ53" s="96"/>
      <c r="AR53" s="96"/>
      <c r="AS53" s="96"/>
      <c r="AT53" s="96"/>
      <c r="AU53" s="96"/>
      <c r="AV53" s="96"/>
      <c r="AW53" s="96"/>
      <c r="AX53" s="96"/>
      <c r="AY53" s="96"/>
      <c r="AZ53" s="96"/>
      <c r="BA53" s="96"/>
      <c r="BB53" s="96"/>
      <c r="BC53" s="97"/>
      <c r="BD53" s="97"/>
      <c r="BE53" s="97"/>
      <c r="BF53" s="97"/>
      <c r="BG53" s="97"/>
      <c r="BH53" s="97"/>
      <c r="BI53" s="97"/>
      <c r="BJ53" s="97"/>
      <c r="BK53" s="97"/>
      <c r="BL53" s="97"/>
      <c r="BM53" s="97"/>
      <c r="BN53" s="98">
        <f t="shared" ref="BN53:BO53" si="73">AP53+AR53+AT53+AV53+AX53+AZ53+BB53+BD53+BF53+BH53+BJ53+BL53</f>
        <v>0</v>
      </c>
      <c r="BO53" s="99">
        <f t="shared" si="73"/>
        <v>0</v>
      </c>
      <c r="BP53" s="100"/>
      <c r="BQ53" s="100"/>
      <c r="BR53" s="100"/>
      <c r="BS53" s="100"/>
      <c r="BT53" s="101"/>
      <c r="BU53" s="101"/>
      <c r="BV53" s="101"/>
      <c r="BW53" s="101"/>
      <c r="BX53" s="101"/>
      <c r="BY53" s="101"/>
      <c r="BZ53" s="101"/>
      <c r="CA53" s="101"/>
    </row>
    <row r="54" spans="1:79" ht="13.5" customHeight="1">
      <c r="A54" s="96" t="s">
        <v>342</v>
      </c>
      <c r="B54" s="96"/>
      <c r="C54" s="96"/>
      <c r="D54" s="96"/>
      <c r="E54" s="96"/>
      <c r="F54" s="96"/>
      <c r="G54" s="96"/>
      <c r="H54" s="96"/>
      <c r="I54" s="96"/>
      <c r="J54" s="96"/>
      <c r="K54" s="96"/>
      <c r="L54" s="96"/>
      <c r="M54" s="96"/>
      <c r="N54" s="96"/>
      <c r="O54" s="97"/>
      <c r="P54" s="97"/>
      <c r="Q54" s="97"/>
      <c r="R54" s="97"/>
      <c r="S54" s="97"/>
      <c r="T54" s="97"/>
      <c r="U54" s="97"/>
      <c r="V54" s="97"/>
      <c r="W54" s="97"/>
      <c r="X54" s="97"/>
      <c r="Y54" s="97"/>
      <c r="Z54" s="98">
        <f t="shared" ref="Z54:AA54" si="74">B54+D54+F54+H54+J54+L54+N54+P54+R54+T54+V54+X54</f>
        <v>0</v>
      </c>
      <c r="AA54" s="99">
        <f t="shared" si="74"/>
        <v>0</v>
      </c>
      <c r="AB54" s="101"/>
      <c r="AC54" s="101"/>
      <c r="AD54" s="101"/>
      <c r="AE54" s="101"/>
      <c r="AF54" s="101"/>
      <c r="AG54" s="101"/>
      <c r="AH54" s="101"/>
      <c r="AI54" s="101"/>
      <c r="AJ54" s="101"/>
      <c r="AK54" s="101"/>
      <c r="AL54" s="101"/>
      <c r="AM54" s="101"/>
      <c r="AN54" s="323"/>
      <c r="AO54" s="96" t="s">
        <v>342</v>
      </c>
      <c r="AP54" s="96"/>
      <c r="AQ54" s="96"/>
      <c r="AR54" s="96"/>
      <c r="AS54" s="96"/>
      <c r="AT54" s="96"/>
      <c r="AU54" s="96"/>
      <c r="AV54" s="96"/>
      <c r="AW54" s="96"/>
      <c r="AX54" s="96"/>
      <c r="AY54" s="96"/>
      <c r="AZ54" s="96"/>
      <c r="BA54" s="96"/>
      <c r="BB54" s="96"/>
      <c r="BC54" s="97"/>
      <c r="BD54" s="97"/>
      <c r="BE54" s="97"/>
      <c r="BF54" s="97"/>
      <c r="BG54" s="97"/>
      <c r="BH54" s="97"/>
      <c r="BI54" s="97"/>
      <c r="BJ54" s="97"/>
      <c r="BK54" s="97"/>
      <c r="BL54" s="97"/>
      <c r="BM54" s="97"/>
      <c r="BN54" s="98">
        <f t="shared" ref="BN54:BO54" si="75">AP54+AR54+AT54+AV54+AX54+AZ54+BB54+BD54+BF54+BH54+BJ54+BL54</f>
        <v>0</v>
      </c>
      <c r="BO54" s="99">
        <f t="shared" si="75"/>
        <v>0</v>
      </c>
      <c r="BP54" s="100"/>
      <c r="BQ54" s="100"/>
      <c r="BR54" s="100"/>
      <c r="BS54" s="100"/>
      <c r="BT54" s="101"/>
      <c r="BU54" s="101"/>
      <c r="BV54" s="101"/>
      <c r="BW54" s="101"/>
      <c r="BX54" s="101"/>
      <c r="BY54" s="101"/>
      <c r="BZ54" s="101"/>
      <c r="CA54" s="101"/>
    </row>
    <row r="55" spans="1:79" ht="13.5" customHeight="1">
      <c r="A55" s="96" t="s">
        <v>343</v>
      </c>
      <c r="B55" s="96"/>
      <c r="C55" s="96"/>
      <c r="D55" s="96"/>
      <c r="E55" s="96"/>
      <c r="F55" s="96"/>
      <c r="G55" s="96"/>
      <c r="H55" s="96"/>
      <c r="I55" s="96"/>
      <c r="J55" s="96"/>
      <c r="K55" s="96"/>
      <c r="L55" s="96"/>
      <c r="M55" s="96"/>
      <c r="N55" s="96"/>
      <c r="O55" s="97"/>
      <c r="P55" s="97"/>
      <c r="Q55" s="97"/>
      <c r="R55" s="97"/>
      <c r="S55" s="97"/>
      <c r="T55" s="97"/>
      <c r="U55" s="97"/>
      <c r="V55" s="97"/>
      <c r="W55" s="97"/>
      <c r="X55" s="97"/>
      <c r="Y55" s="97"/>
      <c r="Z55" s="98">
        <f t="shared" ref="Z55:AA55" si="76">B55+D55+F55+H55+J55+L55+N55+P55+R55+T55+V55+X55</f>
        <v>0</v>
      </c>
      <c r="AA55" s="99">
        <f t="shared" si="76"/>
        <v>0</v>
      </c>
      <c r="AB55" s="101"/>
      <c r="AC55" s="101"/>
      <c r="AD55" s="101"/>
      <c r="AE55" s="101"/>
      <c r="AF55" s="101"/>
      <c r="AG55" s="101"/>
      <c r="AH55" s="101"/>
      <c r="AI55" s="101"/>
      <c r="AJ55" s="101"/>
      <c r="AK55" s="101"/>
      <c r="AL55" s="101"/>
      <c r="AM55" s="101"/>
      <c r="AN55" s="323"/>
      <c r="AO55" s="96" t="s">
        <v>343</v>
      </c>
      <c r="AP55" s="96"/>
      <c r="AQ55" s="96"/>
      <c r="AR55" s="96"/>
      <c r="AS55" s="96"/>
      <c r="AT55" s="96"/>
      <c r="AU55" s="96"/>
      <c r="AV55" s="96"/>
      <c r="AW55" s="96"/>
      <c r="AX55" s="96"/>
      <c r="AY55" s="96"/>
      <c r="AZ55" s="96"/>
      <c r="BA55" s="96"/>
      <c r="BB55" s="96"/>
      <c r="BC55" s="97"/>
      <c r="BD55" s="97"/>
      <c r="BE55" s="97"/>
      <c r="BF55" s="97"/>
      <c r="BG55" s="97"/>
      <c r="BH55" s="97"/>
      <c r="BI55" s="97"/>
      <c r="BJ55" s="97"/>
      <c r="BK55" s="97"/>
      <c r="BL55" s="97"/>
      <c r="BM55" s="97"/>
      <c r="BN55" s="98">
        <f t="shared" ref="BN55:BO55" si="77">AP55+AR55+AT55+AV55+AX55+AZ55+BB55+BD55+BF55+BH55+BJ55+BL55</f>
        <v>0</v>
      </c>
      <c r="BO55" s="99">
        <f t="shared" si="77"/>
        <v>0</v>
      </c>
      <c r="BP55" s="100"/>
      <c r="BQ55" s="100"/>
      <c r="BR55" s="100"/>
      <c r="BS55" s="100"/>
      <c r="BT55" s="101"/>
      <c r="BU55" s="101"/>
      <c r="BV55" s="101"/>
      <c r="BW55" s="101"/>
      <c r="BX55" s="101"/>
      <c r="BY55" s="101"/>
      <c r="BZ55" s="101"/>
      <c r="CA55" s="101"/>
    </row>
    <row r="56" spans="1:79" ht="13.5" customHeight="1">
      <c r="A56" s="96" t="s">
        <v>344</v>
      </c>
      <c r="B56" s="96"/>
      <c r="C56" s="96"/>
      <c r="D56" s="96"/>
      <c r="E56" s="96"/>
      <c r="F56" s="96"/>
      <c r="G56" s="96"/>
      <c r="H56" s="96"/>
      <c r="I56" s="96"/>
      <c r="J56" s="96"/>
      <c r="K56" s="96"/>
      <c r="L56" s="96"/>
      <c r="M56" s="96"/>
      <c r="N56" s="96"/>
      <c r="O56" s="97"/>
      <c r="P56" s="97"/>
      <c r="Q56" s="97"/>
      <c r="R56" s="97"/>
      <c r="S56" s="97"/>
      <c r="T56" s="97"/>
      <c r="U56" s="97"/>
      <c r="V56" s="97"/>
      <c r="W56" s="97"/>
      <c r="X56" s="97"/>
      <c r="Y56" s="97"/>
      <c r="Z56" s="98">
        <f t="shared" ref="Z56:AA56" si="78">B56+D56+F56+H56+J56+L56+N56+P56+R56+T56+V56+X56</f>
        <v>0</v>
      </c>
      <c r="AA56" s="99">
        <f t="shared" si="78"/>
        <v>0</v>
      </c>
      <c r="AB56" s="101"/>
      <c r="AC56" s="101"/>
      <c r="AD56" s="101"/>
      <c r="AE56" s="101"/>
      <c r="AF56" s="101"/>
      <c r="AG56" s="101"/>
      <c r="AH56" s="101"/>
      <c r="AI56" s="101"/>
      <c r="AJ56" s="101"/>
      <c r="AK56" s="101"/>
      <c r="AL56" s="101"/>
      <c r="AM56" s="101"/>
      <c r="AN56" s="323"/>
      <c r="AO56" s="96" t="s">
        <v>344</v>
      </c>
      <c r="AP56" s="96"/>
      <c r="AQ56" s="96"/>
      <c r="AR56" s="96"/>
      <c r="AS56" s="96"/>
      <c r="AT56" s="96"/>
      <c r="AU56" s="96"/>
      <c r="AV56" s="96"/>
      <c r="AW56" s="96"/>
      <c r="AX56" s="96"/>
      <c r="AY56" s="96"/>
      <c r="AZ56" s="96"/>
      <c r="BA56" s="96"/>
      <c r="BB56" s="96"/>
      <c r="BC56" s="97"/>
      <c r="BD56" s="97"/>
      <c r="BE56" s="97"/>
      <c r="BF56" s="97"/>
      <c r="BG56" s="97"/>
      <c r="BH56" s="97"/>
      <c r="BI56" s="97"/>
      <c r="BJ56" s="97"/>
      <c r="BK56" s="97"/>
      <c r="BL56" s="97"/>
      <c r="BM56" s="97"/>
      <c r="BN56" s="98">
        <f t="shared" ref="BN56:BO56" si="79">AP56+AR56+AT56+AV56+AX56+AZ56+BB56+BD56+BF56+BH56+BJ56+BL56</f>
        <v>0</v>
      </c>
      <c r="BO56" s="99">
        <f t="shared" si="79"/>
        <v>0</v>
      </c>
      <c r="BP56" s="100"/>
      <c r="BQ56" s="100"/>
      <c r="BR56" s="100"/>
      <c r="BS56" s="100"/>
      <c r="BT56" s="101"/>
      <c r="BU56" s="101"/>
      <c r="BV56" s="101"/>
      <c r="BW56" s="101"/>
      <c r="BX56" s="101"/>
      <c r="BY56" s="101"/>
      <c r="BZ56" s="101"/>
      <c r="CA56" s="101"/>
    </row>
    <row r="57" spans="1:79" ht="13.5" customHeight="1">
      <c r="A57" s="96" t="s">
        <v>345</v>
      </c>
      <c r="B57" s="96"/>
      <c r="C57" s="96"/>
      <c r="D57" s="96"/>
      <c r="E57" s="96"/>
      <c r="F57" s="96"/>
      <c r="G57" s="96"/>
      <c r="H57" s="96"/>
      <c r="I57" s="96"/>
      <c r="J57" s="96"/>
      <c r="K57" s="96"/>
      <c r="L57" s="96"/>
      <c r="M57" s="96"/>
      <c r="N57" s="96"/>
      <c r="O57" s="97"/>
      <c r="P57" s="97"/>
      <c r="Q57" s="97"/>
      <c r="R57" s="97"/>
      <c r="S57" s="97"/>
      <c r="T57" s="97"/>
      <c r="U57" s="97"/>
      <c r="V57" s="97"/>
      <c r="W57" s="97"/>
      <c r="X57" s="97"/>
      <c r="Y57" s="97"/>
      <c r="Z57" s="98">
        <f t="shared" ref="Z57:AA57" si="80">B57+D57+F57+H57+J57+L57+N57+P57+R57+T57+V57+X57</f>
        <v>0</v>
      </c>
      <c r="AA57" s="99">
        <f t="shared" si="80"/>
        <v>0</v>
      </c>
      <c r="AB57" s="101"/>
      <c r="AC57" s="101"/>
      <c r="AD57" s="101"/>
      <c r="AE57" s="101"/>
      <c r="AF57" s="101"/>
      <c r="AG57" s="101"/>
      <c r="AH57" s="101"/>
      <c r="AI57" s="101"/>
      <c r="AJ57" s="101"/>
      <c r="AK57" s="101"/>
      <c r="AL57" s="101"/>
      <c r="AM57" s="101"/>
      <c r="AN57" s="323"/>
      <c r="AO57" s="96" t="s">
        <v>345</v>
      </c>
      <c r="AP57" s="96"/>
      <c r="AQ57" s="96"/>
      <c r="AR57" s="96"/>
      <c r="AS57" s="96"/>
      <c r="AT57" s="96"/>
      <c r="AU57" s="96"/>
      <c r="AV57" s="96"/>
      <c r="AW57" s="96"/>
      <c r="AX57" s="96"/>
      <c r="AY57" s="96"/>
      <c r="AZ57" s="96"/>
      <c r="BA57" s="96"/>
      <c r="BB57" s="96"/>
      <c r="BC57" s="97"/>
      <c r="BD57" s="97"/>
      <c r="BE57" s="97"/>
      <c r="BF57" s="97"/>
      <c r="BG57" s="97"/>
      <c r="BH57" s="97"/>
      <c r="BI57" s="97"/>
      <c r="BJ57" s="97"/>
      <c r="BK57" s="97"/>
      <c r="BL57" s="97"/>
      <c r="BM57" s="97"/>
      <c r="BN57" s="98">
        <f t="shared" ref="BN57:BO57" si="81">AP57+AR57+AT57+AV57+AX57+AZ57+BB57+BD57+BF57+BH57+BJ57+BL57</f>
        <v>0</v>
      </c>
      <c r="BO57" s="99">
        <f t="shared" si="81"/>
        <v>0</v>
      </c>
      <c r="BP57" s="100"/>
      <c r="BQ57" s="100"/>
      <c r="BR57" s="100"/>
      <c r="BS57" s="100"/>
      <c r="BT57" s="101"/>
      <c r="BU57" s="101"/>
      <c r="BV57" s="101"/>
      <c r="BW57" s="101"/>
      <c r="BX57" s="101"/>
      <c r="BY57" s="101"/>
      <c r="BZ57" s="101"/>
      <c r="CA57" s="101"/>
    </row>
    <row r="58" spans="1:79" ht="13.5" customHeight="1">
      <c r="A58" s="96" t="s">
        <v>346</v>
      </c>
      <c r="B58" s="96"/>
      <c r="C58" s="96"/>
      <c r="D58" s="96"/>
      <c r="E58" s="96"/>
      <c r="F58" s="96"/>
      <c r="G58" s="96"/>
      <c r="H58" s="96"/>
      <c r="I58" s="96"/>
      <c r="J58" s="96"/>
      <c r="K58" s="96"/>
      <c r="L58" s="96"/>
      <c r="M58" s="96"/>
      <c r="N58" s="96"/>
      <c r="O58" s="97"/>
      <c r="P58" s="97"/>
      <c r="Q58" s="97"/>
      <c r="R58" s="97"/>
      <c r="S58" s="97"/>
      <c r="T58" s="97"/>
      <c r="U58" s="97"/>
      <c r="V58" s="97"/>
      <c r="W58" s="97"/>
      <c r="X58" s="97"/>
      <c r="Y58" s="97"/>
      <c r="Z58" s="98">
        <f t="shared" ref="Z58:AA58" si="82">B58+D58+F58+H58+J58+L58+N58+P58+R58+T58+V58+X58</f>
        <v>0</v>
      </c>
      <c r="AA58" s="99">
        <f t="shared" si="82"/>
        <v>0</v>
      </c>
      <c r="AB58" s="101"/>
      <c r="AC58" s="101"/>
      <c r="AD58" s="101"/>
      <c r="AE58" s="101"/>
      <c r="AF58" s="101"/>
      <c r="AG58" s="101"/>
      <c r="AH58" s="101"/>
      <c r="AI58" s="101"/>
      <c r="AJ58" s="101"/>
      <c r="AK58" s="101"/>
      <c r="AL58" s="101"/>
      <c r="AM58" s="101"/>
      <c r="AN58" s="323"/>
      <c r="AO58" s="96" t="s">
        <v>346</v>
      </c>
      <c r="AP58" s="96"/>
      <c r="AQ58" s="96"/>
      <c r="AR58" s="96"/>
      <c r="AS58" s="96"/>
      <c r="AT58" s="96"/>
      <c r="AU58" s="96"/>
      <c r="AV58" s="96"/>
      <c r="AW58" s="96"/>
      <c r="AX58" s="96"/>
      <c r="AY58" s="96"/>
      <c r="AZ58" s="96"/>
      <c r="BA58" s="96"/>
      <c r="BB58" s="96"/>
      <c r="BC58" s="97"/>
      <c r="BD58" s="97"/>
      <c r="BE58" s="97"/>
      <c r="BF58" s="97"/>
      <c r="BG58" s="97"/>
      <c r="BH58" s="97"/>
      <c r="BI58" s="97"/>
      <c r="BJ58" s="97"/>
      <c r="BK58" s="97"/>
      <c r="BL58" s="97"/>
      <c r="BM58" s="97"/>
      <c r="BN58" s="98">
        <f t="shared" ref="BN58:BO58" si="83">AP58+AR58+AT58+AV58+AX58+AZ58+BB58+BD58+BF58+BH58+BJ58+BL58</f>
        <v>0</v>
      </c>
      <c r="BO58" s="99">
        <f t="shared" si="83"/>
        <v>0</v>
      </c>
      <c r="BP58" s="100"/>
      <c r="BQ58" s="100"/>
      <c r="BR58" s="100"/>
      <c r="BS58" s="100"/>
      <c r="BT58" s="101"/>
      <c r="BU58" s="101"/>
      <c r="BV58" s="101"/>
      <c r="BW58" s="101"/>
      <c r="BX58" s="101"/>
      <c r="BY58" s="101"/>
      <c r="BZ58" s="101"/>
      <c r="CA58" s="101"/>
    </row>
    <row r="59" spans="1:79" ht="13.5" customHeight="1">
      <c r="A59" s="96" t="s">
        <v>347</v>
      </c>
      <c r="B59" s="96"/>
      <c r="C59" s="96"/>
      <c r="D59" s="96"/>
      <c r="E59" s="96"/>
      <c r="F59" s="96"/>
      <c r="G59" s="96"/>
      <c r="H59" s="96"/>
      <c r="I59" s="96"/>
      <c r="J59" s="96"/>
      <c r="K59" s="96"/>
      <c r="L59" s="96"/>
      <c r="M59" s="96"/>
      <c r="N59" s="96"/>
      <c r="O59" s="97"/>
      <c r="P59" s="97"/>
      <c r="Q59" s="97"/>
      <c r="R59" s="97"/>
      <c r="S59" s="97"/>
      <c r="T59" s="97"/>
      <c r="U59" s="97"/>
      <c r="V59" s="97"/>
      <c r="W59" s="97"/>
      <c r="X59" s="97"/>
      <c r="Y59" s="97"/>
      <c r="Z59" s="98">
        <f t="shared" ref="Z59:AA59" si="84">B59+D59+F59+H59+J59+L59+N59+P59+R59+T59+V59+X59</f>
        <v>0</v>
      </c>
      <c r="AA59" s="99">
        <f t="shared" si="84"/>
        <v>0</v>
      </c>
      <c r="AB59" s="101"/>
      <c r="AC59" s="101"/>
      <c r="AD59" s="101"/>
      <c r="AE59" s="101"/>
      <c r="AF59" s="101"/>
      <c r="AG59" s="101"/>
      <c r="AH59" s="101"/>
      <c r="AI59" s="101"/>
      <c r="AJ59" s="101"/>
      <c r="AK59" s="101"/>
      <c r="AL59" s="101"/>
      <c r="AM59" s="101"/>
      <c r="AN59" s="323"/>
      <c r="AO59" s="96" t="s">
        <v>347</v>
      </c>
      <c r="AP59" s="96"/>
      <c r="AQ59" s="96"/>
      <c r="AR59" s="96"/>
      <c r="AS59" s="96"/>
      <c r="AT59" s="96"/>
      <c r="AU59" s="96"/>
      <c r="AV59" s="96"/>
      <c r="AW59" s="96"/>
      <c r="AX59" s="96"/>
      <c r="AY59" s="96"/>
      <c r="AZ59" s="96"/>
      <c r="BA59" s="96"/>
      <c r="BB59" s="96"/>
      <c r="BC59" s="97"/>
      <c r="BD59" s="97"/>
      <c r="BE59" s="97"/>
      <c r="BF59" s="97"/>
      <c r="BG59" s="97"/>
      <c r="BH59" s="97"/>
      <c r="BI59" s="97"/>
      <c r="BJ59" s="97"/>
      <c r="BK59" s="97"/>
      <c r="BL59" s="97"/>
      <c r="BM59" s="97"/>
      <c r="BN59" s="98">
        <f t="shared" ref="BN59:BO59" si="85">AP59+AR59+AT59+AV59+AX59+AZ59+BB59+BD59+BF59+BH59+BJ59+BL59</f>
        <v>0</v>
      </c>
      <c r="BO59" s="99">
        <f t="shared" si="85"/>
        <v>0</v>
      </c>
      <c r="BP59" s="100"/>
      <c r="BQ59" s="100"/>
      <c r="BR59" s="100"/>
      <c r="BS59" s="100"/>
      <c r="BT59" s="101"/>
      <c r="BU59" s="101"/>
      <c r="BV59" s="101"/>
      <c r="BW59" s="101"/>
      <c r="BX59" s="101"/>
      <c r="BY59" s="101"/>
      <c r="BZ59" s="101"/>
      <c r="CA59" s="101"/>
    </row>
    <row r="60" spans="1:79" ht="13.5" customHeight="1">
      <c r="A60" s="103" t="s">
        <v>348</v>
      </c>
      <c r="B60" s="104">
        <f t="shared" ref="B60:AM60" si="86">SUM(B39:B59)</f>
        <v>0</v>
      </c>
      <c r="C60" s="104">
        <f t="shared" si="86"/>
        <v>0</v>
      </c>
      <c r="D60" s="104">
        <f t="shared" si="86"/>
        <v>0</v>
      </c>
      <c r="E60" s="104">
        <f t="shared" si="86"/>
        <v>0</v>
      </c>
      <c r="F60" s="104">
        <f t="shared" si="86"/>
        <v>0</v>
      </c>
      <c r="G60" s="104">
        <f t="shared" si="86"/>
        <v>0</v>
      </c>
      <c r="H60" s="104">
        <f t="shared" si="86"/>
        <v>0</v>
      </c>
      <c r="I60" s="104">
        <f t="shared" si="86"/>
        <v>0</v>
      </c>
      <c r="J60" s="104">
        <f t="shared" si="86"/>
        <v>0</v>
      </c>
      <c r="K60" s="104">
        <f t="shared" si="86"/>
        <v>0</v>
      </c>
      <c r="L60" s="104">
        <f t="shared" si="86"/>
        <v>0</v>
      </c>
      <c r="M60" s="104">
        <f t="shared" si="86"/>
        <v>0</v>
      </c>
      <c r="N60" s="104">
        <f t="shared" si="86"/>
        <v>0</v>
      </c>
      <c r="O60" s="104">
        <f t="shared" si="86"/>
        <v>0</v>
      </c>
      <c r="P60" s="104">
        <f t="shared" si="86"/>
        <v>0</v>
      </c>
      <c r="Q60" s="104">
        <f t="shared" si="86"/>
        <v>0</v>
      </c>
      <c r="R60" s="104">
        <f t="shared" si="86"/>
        <v>0</v>
      </c>
      <c r="S60" s="104">
        <f t="shared" si="86"/>
        <v>0</v>
      </c>
      <c r="T60" s="104">
        <f t="shared" si="86"/>
        <v>0</v>
      </c>
      <c r="U60" s="104">
        <f t="shared" si="86"/>
        <v>0</v>
      </c>
      <c r="V60" s="104">
        <f t="shared" si="86"/>
        <v>0</v>
      </c>
      <c r="W60" s="104">
        <f t="shared" si="86"/>
        <v>0</v>
      </c>
      <c r="X60" s="104">
        <f t="shared" si="86"/>
        <v>0</v>
      </c>
      <c r="Y60" s="104">
        <f t="shared" si="86"/>
        <v>0</v>
      </c>
      <c r="Z60" s="104">
        <f t="shared" si="86"/>
        <v>0</v>
      </c>
      <c r="AA60" s="99">
        <f t="shared" si="86"/>
        <v>0</v>
      </c>
      <c r="AB60" s="104">
        <f t="shared" si="86"/>
        <v>0</v>
      </c>
      <c r="AC60" s="104">
        <f t="shared" si="86"/>
        <v>0</v>
      </c>
      <c r="AD60" s="104">
        <f t="shared" si="86"/>
        <v>0</v>
      </c>
      <c r="AE60" s="104">
        <f t="shared" si="86"/>
        <v>0</v>
      </c>
      <c r="AF60" s="104">
        <f t="shared" si="86"/>
        <v>0</v>
      </c>
      <c r="AG60" s="104">
        <f t="shared" si="86"/>
        <v>0</v>
      </c>
      <c r="AH60" s="104">
        <f t="shared" si="86"/>
        <v>0</v>
      </c>
      <c r="AI60" s="104">
        <f t="shared" si="86"/>
        <v>0</v>
      </c>
      <c r="AJ60" s="104">
        <f t="shared" si="86"/>
        <v>0</v>
      </c>
      <c r="AK60" s="104">
        <f t="shared" si="86"/>
        <v>0</v>
      </c>
      <c r="AL60" s="104">
        <f t="shared" si="86"/>
        <v>0</v>
      </c>
      <c r="AM60" s="104">
        <f t="shared" si="86"/>
        <v>0</v>
      </c>
      <c r="AN60" s="323"/>
      <c r="AO60" s="103" t="s">
        <v>348</v>
      </c>
      <c r="AP60" s="104">
        <f t="shared" ref="AP60:CA60" si="87">SUM(AP39:AP59)</f>
        <v>0</v>
      </c>
      <c r="AQ60" s="104">
        <f t="shared" si="87"/>
        <v>0</v>
      </c>
      <c r="AR60" s="104">
        <f t="shared" si="87"/>
        <v>0</v>
      </c>
      <c r="AS60" s="104">
        <f t="shared" si="87"/>
        <v>0</v>
      </c>
      <c r="AT60" s="104">
        <f t="shared" si="87"/>
        <v>0</v>
      </c>
      <c r="AU60" s="104">
        <f t="shared" si="87"/>
        <v>0</v>
      </c>
      <c r="AV60" s="104">
        <f t="shared" si="87"/>
        <v>0</v>
      </c>
      <c r="AW60" s="104">
        <f t="shared" si="87"/>
        <v>0</v>
      </c>
      <c r="AX60" s="104">
        <f t="shared" si="87"/>
        <v>0</v>
      </c>
      <c r="AY60" s="104">
        <f t="shared" si="87"/>
        <v>0</v>
      </c>
      <c r="AZ60" s="104">
        <f t="shared" si="87"/>
        <v>0</v>
      </c>
      <c r="BA60" s="104">
        <f t="shared" si="87"/>
        <v>0</v>
      </c>
      <c r="BB60" s="104">
        <f t="shared" si="87"/>
        <v>0</v>
      </c>
      <c r="BC60" s="104">
        <f t="shared" si="87"/>
        <v>0</v>
      </c>
      <c r="BD60" s="104">
        <f t="shared" si="87"/>
        <v>0</v>
      </c>
      <c r="BE60" s="104">
        <f t="shared" si="87"/>
        <v>0</v>
      </c>
      <c r="BF60" s="104">
        <f t="shared" si="87"/>
        <v>0</v>
      </c>
      <c r="BG60" s="104">
        <f t="shared" si="87"/>
        <v>0</v>
      </c>
      <c r="BH60" s="104">
        <f t="shared" si="87"/>
        <v>0</v>
      </c>
      <c r="BI60" s="104">
        <f t="shared" si="87"/>
        <v>0</v>
      </c>
      <c r="BJ60" s="104">
        <f t="shared" si="87"/>
        <v>0</v>
      </c>
      <c r="BK60" s="104">
        <f t="shared" si="87"/>
        <v>0</v>
      </c>
      <c r="BL60" s="104">
        <f t="shared" si="87"/>
        <v>0</v>
      </c>
      <c r="BM60" s="104">
        <f t="shared" si="87"/>
        <v>0</v>
      </c>
      <c r="BN60" s="105">
        <f t="shared" si="87"/>
        <v>0</v>
      </c>
      <c r="BO60" s="99">
        <f t="shared" si="87"/>
        <v>0</v>
      </c>
      <c r="BP60" s="99">
        <f t="shared" si="87"/>
        <v>0</v>
      </c>
      <c r="BQ60" s="99">
        <f t="shared" si="87"/>
        <v>0</v>
      </c>
      <c r="BR60" s="99">
        <f t="shared" si="87"/>
        <v>0</v>
      </c>
      <c r="BS60" s="99">
        <f t="shared" si="87"/>
        <v>0</v>
      </c>
      <c r="BT60" s="104">
        <f t="shared" si="87"/>
        <v>0</v>
      </c>
      <c r="BU60" s="104">
        <f t="shared" si="87"/>
        <v>0</v>
      </c>
      <c r="BV60" s="104">
        <f t="shared" si="87"/>
        <v>0</v>
      </c>
      <c r="BW60" s="104">
        <f t="shared" si="87"/>
        <v>0</v>
      </c>
      <c r="BX60" s="104">
        <f t="shared" si="87"/>
        <v>0</v>
      </c>
      <c r="BY60" s="104">
        <f t="shared" si="87"/>
        <v>0</v>
      </c>
      <c r="BZ60" s="104">
        <f t="shared" si="87"/>
        <v>0</v>
      </c>
      <c r="CA60" s="104">
        <f t="shared" si="87"/>
        <v>0</v>
      </c>
    </row>
    <row r="61" spans="1:79" ht="13.5" customHeight="1">
      <c r="A61" s="323"/>
      <c r="B61" s="323"/>
      <c r="C61" s="323"/>
      <c r="D61" s="323"/>
      <c r="E61" s="323"/>
      <c r="F61" s="323"/>
      <c r="G61" s="323"/>
      <c r="H61" s="323"/>
      <c r="I61" s="323"/>
      <c r="J61" s="323"/>
      <c r="K61" s="323"/>
      <c r="L61" s="323"/>
      <c r="M61" s="323"/>
      <c r="N61" s="323"/>
      <c r="O61" s="323"/>
      <c r="P61" s="323"/>
      <c r="Q61" s="323"/>
      <c r="R61" s="323"/>
      <c r="S61" s="323"/>
      <c r="T61" s="323"/>
      <c r="U61" s="323"/>
      <c r="V61" s="323"/>
      <c r="W61" s="323"/>
      <c r="X61" s="323"/>
      <c r="Y61" s="323"/>
      <c r="Z61" s="323"/>
      <c r="AA61" s="323"/>
      <c r="AB61" s="323"/>
      <c r="AC61" s="323"/>
      <c r="AD61" s="323"/>
      <c r="AE61" s="323"/>
      <c r="AF61" s="323"/>
      <c r="AG61" s="323"/>
      <c r="AH61" s="323"/>
      <c r="AI61" s="323"/>
      <c r="AJ61" s="323"/>
      <c r="AK61" s="323"/>
      <c r="AL61" s="323"/>
      <c r="AM61" s="323"/>
      <c r="AN61" s="323"/>
      <c r="AO61" s="323"/>
      <c r="AP61" s="323"/>
      <c r="AQ61" s="323"/>
      <c r="AR61" s="323"/>
      <c r="AS61" s="323"/>
      <c r="AT61" s="323"/>
      <c r="AU61" s="323"/>
      <c r="AV61" s="323"/>
      <c r="AW61" s="323"/>
      <c r="AX61" s="323"/>
      <c r="AY61" s="323"/>
      <c r="AZ61" s="323"/>
      <c r="BA61" s="323"/>
      <c r="BB61" s="323"/>
      <c r="BC61" s="323"/>
      <c r="BD61" s="323"/>
      <c r="BE61" s="323"/>
      <c r="BF61" s="323"/>
      <c r="BG61" s="323"/>
      <c r="BH61" s="323"/>
      <c r="BI61" s="323"/>
      <c r="BJ61" s="323"/>
      <c r="BK61" s="323"/>
      <c r="BL61" s="323"/>
      <c r="BM61" s="323"/>
      <c r="BN61" s="323"/>
      <c r="BO61" s="323"/>
      <c r="BP61" s="323"/>
      <c r="BQ61" s="323"/>
      <c r="BR61" s="323"/>
      <c r="BS61" s="323"/>
      <c r="BT61" s="323"/>
      <c r="BU61" s="323"/>
      <c r="BV61" s="323"/>
      <c r="BW61" s="323"/>
      <c r="BX61" s="323"/>
      <c r="BY61" s="323"/>
      <c r="BZ61" s="323"/>
      <c r="CA61" s="323"/>
    </row>
    <row r="62" spans="1:79" ht="13.5" customHeight="1">
      <c r="A62" s="323"/>
      <c r="B62" s="323"/>
      <c r="C62" s="323"/>
      <c r="D62" s="323"/>
      <c r="E62" s="323"/>
      <c r="F62" s="323"/>
      <c r="G62" s="323"/>
      <c r="H62" s="323"/>
      <c r="I62" s="323"/>
      <c r="J62" s="323"/>
      <c r="K62" s="323"/>
      <c r="L62" s="323"/>
      <c r="M62" s="323"/>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323"/>
      <c r="AL62" s="323"/>
      <c r="AM62" s="323"/>
      <c r="AN62" s="323"/>
      <c r="AO62" s="323"/>
      <c r="AP62" s="323"/>
      <c r="AQ62" s="323"/>
      <c r="AR62" s="323"/>
      <c r="AS62" s="323"/>
      <c r="AT62" s="323"/>
      <c r="AU62" s="323"/>
      <c r="AV62" s="323"/>
      <c r="AW62" s="323"/>
      <c r="AX62" s="323"/>
      <c r="AY62" s="323"/>
      <c r="AZ62" s="323"/>
      <c r="BA62" s="323"/>
      <c r="BB62" s="323"/>
      <c r="BC62" s="323"/>
      <c r="BD62" s="323"/>
      <c r="BE62" s="323"/>
      <c r="BF62" s="323"/>
      <c r="BG62" s="323"/>
      <c r="BH62" s="323"/>
      <c r="BI62" s="323"/>
      <c r="BJ62" s="323"/>
      <c r="BK62" s="323"/>
      <c r="BL62" s="323"/>
      <c r="BM62" s="323"/>
      <c r="BN62" s="323"/>
      <c r="BO62" s="323"/>
      <c r="BP62" s="323"/>
      <c r="BQ62" s="323"/>
      <c r="BR62" s="323"/>
      <c r="BS62" s="323"/>
      <c r="BT62" s="323"/>
      <c r="BU62" s="323"/>
      <c r="BV62" s="323"/>
      <c r="BW62" s="323"/>
      <c r="BX62" s="323"/>
      <c r="BY62" s="323"/>
      <c r="BZ62" s="323"/>
      <c r="CA62" s="323"/>
    </row>
    <row r="63" spans="1:79" ht="13.5" customHeight="1">
      <c r="A63" s="323"/>
      <c r="B63" s="323"/>
      <c r="C63" s="323"/>
      <c r="D63" s="323"/>
      <c r="E63" s="323"/>
      <c r="F63" s="323"/>
      <c r="G63" s="323"/>
      <c r="H63" s="323"/>
      <c r="I63" s="323"/>
      <c r="J63" s="323"/>
      <c r="K63" s="323"/>
      <c r="L63" s="323"/>
      <c r="M63" s="323"/>
      <c r="N63" s="323"/>
      <c r="O63" s="323"/>
      <c r="P63" s="323"/>
      <c r="Q63" s="323"/>
      <c r="R63" s="323"/>
      <c r="S63" s="323"/>
      <c r="T63" s="323"/>
      <c r="U63" s="323"/>
      <c r="V63" s="323"/>
      <c r="W63" s="323"/>
      <c r="X63" s="323"/>
      <c r="Y63" s="323"/>
      <c r="Z63" s="323"/>
      <c r="AA63" s="323"/>
      <c r="AB63" s="323"/>
      <c r="AC63" s="323"/>
      <c r="AD63" s="323"/>
      <c r="AE63" s="323"/>
      <c r="AF63" s="323"/>
      <c r="AG63" s="323"/>
      <c r="AH63" s="323"/>
      <c r="AI63" s="323"/>
      <c r="AJ63" s="323"/>
      <c r="AK63" s="323"/>
      <c r="AL63" s="323"/>
      <c r="AM63" s="323"/>
      <c r="AN63" s="323"/>
      <c r="AO63" s="323"/>
      <c r="AP63" s="323"/>
      <c r="AQ63" s="323"/>
      <c r="AR63" s="323"/>
      <c r="AS63" s="323"/>
      <c r="AT63" s="323"/>
      <c r="AU63" s="323"/>
      <c r="AV63" s="323"/>
      <c r="AW63" s="323"/>
      <c r="AX63" s="323"/>
      <c r="AY63" s="323"/>
      <c r="AZ63" s="323"/>
      <c r="BA63" s="323"/>
      <c r="BB63" s="323"/>
      <c r="BC63" s="323"/>
      <c r="BD63" s="323"/>
      <c r="BE63" s="323"/>
      <c r="BF63" s="323"/>
      <c r="BG63" s="323"/>
      <c r="BH63" s="323"/>
      <c r="BI63" s="323"/>
      <c r="BJ63" s="323"/>
      <c r="BK63" s="323"/>
      <c r="BL63" s="323"/>
      <c r="BM63" s="323"/>
      <c r="BN63" s="323"/>
      <c r="BO63" s="323"/>
      <c r="BP63" s="323"/>
      <c r="BQ63" s="323"/>
      <c r="BR63" s="323"/>
      <c r="BS63" s="323"/>
      <c r="BT63" s="323"/>
      <c r="BU63" s="323"/>
      <c r="BV63" s="323"/>
      <c r="BW63" s="323"/>
      <c r="BX63" s="323"/>
      <c r="BY63" s="323"/>
      <c r="BZ63" s="323"/>
      <c r="CA63" s="323"/>
    </row>
    <row r="64" spans="1:79" ht="13.5" customHeight="1">
      <c r="A64" s="323"/>
      <c r="B64" s="323"/>
      <c r="C64" s="323"/>
      <c r="D64" s="323"/>
      <c r="E64" s="323"/>
      <c r="F64" s="323"/>
      <c r="G64" s="323"/>
      <c r="H64" s="323"/>
      <c r="I64" s="323"/>
      <c r="J64" s="323"/>
      <c r="K64" s="323"/>
      <c r="L64" s="323"/>
      <c r="M64" s="323"/>
      <c r="N64" s="323"/>
      <c r="O64" s="323"/>
      <c r="P64" s="323"/>
      <c r="Q64" s="323"/>
      <c r="R64" s="323"/>
      <c r="S64" s="323"/>
      <c r="T64" s="323"/>
      <c r="U64" s="323"/>
      <c r="V64" s="323"/>
      <c r="W64" s="323"/>
      <c r="X64" s="323"/>
      <c r="Y64" s="323"/>
      <c r="Z64" s="323"/>
      <c r="AA64" s="323"/>
      <c r="AB64" s="323"/>
      <c r="AC64" s="323"/>
      <c r="AD64" s="323"/>
      <c r="AE64" s="323"/>
      <c r="AF64" s="323"/>
      <c r="AG64" s="323"/>
      <c r="AH64" s="323"/>
      <c r="AI64" s="323"/>
      <c r="AJ64" s="323"/>
      <c r="AK64" s="323"/>
      <c r="AL64" s="323"/>
      <c r="AM64" s="323"/>
      <c r="AN64" s="323"/>
      <c r="AO64" s="323"/>
      <c r="AP64" s="323"/>
      <c r="AQ64" s="323"/>
      <c r="AR64" s="323"/>
      <c r="AS64" s="323"/>
      <c r="AT64" s="323"/>
      <c r="AU64" s="323"/>
      <c r="AV64" s="323"/>
      <c r="AW64" s="323"/>
      <c r="AX64" s="323"/>
      <c r="AY64" s="323"/>
      <c r="AZ64" s="323"/>
      <c r="BA64" s="323"/>
      <c r="BB64" s="323"/>
      <c r="BC64" s="323"/>
      <c r="BD64" s="323"/>
      <c r="BE64" s="323"/>
      <c r="BF64" s="323"/>
      <c r="BG64" s="323"/>
      <c r="BH64" s="323"/>
      <c r="BI64" s="323"/>
      <c r="BJ64" s="323"/>
      <c r="BK64" s="323"/>
      <c r="BL64" s="323"/>
      <c r="BM64" s="323"/>
      <c r="BN64" s="323"/>
      <c r="BO64" s="323"/>
      <c r="BP64" s="323"/>
      <c r="BQ64" s="323"/>
      <c r="BR64" s="323"/>
      <c r="BS64" s="323"/>
      <c r="BT64" s="323"/>
      <c r="BU64" s="323"/>
      <c r="BV64" s="323"/>
      <c r="BW64" s="323"/>
      <c r="BX64" s="323"/>
      <c r="BY64" s="323"/>
      <c r="BZ64" s="323"/>
      <c r="CA64" s="323"/>
    </row>
    <row r="65" spans="1:79" ht="13.5" customHeight="1">
      <c r="A65" s="323"/>
      <c r="B65" s="323"/>
      <c r="C65" s="323"/>
      <c r="D65" s="323"/>
      <c r="E65" s="323"/>
      <c r="F65" s="323"/>
      <c r="G65" s="323"/>
      <c r="H65" s="323"/>
      <c r="I65" s="323"/>
      <c r="J65" s="323"/>
      <c r="K65" s="323"/>
      <c r="L65" s="323"/>
      <c r="M65" s="323"/>
      <c r="N65" s="323"/>
      <c r="O65" s="323"/>
      <c r="P65" s="323"/>
      <c r="Q65" s="323"/>
      <c r="R65" s="323"/>
      <c r="S65" s="323"/>
      <c r="T65" s="323"/>
      <c r="U65" s="323"/>
      <c r="V65" s="323"/>
      <c r="W65" s="323"/>
      <c r="X65" s="323"/>
      <c r="Y65" s="323"/>
      <c r="Z65" s="323"/>
      <c r="AA65" s="323"/>
      <c r="AB65" s="323"/>
      <c r="AC65" s="323"/>
      <c r="AD65" s="323"/>
      <c r="AE65" s="323"/>
      <c r="AF65" s="323"/>
      <c r="AG65" s="323"/>
      <c r="AH65" s="323"/>
      <c r="AI65" s="323"/>
      <c r="AJ65" s="323"/>
      <c r="AK65" s="323"/>
      <c r="AL65" s="323"/>
      <c r="AM65" s="323"/>
      <c r="AN65" s="323"/>
      <c r="AO65" s="323"/>
      <c r="AP65" s="323"/>
      <c r="AQ65" s="323"/>
      <c r="AR65" s="323"/>
      <c r="AS65" s="323"/>
      <c r="AT65" s="323"/>
      <c r="AU65" s="323"/>
      <c r="AV65" s="323"/>
      <c r="AW65" s="323"/>
      <c r="AX65" s="323"/>
      <c r="AY65" s="323"/>
      <c r="AZ65" s="323"/>
      <c r="BA65" s="323"/>
      <c r="BB65" s="323"/>
      <c r="BC65" s="323"/>
      <c r="BD65" s="323"/>
      <c r="BE65" s="323"/>
      <c r="BF65" s="323"/>
      <c r="BG65" s="323"/>
      <c r="BH65" s="323"/>
      <c r="BI65" s="323"/>
      <c r="BJ65" s="323"/>
      <c r="BK65" s="323"/>
      <c r="BL65" s="323"/>
      <c r="BM65" s="323"/>
      <c r="BN65" s="323"/>
      <c r="BO65" s="323"/>
      <c r="BP65" s="323"/>
      <c r="BQ65" s="323"/>
      <c r="BR65" s="323"/>
      <c r="BS65" s="323"/>
      <c r="BT65" s="323"/>
      <c r="BU65" s="323"/>
      <c r="BV65" s="323"/>
      <c r="BW65" s="323"/>
      <c r="BX65" s="323"/>
      <c r="BY65" s="323"/>
      <c r="BZ65" s="323"/>
      <c r="CA65" s="323"/>
    </row>
    <row r="66" spans="1:79" ht="13.5" customHeight="1">
      <c r="A66" s="323"/>
      <c r="B66" s="323"/>
      <c r="C66" s="323"/>
      <c r="D66" s="323"/>
      <c r="E66" s="323"/>
      <c r="F66" s="323"/>
      <c r="G66" s="323"/>
      <c r="H66" s="323"/>
      <c r="I66" s="323"/>
      <c r="J66" s="323"/>
      <c r="K66" s="323"/>
      <c r="L66" s="323"/>
      <c r="M66" s="323"/>
      <c r="N66" s="323"/>
      <c r="O66" s="323"/>
      <c r="P66" s="323"/>
      <c r="Q66" s="323"/>
      <c r="R66" s="323"/>
      <c r="S66" s="323"/>
      <c r="T66" s="323"/>
      <c r="U66" s="323"/>
      <c r="V66" s="323"/>
      <c r="W66" s="323"/>
      <c r="X66" s="323"/>
      <c r="Y66" s="323"/>
      <c r="Z66" s="323"/>
      <c r="AA66" s="323"/>
      <c r="AB66" s="323"/>
      <c r="AC66" s="323"/>
      <c r="AD66" s="323"/>
      <c r="AE66" s="323"/>
      <c r="AF66" s="323"/>
      <c r="AG66" s="323"/>
      <c r="AH66" s="323"/>
      <c r="AI66" s="323"/>
      <c r="AJ66" s="323"/>
      <c r="AK66" s="323"/>
      <c r="AL66" s="323"/>
      <c r="AM66" s="323"/>
      <c r="AN66" s="323"/>
      <c r="AO66" s="323"/>
      <c r="AP66" s="323"/>
      <c r="AQ66" s="323"/>
      <c r="AR66" s="323"/>
      <c r="AS66" s="323"/>
      <c r="AT66" s="323"/>
      <c r="AU66" s="323"/>
      <c r="AV66" s="323"/>
      <c r="AW66" s="323"/>
      <c r="AX66" s="323"/>
      <c r="AY66" s="323"/>
      <c r="AZ66" s="323"/>
      <c r="BA66" s="323"/>
      <c r="BB66" s="323"/>
      <c r="BC66" s="323"/>
      <c r="BD66" s="323"/>
      <c r="BE66" s="323"/>
      <c r="BF66" s="323"/>
      <c r="BG66" s="323"/>
      <c r="BH66" s="323"/>
      <c r="BI66" s="323"/>
      <c r="BJ66" s="323"/>
      <c r="BK66" s="323"/>
      <c r="BL66" s="323"/>
      <c r="BM66" s="323"/>
      <c r="BN66" s="323"/>
      <c r="BO66" s="323"/>
      <c r="BP66" s="323"/>
      <c r="BQ66" s="323"/>
      <c r="BR66" s="323"/>
      <c r="BS66" s="323"/>
      <c r="BT66" s="323"/>
      <c r="BU66" s="323"/>
      <c r="BV66" s="323"/>
      <c r="BW66" s="323"/>
      <c r="BX66" s="323"/>
      <c r="BY66" s="323"/>
      <c r="BZ66" s="323"/>
      <c r="CA66" s="323"/>
    </row>
    <row r="67" spans="1:79" ht="13.5" customHeight="1">
      <c r="A67" s="323"/>
      <c r="B67" s="323"/>
      <c r="C67" s="323"/>
      <c r="D67" s="323"/>
      <c r="E67" s="323"/>
      <c r="F67" s="323"/>
      <c r="G67" s="323"/>
      <c r="H67" s="323"/>
      <c r="I67" s="323"/>
      <c r="J67" s="323"/>
      <c r="K67" s="323"/>
      <c r="L67" s="323"/>
      <c r="M67" s="323"/>
      <c r="N67" s="323"/>
      <c r="O67" s="323"/>
      <c r="P67" s="323"/>
      <c r="Q67" s="323"/>
      <c r="R67" s="323"/>
      <c r="S67" s="323"/>
      <c r="T67" s="323"/>
      <c r="U67" s="323"/>
      <c r="V67" s="323"/>
      <c r="W67" s="323"/>
      <c r="X67" s="323"/>
      <c r="Y67" s="323"/>
      <c r="Z67" s="323"/>
      <c r="AA67" s="323"/>
      <c r="AB67" s="323"/>
      <c r="AC67" s="323"/>
      <c r="AD67" s="323"/>
      <c r="AE67" s="323"/>
      <c r="AF67" s="323"/>
      <c r="AG67" s="323"/>
      <c r="AH67" s="323"/>
      <c r="AI67" s="323"/>
      <c r="AJ67" s="323"/>
      <c r="AK67" s="323"/>
      <c r="AL67" s="323"/>
      <c r="AM67" s="323"/>
      <c r="AN67" s="323"/>
      <c r="AO67" s="323"/>
      <c r="AP67" s="323"/>
      <c r="AQ67" s="323"/>
      <c r="AR67" s="323"/>
      <c r="AS67" s="323"/>
      <c r="AT67" s="323"/>
      <c r="AU67" s="323"/>
      <c r="AV67" s="323"/>
      <c r="AW67" s="323"/>
      <c r="AX67" s="323"/>
      <c r="AY67" s="323"/>
      <c r="AZ67" s="323"/>
      <c r="BA67" s="323"/>
      <c r="BB67" s="323"/>
      <c r="BC67" s="323"/>
      <c r="BD67" s="323"/>
      <c r="BE67" s="323"/>
      <c r="BF67" s="323"/>
      <c r="BG67" s="323"/>
      <c r="BH67" s="323"/>
      <c r="BI67" s="323"/>
      <c r="BJ67" s="323"/>
      <c r="BK67" s="323"/>
      <c r="BL67" s="323"/>
      <c r="BM67" s="323"/>
      <c r="BN67" s="323"/>
      <c r="BO67" s="323"/>
      <c r="BP67" s="323"/>
      <c r="BQ67" s="323"/>
      <c r="BR67" s="323"/>
      <c r="BS67" s="323"/>
      <c r="BT67" s="323"/>
      <c r="BU67" s="323"/>
      <c r="BV67" s="323"/>
      <c r="BW67" s="323"/>
      <c r="BX67" s="323"/>
      <c r="BY67" s="323"/>
      <c r="BZ67" s="323"/>
      <c r="CA67" s="323"/>
    </row>
    <row r="68" spans="1:79" ht="13.5" customHeight="1">
      <c r="A68" s="323"/>
      <c r="B68" s="323"/>
      <c r="C68" s="323"/>
      <c r="D68" s="323"/>
      <c r="E68" s="323"/>
      <c r="F68" s="323"/>
      <c r="G68" s="323"/>
      <c r="H68" s="323"/>
      <c r="I68" s="323"/>
      <c r="J68" s="323"/>
      <c r="K68" s="323"/>
      <c r="L68" s="323"/>
      <c r="M68" s="323"/>
      <c r="N68" s="323"/>
      <c r="O68" s="323"/>
      <c r="P68" s="323"/>
      <c r="Q68" s="323"/>
      <c r="R68" s="323"/>
      <c r="S68" s="323"/>
      <c r="T68" s="323"/>
      <c r="U68" s="323"/>
      <c r="V68" s="323"/>
      <c r="W68" s="323"/>
      <c r="X68" s="323"/>
      <c r="Y68" s="323"/>
      <c r="Z68" s="323"/>
      <c r="AA68" s="323"/>
      <c r="AB68" s="323"/>
      <c r="AC68" s="323"/>
      <c r="AD68" s="323"/>
      <c r="AE68" s="323"/>
      <c r="AF68" s="323"/>
      <c r="AG68" s="323"/>
      <c r="AH68" s="323"/>
      <c r="AI68" s="323"/>
      <c r="AJ68" s="323"/>
      <c r="AK68" s="323"/>
      <c r="AL68" s="323"/>
      <c r="AM68" s="323"/>
      <c r="AN68" s="323"/>
      <c r="AO68" s="323"/>
      <c r="AP68" s="323"/>
      <c r="AQ68" s="323"/>
      <c r="AR68" s="323"/>
      <c r="AS68" s="323"/>
      <c r="AT68" s="323"/>
      <c r="AU68" s="323"/>
      <c r="AV68" s="323"/>
      <c r="AW68" s="323"/>
      <c r="AX68" s="323"/>
      <c r="AY68" s="323"/>
      <c r="AZ68" s="323"/>
      <c r="BA68" s="323"/>
      <c r="BB68" s="323"/>
      <c r="BC68" s="323"/>
      <c r="BD68" s="323"/>
      <c r="BE68" s="323"/>
      <c r="BF68" s="323"/>
      <c r="BG68" s="323"/>
      <c r="BH68" s="323"/>
      <c r="BI68" s="323"/>
      <c r="BJ68" s="323"/>
      <c r="BK68" s="323"/>
      <c r="BL68" s="323"/>
      <c r="BM68" s="323"/>
      <c r="BN68" s="323"/>
      <c r="BO68" s="323"/>
      <c r="BP68" s="323"/>
      <c r="BQ68" s="323"/>
      <c r="BR68" s="323"/>
      <c r="BS68" s="323"/>
      <c r="BT68" s="323"/>
      <c r="BU68" s="323"/>
      <c r="BV68" s="323"/>
      <c r="BW68" s="323"/>
      <c r="BX68" s="323"/>
      <c r="BY68" s="323"/>
      <c r="BZ68" s="323"/>
      <c r="CA68" s="323"/>
    </row>
    <row r="69" spans="1:79" ht="13.5" customHeight="1">
      <c r="A69" s="323"/>
      <c r="B69" s="323"/>
      <c r="C69" s="323"/>
      <c r="D69" s="323"/>
      <c r="E69" s="323"/>
      <c r="F69" s="323"/>
      <c r="G69" s="323"/>
      <c r="H69" s="323"/>
      <c r="I69" s="323"/>
      <c r="J69" s="323"/>
      <c r="K69" s="323"/>
      <c r="L69" s="323"/>
      <c r="M69" s="323"/>
      <c r="N69" s="323"/>
      <c r="O69" s="323"/>
      <c r="P69" s="323"/>
      <c r="Q69" s="323"/>
      <c r="R69" s="323"/>
      <c r="S69" s="323"/>
      <c r="T69" s="323"/>
      <c r="U69" s="323"/>
      <c r="V69" s="323"/>
      <c r="W69" s="323"/>
      <c r="X69" s="323"/>
      <c r="Y69" s="323"/>
      <c r="Z69" s="323"/>
      <c r="AA69" s="323"/>
      <c r="AB69" s="323"/>
      <c r="AC69" s="323"/>
      <c r="AD69" s="323"/>
      <c r="AE69" s="323"/>
      <c r="AF69" s="323"/>
      <c r="AG69" s="323"/>
      <c r="AH69" s="323"/>
      <c r="AI69" s="323"/>
      <c r="AJ69" s="323"/>
      <c r="AK69" s="323"/>
      <c r="AL69" s="323"/>
      <c r="AM69" s="323"/>
      <c r="AN69" s="323"/>
      <c r="AO69" s="323"/>
      <c r="AP69" s="323"/>
      <c r="AQ69" s="323"/>
      <c r="AR69" s="323"/>
      <c r="AS69" s="323"/>
      <c r="AT69" s="323"/>
      <c r="AU69" s="323"/>
      <c r="AV69" s="323"/>
      <c r="AW69" s="323"/>
      <c r="AX69" s="323"/>
      <c r="AY69" s="323"/>
      <c r="AZ69" s="323"/>
      <c r="BA69" s="323"/>
      <c r="BB69" s="323"/>
      <c r="BC69" s="323"/>
      <c r="BD69" s="323"/>
      <c r="BE69" s="323"/>
      <c r="BF69" s="323"/>
      <c r="BG69" s="323"/>
      <c r="BH69" s="323"/>
      <c r="BI69" s="323"/>
      <c r="BJ69" s="323"/>
      <c r="BK69" s="323"/>
      <c r="BL69" s="323"/>
      <c r="BM69" s="323"/>
      <c r="BN69" s="323"/>
      <c r="BO69" s="323"/>
      <c r="BP69" s="323"/>
      <c r="BQ69" s="323"/>
      <c r="BR69" s="323"/>
      <c r="BS69" s="323"/>
      <c r="BT69" s="323"/>
      <c r="BU69" s="323"/>
      <c r="BV69" s="323"/>
      <c r="BW69" s="323"/>
      <c r="BX69" s="323"/>
      <c r="BY69" s="323"/>
      <c r="BZ69" s="323"/>
      <c r="CA69" s="323"/>
    </row>
    <row r="70" spans="1:79" ht="13.5" customHeight="1">
      <c r="A70" s="323"/>
      <c r="B70" s="323"/>
      <c r="C70" s="323"/>
      <c r="D70" s="323"/>
      <c r="E70" s="323"/>
      <c r="F70" s="323"/>
      <c r="G70" s="323"/>
      <c r="H70" s="323"/>
      <c r="I70" s="323"/>
      <c r="J70" s="323"/>
      <c r="K70" s="323"/>
      <c r="L70" s="323"/>
      <c r="M70" s="323"/>
      <c r="N70" s="323"/>
      <c r="O70" s="323"/>
      <c r="P70" s="323"/>
      <c r="Q70" s="323"/>
      <c r="R70" s="323"/>
      <c r="S70" s="323"/>
      <c r="T70" s="323"/>
      <c r="U70" s="323"/>
      <c r="V70" s="323"/>
      <c r="W70" s="323"/>
      <c r="X70" s="323"/>
      <c r="Y70" s="323"/>
      <c r="Z70" s="323"/>
      <c r="AA70" s="323"/>
      <c r="AB70" s="323"/>
      <c r="AC70" s="323"/>
      <c r="AD70" s="323"/>
      <c r="AE70" s="323"/>
      <c r="AF70" s="323"/>
      <c r="AG70" s="323"/>
      <c r="AH70" s="323"/>
      <c r="AI70" s="323"/>
      <c r="AJ70" s="323"/>
      <c r="AK70" s="323"/>
      <c r="AL70" s="323"/>
      <c r="AM70" s="323"/>
      <c r="AN70" s="323"/>
      <c r="AO70" s="323"/>
      <c r="AP70" s="323"/>
      <c r="AQ70" s="323"/>
      <c r="AR70" s="323"/>
      <c r="AS70" s="323"/>
      <c r="AT70" s="323"/>
      <c r="AU70" s="323"/>
      <c r="AV70" s="323"/>
      <c r="AW70" s="323"/>
      <c r="AX70" s="323"/>
      <c r="AY70" s="323"/>
      <c r="AZ70" s="323"/>
      <c r="BA70" s="323"/>
      <c r="BB70" s="323"/>
      <c r="BC70" s="323"/>
      <c r="BD70" s="323"/>
      <c r="BE70" s="323"/>
      <c r="BF70" s="323"/>
      <c r="BG70" s="323"/>
      <c r="BH70" s="323"/>
      <c r="BI70" s="323"/>
      <c r="BJ70" s="323"/>
      <c r="BK70" s="323"/>
      <c r="BL70" s="323"/>
      <c r="BM70" s="323"/>
      <c r="BN70" s="323"/>
      <c r="BO70" s="323"/>
      <c r="BP70" s="323"/>
      <c r="BQ70" s="323"/>
      <c r="BR70" s="323"/>
      <c r="BS70" s="323"/>
      <c r="BT70" s="323"/>
      <c r="BU70" s="323"/>
      <c r="BV70" s="323"/>
      <c r="BW70" s="323"/>
      <c r="BX70" s="323"/>
      <c r="BY70" s="323"/>
      <c r="BZ70" s="323"/>
      <c r="CA70" s="323"/>
    </row>
    <row r="71" spans="1:79" ht="13.5" customHeight="1">
      <c r="A71" s="323"/>
      <c r="B71" s="323"/>
      <c r="C71" s="323"/>
      <c r="D71" s="323"/>
      <c r="E71" s="323"/>
      <c r="F71" s="323"/>
      <c r="G71" s="323"/>
      <c r="H71" s="323"/>
      <c r="I71" s="323"/>
      <c r="J71" s="323"/>
      <c r="K71" s="323"/>
      <c r="L71" s="323"/>
      <c r="M71" s="323"/>
      <c r="N71" s="323"/>
      <c r="O71" s="323"/>
      <c r="P71" s="323"/>
      <c r="Q71" s="323"/>
      <c r="R71" s="323"/>
      <c r="S71" s="323"/>
      <c r="T71" s="323"/>
      <c r="U71" s="323"/>
      <c r="V71" s="323"/>
      <c r="W71" s="323"/>
      <c r="X71" s="323"/>
      <c r="Y71" s="323"/>
      <c r="Z71" s="323"/>
      <c r="AA71" s="323"/>
      <c r="AB71" s="323"/>
      <c r="AC71" s="323"/>
      <c r="AD71" s="323"/>
      <c r="AE71" s="323"/>
      <c r="AF71" s="323"/>
      <c r="AG71" s="323"/>
      <c r="AH71" s="323"/>
      <c r="AI71" s="323"/>
      <c r="AJ71" s="323"/>
      <c r="AK71" s="323"/>
      <c r="AL71" s="323"/>
      <c r="AM71" s="323"/>
      <c r="AN71" s="323"/>
      <c r="AO71" s="323"/>
      <c r="AP71" s="323"/>
      <c r="AQ71" s="323"/>
      <c r="AR71" s="323"/>
      <c r="AS71" s="323"/>
      <c r="AT71" s="323"/>
      <c r="AU71" s="323"/>
      <c r="AV71" s="323"/>
      <c r="AW71" s="323"/>
      <c r="AX71" s="323"/>
      <c r="AY71" s="323"/>
      <c r="AZ71" s="323"/>
      <c r="BA71" s="323"/>
      <c r="BB71" s="323"/>
      <c r="BC71" s="323"/>
      <c r="BD71" s="323"/>
      <c r="BE71" s="323"/>
      <c r="BF71" s="323"/>
      <c r="BG71" s="323"/>
      <c r="BH71" s="323"/>
      <c r="BI71" s="323"/>
      <c r="BJ71" s="323"/>
      <c r="BK71" s="323"/>
      <c r="BL71" s="323"/>
      <c r="BM71" s="323"/>
      <c r="BN71" s="323"/>
      <c r="BO71" s="323"/>
      <c r="BP71" s="323"/>
      <c r="BQ71" s="323"/>
      <c r="BR71" s="323"/>
      <c r="BS71" s="323"/>
      <c r="BT71" s="323"/>
      <c r="BU71" s="323"/>
      <c r="BV71" s="323"/>
      <c r="BW71" s="323"/>
      <c r="BX71" s="323"/>
      <c r="BY71" s="323"/>
      <c r="BZ71" s="323"/>
      <c r="CA71" s="323"/>
    </row>
    <row r="72" spans="1:79" ht="13.5" customHeight="1">
      <c r="A72" s="323"/>
      <c r="B72" s="323"/>
      <c r="C72" s="323"/>
      <c r="D72" s="323"/>
      <c r="E72" s="323"/>
      <c r="F72" s="323"/>
      <c r="G72" s="323"/>
      <c r="H72" s="323"/>
      <c r="I72" s="323"/>
      <c r="J72" s="323"/>
      <c r="K72" s="323"/>
      <c r="L72" s="323"/>
      <c r="M72" s="323"/>
      <c r="N72" s="323"/>
      <c r="O72" s="323"/>
      <c r="P72" s="323"/>
      <c r="Q72" s="323"/>
      <c r="R72" s="323"/>
      <c r="S72" s="323"/>
      <c r="T72" s="323"/>
      <c r="U72" s="323"/>
      <c r="V72" s="323"/>
      <c r="W72" s="323"/>
      <c r="X72" s="323"/>
      <c r="Y72" s="323"/>
      <c r="Z72" s="323"/>
      <c r="AA72" s="323"/>
      <c r="AB72" s="323"/>
      <c r="AC72" s="323"/>
      <c r="AD72" s="323"/>
      <c r="AE72" s="323"/>
      <c r="AF72" s="323"/>
      <c r="AG72" s="323"/>
      <c r="AH72" s="323"/>
      <c r="AI72" s="323"/>
      <c r="AJ72" s="323"/>
      <c r="AK72" s="323"/>
      <c r="AL72" s="323"/>
      <c r="AM72" s="323"/>
      <c r="AN72" s="323"/>
      <c r="AO72" s="323"/>
      <c r="AP72" s="323"/>
      <c r="AQ72" s="323"/>
      <c r="AR72" s="323"/>
      <c r="AS72" s="323"/>
      <c r="AT72" s="323"/>
      <c r="AU72" s="323"/>
      <c r="AV72" s="323"/>
      <c r="AW72" s="323"/>
      <c r="AX72" s="323"/>
      <c r="AY72" s="323"/>
      <c r="AZ72" s="323"/>
      <c r="BA72" s="323"/>
      <c r="BB72" s="323"/>
      <c r="BC72" s="323"/>
      <c r="BD72" s="323"/>
      <c r="BE72" s="323"/>
      <c r="BF72" s="323"/>
      <c r="BG72" s="323"/>
      <c r="BH72" s="323"/>
      <c r="BI72" s="323"/>
      <c r="BJ72" s="323"/>
      <c r="BK72" s="323"/>
      <c r="BL72" s="323"/>
      <c r="BM72" s="323"/>
      <c r="BN72" s="323"/>
      <c r="BO72" s="323"/>
      <c r="BP72" s="323"/>
      <c r="BQ72" s="323"/>
      <c r="BR72" s="323"/>
      <c r="BS72" s="323"/>
      <c r="BT72" s="323"/>
      <c r="BU72" s="323"/>
      <c r="BV72" s="323"/>
      <c r="BW72" s="323"/>
      <c r="BX72" s="323"/>
      <c r="BY72" s="323"/>
      <c r="BZ72" s="323"/>
      <c r="CA72" s="323"/>
    </row>
    <row r="73" spans="1:79" ht="13.5" customHeight="1">
      <c r="A73" s="323"/>
      <c r="B73" s="323"/>
      <c r="C73" s="323"/>
      <c r="D73" s="323"/>
      <c r="E73" s="323"/>
      <c r="F73" s="323"/>
      <c r="G73" s="323"/>
      <c r="H73" s="323"/>
      <c r="I73" s="323"/>
      <c r="J73" s="323"/>
      <c r="K73" s="323"/>
      <c r="L73" s="323"/>
      <c r="M73" s="323"/>
      <c r="N73" s="323"/>
      <c r="O73" s="323"/>
      <c r="P73" s="323"/>
      <c r="Q73" s="323"/>
      <c r="R73" s="323"/>
      <c r="S73" s="323"/>
      <c r="T73" s="323"/>
      <c r="U73" s="323"/>
      <c r="V73" s="323"/>
      <c r="W73" s="323"/>
      <c r="X73" s="323"/>
      <c r="Y73" s="323"/>
      <c r="Z73" s="323"/>
      <c r="AA73" s="323"/>
      <c r="AB73" s="323"/>
      <c r="AC73" s="323"/>
      <c r="AD73" s="323"/>
      <c r="AE73" s="323"/>
      <c r="AF73" s="323"/>
      <c r="AG73" s="323"/>
      <c r="AH73" s="323"/>
      <c r="AI73" s="323"/>
      <c r="AJ73" s="323"/>
      <c r="AK73" s="323"/>
      <c r="AL73" s="323"/>
      <c r="AM73" s="323"/>
      <c r="AN73" s="323"/>
      <c r="AO73" s="323"/>
      <c r="AP73" s="323"/>
      <c r="AQ73" s="323"/>
      <c r="AR73" s="323"/>
      <c r="AS73" s="323"/>
      <c r="AT73" s="323"/>
      <c r="AU73" s="323"/>
      <c r="AV73" s="323"/>
      <c r="AW73" s="323"/>
      <c r="AX73" s="323"/>
      <c r="AY73" s="323"/>
      <c r="AZ73" s="323"/>
      <c r="BA73" s="323"/>
      <c r="BB73" s="323"/>
      <c r="BC73" s="323"/>
      <c r="BD73" s="323"/>
      <c r="BE73" s="323"/>
      <c r="BF73" s="323"/>
      <c r="BG73" s="323"/>
      <c r="BH73" s="323"/>
      <c r="BI73" s="323"/>
      <c r="BJ73" s="323"/>
      <c r="BK73" s="323"/>
      <c r="BL73" s="323"/>
      <c r="BM73" s="323"/>
      <c r="BN73" s="323"/>
      <c r="BO73" s="323"/>
      <c r="BP73" s="323"/>
      <c r="BQ73" s="323"/>
      <c r="BR73" s="323"/>
      <c r="BS73" s="323"/>
      <c r="BT73" s="323"/>
      <c r="BU73" s="323"/>
      <c r="BV73" s="323"/>
      <c r="BW73" s="323"/>
      <c r="BX73" s="323"/>
      <c r="BY73" s="323"/>
      <c r="BZ73" s="323"/>
      <c r="CA73" s="323"/>
    </row>
    <row r="74" spans="1:79" ht="13.5" customHeight="1">
      <c r="A74" s="323"/>
      <c r="B74" s="323"/>
      <c r="C74" s="323"/>
      <c r="D74" s="323"/>
      <c r="E74" s="323"/>
      <c r="F74" s="323"/>
      <c r="G74" s="323"/>
      <c r="H74" s="323"/>
      <c r="I74" s="323"/>
      <c r="J74" s="323"/>
      <c r="K74" s="323"/>
      <c r="L74" s="323"/>
      <c r="M74" s="323"/>
      <c r="N74" s="323"/>
      <c r="O74" s="323"/>
      <c r="P74" s="323"/>
      <c r="Q74" s="323"/>
      <c r="R74" s="323"/>
      <c r="S74" s="323"/>
      <c r="T74" s="323"/>
      <c r="U74" s="323"/>
      <c r="V74" s="323"/>
      <c r="W74" s="323"/>
      <c r="X74" s="323"/>
      <c r="Y74" s="323"/>
      <c r="Z74" s="323"/>
      <c r="AA74" s="323"/>
      <c r="AB74" s="323"/>
      <c r="AC74" s="323"/>
      <c r="AD74" s="323"/>
      <c r="AE74" s="323"/>
      <c r="AF74" s="323"/>
      <c r="AG74" s="323"/>
      <c r="AH74" s="323"/>
      <c r="AI74" s="323"/>
      <c r="AJ74" s="323"/>
      <c r="AK74" s="323"/>
      <c r="AL74" s="323"/>
      <c r="AM74" s="323"/>
      <c r="AN74" s="323"/>
      <c r="AO74" s="323"/>
      <c r="AP74" s="323"/>
      <c r="AQ74" s="323"/>
      <c r="AR74" s="323"/>
      <c r="AS74" s="323"/>
      <c r="AT74" s="323"/>
      <c r="AU74" s="323"/>
      <c r="AV74" s="323"/>
      <c r="AW74" s="323"/>
      <c r="AX74" s="323"/>
      <c r="AY74" s="323"/>
      <c r="AZ74" s="323"/>
      <c r="BA74" s="323"/>
      <c r="BB74" s="323"/>
      <c r="BC74" s="323"/>
      <c r="BD74" s="323"/>
      <c r="BE74" s="323"/>
      <c r="BF74" s="323"/>
      <c r="BG74" s="323"/>
      <c r="BH74" s="323"/>
      <c r="BI74" s="323"/>
      <c r="BJ74" s="323"/>
      <c r="BK74" s="323"/>
      <c r="BL74" s="323"/>
      <c r="BM74" s="323"/>
      <c r="BN74" s="323"/>
      <c r="BO74" s="323"/>
      <c r="BP74" s="323"/>
      <c r="BQ74" s="323"/>
      <c r="BR74" s="323"/>
      <c r="BS74" s="323"/>
      <c r="BT74" s="323"/>
      <c r="BU74" s="323"/>
      <c r="BV74" s="323"/>
      <c r="BW74" s="323"/>
      <c r="BX74" s="323"/>
      <c r="BY74" s="323"/>
      <c r="BZ74" s="323"/>
      <c r="CA74" s="323"/>
    </row>
    <row r="75" spans="1:79" ht="13.5" customHeight="1">
      <c r="A75" s="323"/>
      <c r="B75" s="323"/>
      <c r="C75" s="323"/>
      <c r="D75" s="323"/>
      <c r="E75" s="323"/>
      <c r="F75" s="323"/>
      <c r="G75" s="323"/>
      <c r="H75" s="323"/>
      <c r="I75" s="323"/>
      <c r="J75" s="323"/>
      <c r="K75" s="323"/>
      <c r="L75" s="323"/>
      <c r="M75" s="323"/>
      <c r="N75" s="323"/>
      <c r="O75" s="323"/>
      <c r="P75" s="323"/>
      <c r="Q75" s="323"/>
      <c r="R75" s="323"/>
      <c r="S75" s="323"/>
      <c r="T75" s="323"/>
      <c r="U75" s="323"/>
      <c r="V75" s="323"/>
      <c r="W75" s="323"/>
      <c r="X75" s="323"/>
      <c r="Y75" s="323"/>
      <c r="Z75" s="323"/>
      <c r="AA75" s="323"/>
      <c r="AB75" s="323"/>
      <c r="AC75" s="323"/>
      <c r="AD75" s="323"/>
      <c r="AE75" s="323"/>
      <c r="AF75" s="323"/>
      <c r="AG75" s="323"/>
      <c r="AH75" s="323"/>
      <c r="AI75" s="323"/>
      <c r="AJ75" s="323"/>
      <c r="AK75" s="323"/>
      <c r="AL75" s="323"/>
      <c r="AM75" s="323"/>
      <c r="AN75" s="323"/>
      <c r="AO75" s="323"/>
      <c r="AP75" s="323"/>
      <c r="AQ75" s="323"/>
      <c r="AR75" s="323"/>
      <c r="AS75" s="323"/>
      <c r="AT75" s="323"/>
      <c r="AU75" s="323"/>
      <c r="AV75" s="323"/>
      <c r="AW75" s="323"/>
      <c r="AX75" s="323"/>
      <c r="AY75" s="323"/>
      <c r="AZ75" s="323"/>
      <c r="BA75" s="323"/>
      <c r="BB75" s="323"/>
      <c r="BC75" s="323"/>
      <c r="BD75" s="323"/>
      <c r="BE75" s="323"/>
      <c r="BF75" s="323"/>
      <c r="BG75" s="323"/>
      <c r="BH75" s="323"/>
      <c r="BI75" s="323"/>
      <c r="BJ75" s="323"/>
      <c r="BK75" s="323"/>
      <c r="BL75" s="323"/>
      <c r="BM75" s="323"/>
      <c r="BN75" s="323"/>
      <c r="BO75" s="323"/>
      <c r="BP75" s="323"/>
      <c r="BQ75" s="323"/>
      <c r="BR75" s="323"/>
      <c r="BS75" s="323"/>
      <c r="BT75" s="323"/>
      <c r="BU75" s="323"/>
      <c r="BV75" s="323"/>
      <c r="BW75" s="323"/>
      <c r="BX75" s="323"/>
      <c r="BY75" s="323"/>
      <c r="BZ75" s="323"/>
      <c r="CA75" s="323"/>
    </row>
    <row r="76" spans="1:79" ht="13.5" customHeight="1">
      <c r="A76" s="323"/>
      <c r="B76" s="323"/>
      <c r="C76" s="323"/>
      <c r="D76" s="323"/>
      <c r="E76" s="323"/>
      <c r="F76" s="323"/>
      <c r="G76" s="323"/>
      <c r="H76" s="323"/>
      <c r="I76" s="323"/>
      <c r="J76" s="323"/>
      <c r="K76" s="323"/>
      <c r="L76" s="323"/>
      <c r="M76" s="323"/>
      <c r="N76" s="323"/>
      <c r="O76" s="323"/>
      <c r="P76" s="323"/>
      <c r="Q76" s="323"/>
      <c r="R76" s="323"/>
      <c r="S76" s="323"/>
      <c r="T76" s="323"/>
      <c r="U76" s="323"/>
      <c r="V76" s="323"/>
      <c r="W76" s="323"/>
      <c r="X76" s="323"/>
      <c r="Y76" s="323"/>
      <c r="Z76" s="323"/>
      <c r="AA76" s="323"/>
      <c r="AB76" s="323"/>
      <c r="AC76" s="323"/>
      <c r="AD76" s="323"/>
      <c r="AE76" s="323"/>
      <c r="AF76" s="323"/>
      <c r="AG76" s="323"/>
      <c r="AH76" s="323"/>
      <c r="AI76" s="323"/>
      <c r="AJ76" s="323"/>
      <c r="AK76" s="323"/>
      <c r="AL76" s="323"/>
      <c r="AM76" s="323"/>
      <c r="AN76" s="323"/>
      <c r="AO76" s="323"/>
      <c r="AP76" s="323"/>
      <c r="AQ76" s="323"/>
      <c r="AR76" s="323"/>
      <c r="AS76" s="323"/>
      <c r="AT76" s="323"/>
      <c r="AU76" s="323"/>
      <c r="AV76" s="323"/>
      <c r="AW76" s="323"/>
      <c r="AX76" s="323"/>
      <c r="AY76" s="323"/>
      <c r="AZ76" s="323"/>
      <c r="BA76" s="323"/>
      <c r="BB76" s="323"/>
      <c r="BC76" s="323"/>
      <c r="BD76" s="323"/>
      <c r="BE76" s="323"/>
      <c r="BF76" s="323"/>
      <c r="BG76" s="323"/>
      <c r="BH76" s="323"/>
      <c r="BI76" s="323"/>
      <c r="BJ76" s="323"/>
      <c r="BK76" s="323"/>
      <c r="BL76" s="323"/>
      <c r="BM76" s="323"/>
      <c r="BN76" s="323"/>
      <c r="BO76" s="323"/>
      <c r="BP76" s="323"/>
      <c r="BQ76" s="323"/>
      <c r="BR76" s="323"/>
      <c r="BS76" s="323"/>
      <c r="BT76" s="323"/>
      <c r="BU76" s="323"/>
      <c r="BV76" s="323"/>
      <c r="BW76" s="323"/>
      <c r="BX76" s="323"/>
      <c r="BY76" s="323"/>
      <c r="BZ76" s="323"/>
      <c r="CA76" s="323"/>
    </row>
    <row r="77" spans="1:79" ht="13.5" customHeight="1">
      <c r="A77" s="323"/>
      <c r="B77" s="323"/>
      <c r="C77" s="323"/>
      <c r="D77" s="323"/>
      <c r="E77" s="323"/>
      <c r="F77" s="323"/>
      <c r="G77" s="323"/>
      <c r="H77" s="323"/>
      <c r="I77" s="323"/>
      <c r="J77" s="323"/>
      <c r="K77" s="323"/>
      <c r="L77" s="323"/>
      <c r="M77" s="323"/>
      <c r="N77" s="323"/>
      <c r="O77" s="323"/>
      <c r="P77" s="323"/>
      <c r="Q77" s="323"/>
      <c r="R77" s="323"/>
      <c r="S77" s="323"/>
      <c r="T77" s="323"/>
      <c r="U77" s="323"/>
      <c r="V77" s="323"/>
      <c r="W77" s="323"/>
      <c r="X77" s="323"/>
      <c r="Y77" s="323"/>
      <c r="Z77" s="323"/>
      <c r="AA77" s="323"/>
      <c r="AB77" s="323"/>
      <c r="AC77" s="323"/>
      <c r="AD77" s="323"/>
      <c r="AE77" s="323"/>
      <c r="AF77" s="323"/>
      <c r="AG77" s="323"/>
      <c r="AH77" s="323"/>
      <c r="AI77" s="323"/>
      <c r="AJ77" s="323"/>
      <c r="AK77" s="323"/>
      <c r="AL77" s="323"/>
      <c r="AM77" s="323"/>
      <c r="AN77" s="323"/>
      <c r="AO77" s="323"/>
      <c r="AP77" s="323"/>
      <c r="AQ77" s="323"/>
      <c r="AR77" s="323"/>
      <c r="AS77" s="323"/>
      <c r="AT77" s="323"/>
      <c r="AU77" s="323"/>
      <c r="AV77" s="323"/>
      <c r="AW77" s="323"/>
      <c r="AX77" s="323"/>
      <c r="AY77" s="323"/>
      <c r="AZ77" s="323"/>
      <c r="BA77" s="323"/>
      <c r="BB77" s="323"/>
      <c r="BC77" s="323"/>
      <c r="BD77" s="323"/>
      <c r="BE77" s="323"/>
      <c r="BF77" s="323"/>
      <c r="BG77" s="323"/>
      <c r="BH77" s="323"/>
      <c r="BI77" s="323"/>
      <c r="BJ77" s="323"/>
      <c r="BK77" s="323"/>
      <c r="BL77" s="323"/>
      <c r="BM77" s="323"/>
      <c r="BN77" s="323"/>
      <c r="BO77" s="323"/>
      <c r="BP77" s="323"/>
      <c r="BQ77" s="323"/>
      <c r="BR77" s="323"/>
      <c r="BS77" s="323"/>
      <c r="BT77" s="323"/>
      <c r="BU77" s="323"/>
      <c r="BV77" s="323"/>
      <c r="BW77" s="323"/>
      <c r="BX77" s="323"/>
      <c r="BY77" s="323"/>
      <c r="BZ77" s="323"/>
      <c r="CA77" s="323"/>
    </row>
    <row r="78" spans="1:79" ht="13.5" customHeight="1">
      <c r="A78" s="323"/>
      <c r="B78" s="323"/>
      <c r="C78" s="323"/>
      <c r="D78" s="323"/>
      <c r="E78" s="323"/>
      <c r="F78" s="323"/>
      <c r="G78" s="323"/>
      <c r="H78" s="323"/>
      <c r="I78" s="323"/>
      <c r="J78" s="323"/>
      <c r="K78" s="323"/>
      <c r="L78" s="323"/>
      <c r="M78" s="323"/>
      <c r="N78" s="323"/>
      <c r="O78" s="323"/>
      <c r="P78" s="323"/>
      <c r="Q78" s="323"/>
      <c r="R78" s="323"/>
      <c r="S78" s="323"/>
      <c r="T78" s="323"/>
      <c r="U78" s="323"/>
      <c r="V78" s="323"/>
      <c r="W78" s="323"/>
      <c r="X78" s="323"/>
      <c r="Y78" s="323"/>
      <c r="Z78" s="323"/>
      <c r="AA78" s="323"/>
      <c r="AB78" s="323"/>
      <c r="AC78" s="323"/>
      <c r="AD78" s="323"/>
      <c r="AE78" s="323"/>
      <c r="AF78" s="323"/>
      <c r="AG78" s="323"/>
      <c r="AH78" s="323"/>
      <c r="AI78" s="323"/>
      <c r="AJ78" s="323"/>
      <c r="AK78" s="323"/>
      <c r="AL78" s="323"/>
      <c r="AM78" s="323"/>
      <c r="AN78" s="323"/>
      <c r="AO78" s="323"/>
      <c r="AP78" s="323"/>
      <c r="AQ78" s="323"/>
      <c r="AR78" s="323"/>
      <c r="AS78" s="323"/>
      <c r="AT78" s="323"/>
      <c r="AU78" s="323"/>
      <c r="AV78" s="323"/>
      <c r="AW78" s="323"/>
      <c r="AX78" s="323"/>
      <c r="AY78" s="323"/>
      <c r="AZ78" s="323"/>
      <c r="BA78" s="323"/>
      <c r="BB78" s="323"/>
      <c r="BC78" s="323"/>
      <c r="BD78" s="323"/>
      <c r="BE78" s="323"/>
      <c r="BF78" s="323"/>
      <c r="BG78" s="323"/>
      <c r="BH78" s="323"/>
      <c r="BI78" s="323"/>
      <c r="BJ78" s="323"/>
      <c r="BK78" s="323"/>
      <c r="BL78" s="323"/>
      <c r="BM78" s="323"/>
      <c r="BN78" s="323"/>
      <c r="BO78" s="323"/>
      <c r="BP78" s="323"/>
      <c r="BQ78" s="323"/>
      <c r="BR78" s="323"/>
      <c r="BS78" s="323"/>
      <c r="BT78" s="323"/>
      <c r="BU78" s="323"/>
      <c r="BV78" s="323"/>
      <c r="BW78" s="323"/>
      <c r="BX78" s="323"/>
      <c r="BY78" s="323"/>
      <c r="BZ78" s="323"/>
      <c r="CA78" s="323"/>
    </row>
    <row r="79" spans="1:79" ht="13.5" customHeight="1">
      <c r="A79" s="323"/>
      <c r="B79" s="323"/>
      <c r="C79" s="323"/>
      <c r="D79" s="323"/>
      <c r="E79" s="323"/>
      <c r="F79" s="323"/>
      <c r="G79" s="323"/>
      <c r="H79" s="323"/>
      <c r="I79" s="323"/>
      <c r="J79" s="323"/>
      <c r="K79" s="323"/>
      <c r="L79" s="323"/>
      <c r="M79" s="323"/>
      <c r="N79" s="323"/>
      <c r="O79" s="323"/>
      <c r="P79" s="323"/>
      <c r="Q79" s="323"/>
      <c r="R79" s="323"/>
      <c r="S79" s="323"/>
      <c r="T79" s="323"/>
      <c r="U79" s="323"/>
      <c r="V79" s="323"/>
      <c r="W79" s="323"/>
      <c r="X79" s="323"/>
      <c r="Y79" s="323"/>
      <c r="Z79" s="323"/>
      <c r="AA79" s="323"/>
      <c r="AB79" s="323"/>
      <c r="AC79" s="323"/>
      <c r="AD79" s="323"/>
      <c r="AE79" s="323"/>
      <c r="AF79" s="323"/>
      <c r="AG79" s="323"/>
      <c r="AH79" s="323"/>
      <c r="AI79" s="323"/>
      <c r="AJ79" s="323"/>
      <c r="AK79" s="323"/>
      <c r="AL79" s="323"/>
      <c r="AM79" s="323"/>
      <c r="AN79" s="323"/>
      <c r="AO79" s="323"/>
      <c r="AP79" s="323"/>
      <c r="AQ79" s="323"/>
      <c r="AR79" s="323"/>
      <c r="AS79" s="323"/>
      <c r="AT79" s="323"/>
      <c r="AU79" s="323"/>
      <c r="AV79" s="323"/>
      <c r="AW79" s="323"/>
      <c r="AX79" s="323"/>
      <c r="AY79" s="323"/>
      <c r="AZ79" s="323"/>
      <c r="BA79" s="323"/>
      <c r="BB79" s="323"/>
      <c r="BC79" s="323"/>
      <c r="BD79" s="323"/>
      <c r="BE79" s="323"/>
      <c r="BF79" s="323"/>
      <c r="BG79" s="323"/>
      <c r="BH79" s="323"/>
      <c r="BI79" s="323"/>
      <c r="BJ79" s="323"/>
      <c r="BK79" s="323"/>
      <c r="BL79" s="323"/>
      <c r="BM79" s="323"/>
      <c r="BN79" s="323"/>
      <c r="BO79" s="323"/>
      <c r="BP79" s="323"/>
      <c r="BQ79" s="323"/>
      <c r="BR79" s="323"/>
      <c r="BS79" s="323"/>
      <c r="BT79" s="323"/>
      <c r="BU79" s="323"/>
      <c r="BV79" s="323"/>
      <c r="BW79" s="323"/>
      <c r="BX79" s="323"/>
      <c r="BY79" s="323"/>
      <c r="BZ79" s="323"/>
      <c r="CA79" s="323"/>
    </row>
    <row r="80" spans="1:79" ht="13.5" customHeight="1">
      <c r="A80" s="323"/>
      <c r="B80" s="323"/>
      <c r="C80" s="323"/>
      <c r="D80" s="323"/>
      <c r="E80" s="323"/>
      <c r="F80" s="323"/>
      <c r="G80" s="323"/>
      <c r="H80" s="323"/>
      <c r="I80" s="323"/>
      <c r="J80" s="323"/>
      <c r="K80" s="323"/>
      <c r="L80" s="323"/>
      <c r="M80" s="323"/>
      <c r="N80" s="323"/>
      <c r="O80" s="323"/>
      <c r="P80" s="323"/>
      <c r="Q80" s="323"/>
      <c r="R80" s="323"/>
      <c r="S80" s="323"/>
      <c r="T80" s="323"/>
      <c r="U80" s="323"/>
      <c r="V80" s="323"/>
      <c r="W80" s="323"/>
      <c r="X80" s="323"/>
      <c r="Y80" s="323"/>
      <c r="Z80" s="323"/>
      <c r="AA80" s="323"/>
      <c r="AB80" s="323"/>
      <c r="AC80" s="323"/>
      <c r="AD80" s="323"/>
      <c r="AE80" s="323"/>
      <c r="AF80" s="323"/>
      <c r="AG80" s="323"/>
      <c r="AH80" s="323"/>
      <c r="AI80" s="323"/>
      <c r="AJ80" s="323"/>
      <c r="AK80" s="323"/>
      <c r="AL80" s="323"/>
      <c r="AM80" s="323"/>
      <c r="AN80" s="323"/>
      <c r="AO80" s="323"/>
      <c r="AP80" s="323"/>
      <c r="AQ80" s="323"/>
      <c r="AR80" s="323"/>
      <c r="AS80" s="323"/>
      <c r="AT80" s="323"/>
      <c r="AU80" s="323"/>
      <c r="AV80" s="323"/>
      <c r="AW80" s="323"/>
      <c r="AX80" s="323"/>
      <c r="AY80" s="323"/>
      <c r="AZ80" s="323"/>
      <c r="BA80" s="323"/>
      <c r="BB80" s="323"/>
      <c r="BC80" s="323"/>
      <c r="BD80" s="323"/>
      <c r="BE80" s="323"/>
      <c r="BF80" s="323"/>
      <c r="BG80" s="323"/>
      <c r="BH80" s="323"/>
      <c r="BI80" s="323"/>
      <c r="BJ80" s="323"/>
      <c r="BK80" s="323"/>
      <c r="BL80" s="323"/>
      <c r="BM80" s="323"/>
      <c r="BN80" s="323"/>
      <c r="BO80" s="323"/>
      <c r="BP80" s="323"/>
      <c r="BQ80" s="323"/>
      <c r="BR80" s="323"/>
      <c r="BS80" s="323"/>
      <c r="BT80" s="323"/>
      <c r="BU80" s="323"/>
      <c r="BV80" s="323"/>
      <c r="BW80" s="323"/>
      <c r="BX80" s="323"/>
      <c r="BY80" s="323"/>
      <c r="BZ80" s="323"/>
      <c r="CA80" s="323"/>
    </row>
    <row r="81" spans="1:79" ht="13.5" customHeight="1">
      <c r="A81" s="323"/>
      <c r="B81" s="323"/>
      <c r="C81" s="323"/>
      <c r="D81" s="323"/>
      <c r="E81" s="323"/>
      <c r="F81" s="323"/>
      <c r="G81" s="323"/>
      <c r="H81" s="323"/>
      <c r="I81" s="323"/>
      <c r="J81" s="323"/>
      <c r="K81" s="323"/>
      <c r="L81" s="323"/>
      <c r="M81" s="323"/>
      <c r="N81" s="323"/>
      <c r="O81" s="323"/>
      <c r="P81" s="323"/>
      <c r="Q81" s="323"/>
      <c r="R81" s="323"/>
      <c r="S81" s="323"/>
      <c r="T81" s="323"/>
      <c r="U81" s="323"/>
      <c r="V81" s="323"/>
      <c r="W81" s="323"/>
      <c r="X81" s="323"/>
      <c r="Y81" s="323"/>
      <c r="Z81" s="323"/>
      <c r="AA81" s="323"/>
      <c r="AB81" s="323"/>
      <c r="AC81" s="323"/>
      <c r="AD81" s="323"/>
      <c r="AE81" s="323"/>
      <c r="AF81" s="323"/>
      <c r="AG81" s="323"/>
      <c r="AH81" s="323"/>
      <c r="AI81" s="323"/>
      <c r="AJ81" s="323"/>
      <c r="AK81" s="323"/>
      <c r="AL81" s="323"/>
      <c r="AM81" s="323"/>
      <c r="AN81" s="323"/>
      <c r="AO81" s="323"/>
      <c r="AP81" s="323"/>
      <c r="AQ81" s="323"/>
      <c r="AR81" s="323"/>
      <c r="AS81" s="323"/>
      <c r="AT81" s="323"/>
      <c r="AU81" s="323"/>
      <c r="AV81" s="323"/>
      <c r="AW81" s="323"/>
      <c r="AX81" s="323"/>
      <c r="AY81" s="323"/>
      <c r="AZ81" s="323"/>
      <c r="BA81" s="323"/>
      <c r="BB81" s="323"/>
      <c r="BC81" s="323"/>
      <c r="BD81" s="323"/>
      <c r="BE81" s="323"/>
      <c r="BF81" s="323"/>
      <c r="BG81" s="323"/>
      <c r="BH81" s="323"/>
      <c r="BI81" s="323"/>
      <c r="BJ81" s="323"/>
      <c r="BK81" s="323"/>
      <c r="BL81" s="323"/>
      <c r="BM81" s="323"/>
      <c r="BN81" s="323"/>
      <c r="BO81" s="323"/>
      <c r="BP81" s="323"/>
      <c r="BQ81" s="323"/>
      <c r="BR81" s="323"/>
      <c r="BS81" s="323"/>
      <c r="BT81" s="323"/>
      <c r="BU81" s="323"/>
      <c r="BV81" s="323"/>
      <c r="BW81" s="323"/>
      <c r="BX81" s="323"/>
      <c r="BY81" s="323"/>
      <c r="BZ81" s="323"/>
      <c r="CA81" s="323"/>
    </row>
    <row r="82" spans="1:79" ht="13.5" customHeight="1">
      <c r="A82" s="323"/>
      <c r="B82" s="323"/>
      <c r="C82" s="323"/>
      <c r="D82" s="323"/>
      <c r="E82" s="323"/>
      <c r="F82" s="323"/>
      <c r="G82" s="323"/>
      <c r="H82" s="323"/>
      <c r="I82" s="323"/>
      <c r="J82" s="323"/>
      <c r="K82" s="323"/>
      <c r="L82" s="323"/>
      <c r="M82" s="323"/>
      <c r="N82" s="323"/>
      <c r="O82" s="323"/>
      <c r="P82" s="323"/>
      <c r="Q82" s="323"/>
      <c r="R82" s="323"/>
      <c r="S82" s="323"/>
      <c r="T82" s="323"/>
      <c r="U82" s="323"/>
      <c r="V82" s="323"/>
      <c r="W82" s="323"/>
      <c r="X82" s="323"/>
      <c r="Y82" s="323"/>
      <c r="Z82" s="323"/>
      <c r="AA82" s="323"/>
      <c r="AB82" s="323"/>
      <c r="AC82" s="323"/>
      <c r="AD82" s="323"/>
      <c r="AE82" s="323"/>
      <c r="AF82" s="323"/>
      <c r="AG82" s="323"/>
      <c r="AH82" s="323"/>
      <c r="AI82" s="323"/>
      <c r="AJ82" s="323"/>
      <c r="AK82" s="323"/>
      <c r="AL82" s="323"/>
      <c r="AM82" s="323"/>
      <c r="AN82" s="323"/>
      <c r="AO82" s="323"/>
      <c r="AP82" s="323"/>
      <c r="AQ82" s="323"/>
      <c r="AR82" s="323"/>
      <c r="AS82" s="323"/>
      <c r="AT82" s="323"/>
      <c r="AU82" s="323"/>
      <c r="AV82" s="323"/>
      <c r="AW82" s="323"/>
      <c r="AX82" s="323"/>
      <c r="AY82" s="323"/>
      <c r="AZ82" s="323"/>
      <c r="BA82" s="323"/>
      <c r="BB82" s="323"/>
      <c r="BC82" s="323"/>
      <c r="BD82" s="323"/>
      <c r="BE82" s="323"/>
      <c r="BF82" s="323"/>
      <c r="BG82" s="323"/>
      <c r="BH82" s="323"/>
      <c r="BI82" s="323"/>
      <c r="BJ82" s="323"/>
      <c r="BK82" s="323"/>
      <c r="BL82" s="323"/>
      <c r="BM82" s="323"/>
      <c r="BN82" s="323"/>
      <c r="BO82" s="323"/>
      <c r="BP82" s="323"/>
      <c r="BQ82" s="323"/>
      <c r="BR82" s="323"/>
      <c r="BS82" s="323"/>
      <c r="BT82" s="323"/>
      <c r="BU82" s="323"/>
      <c r="BV82" s="323"/>
      <c r="BW82" s="323"/>
      <c r="BX82" s="323"/>
      <c r="BY82" s="323"/>
      <c r="BZ82" s="323"/>
      <c r="CA82" s="323"/>
    </row>
    <row r="83" spans="1:79" ht="13.5" customHeight="1">
      <c r="A83" s="323"/>
      <c r="B83" s="323"/>
      <c r="C83" s="323"/>
      <c r="D83" s="323"/>
      <c r="E83" s="323"/>
      <c r="F83" s="323"/>
      <c r="G83" s="323"/>
      <c r="H83" s="323"/>
      <c r="I83" s="323"/>
      <c r="J83" s="323"/>
      <c r="K83" s="323"/>
      <c r="L83" s="323"/>
      <c r="M83" s="323"/>
      <c r="N83" s="323"/>
      <c r="O83" s="323"/>
      <c r="P83" s="323"/>
      <c r="Q83" s="323"/>
      <c r="R83" s="323"/>
      <c r="S83" s="323"/>
      <c r="T83" s="323"/>
      <c r="U83" s="323"/>
      <c r="V83" s="323"/>
      <c r="W83" s="323"/>
      <c r="X83" s="323"/>
      <c r="Y83" s="323"/>
      <c r="Z83" s="323"/>
      <c r="AA83" s="323"/>
      <c r="AB83" s="323"/>
      <c r="AC83" s="323"/>
      <c r="AD83" s="323"/>
      <c r="AE83" s="323"/>
      <c r="AF83" s="323"/>
      <c r="AG83" s="323"/>
      <c r="AH83" s="323"/>
      <c r="AI83" s="323"/>
      <c r="AJ83" s="323"/>
      <c r="AK83" s="323"/>
      <c r="AL83" s="323"/>
      <c r="AM83" s="323"/>
      <c r="AN83" s="323"/>
      <c r="AO83" s="323"/>
      <c r="AP83" s="323"/>
      <c r="AQ83" s="323"/>
      <c r="AR83" s="323"/>
      <c r="AS83" s="323"/>
      <c r="AT83" s="323"/>
      <c r="AU83" s="323"/>
      <c r="AV83" s="323"/>
      <c r="AW83" s="323"/>
      <c r="AX83" s="323"/>
      <c r="AY83" s="323"/>
      <c r="AZ83" s="323"/>
      <c r="BA83" s="323"/>
      <c r="BB83" s="323"/>
      <c r="BC83" s="323"/>
      <c r="BD83" s="323"/>
      <c r="BE83" s="323"/>
      <c r="BF83" s="323"/>
      <c r="BG83" s="323"/>
      <c r="BH83" s="323"/>
      <c r="BI83" s="323"/>
      <c r="BJ83" s="323"/>
      <c r="BK83" s="323"/>
      <c r="BL83" s="323"/>
      <c r="BM83" s="323"/>
      <c r="BN83" s="323"/>
      <c r="BO83" s="323"/>
      <c r="BP83" s="323"/>
      <c r="BQ83" s="323"/>
      <c r="BR83" s="323"/>
      <c r="BS83" s="323"/>
      <c r="BT83" s="323"/>
      <c r="BU83" s="323"/>
      <c r="BV83" s="323"/>
      <c r="BW83" s="323"/>
      <c r="BX83" s="323"/>
      <c r="BY83" s="323"/>
      <c r="BZ83" s="323"/>
      <c r="CA83" s="323"/>
    </row>
    <row r="84" spans="1:79" ht="13.5" customHeight="1">
      <c r="A84" s="323"/>
      <c r="B84" s="323"/>
      <c r="C84" s="323"/>
      <c r="D84" s="323"/>
      <c r="E84" s="323"/>
      <c r="F84" s="323"/>
      <c r="G84" s="323"/>
      <c r="H84" s="323"/>
      <c r="I84" s="323"/>
      <c r="J84" s="323"/>
      <c r="K84" s="323"/>
      <c r="L84" s="323"/>
      <c r="M84" s="323"/>
      <c r="N84" s="323"/>
      <c r="O84" s="323"/>
      <c r="P84" s="323"/>
      <c r="Q84" s="323"/>
      <c r="R84" s="323"/>
      <c r="S84" s="323"/>
      <c r="T84" s="323"/>
      <c r="U84" s="323"/>
      <c r="V84" s="323"/>
      <c r="W84" s="323"/>
      <c r="X84" s="323"/>
      <c r="Y84" s="323"/>
      <c r="Z84" s="323"/>
      <c r="AA84" s="323"/>
      <c r="AB84" s="323"/>
      <c r="AC84" s="323"/>
      <c r="AD84" s="323"/>
      <c r="AE84" s="323"/>
      <c r="AF84" s="323"/>
      <c r="AG84" s="323"/>
      <c r="AH84" s="323"/>
      <c r="AI84" s="323"/>
      <c r="AJ84" s="323"/>
      <c r="AK84" s="323"/>
      <c r="AL84" s="323"/>
      <c r="AM84" s="323"/>
      <c r="AN84" s="323"/>
      <c r="AO84" s="323"/>
      <c r="AP84" s="323"/>
      <c r="AQ84" s="323"/>
      <c r="AR84" s="323"/>
      <c r="AS84" s="323"/>
      <c r="AT84" s="323"/>
      <c r="AU84" s="323"/>
      <c r="AV84" s="323"/>
      <c r="AW84" s="323"/>
      <c r="AX84" s="323"/>
      <c r="AY84" s="323"/>
      <c r="AZ84" s="323"/>
      <c r="BA84" s="323"/>
      <c r="BB84" s="323"/>
      <c r="BC84" s="323"/>
      <c r="BD84" s="323"/>
      <c r="BE84" s="323"/>
      <c r="BF84" s="323"/>
      <c r="BG84" s="323"/>
      <c r="BH84" s="323"/>
      <c r="BI84" s="323"/>
      <c r="BJ84" s="323"/>
      <c r="BK84" s="323"/>
      <c r="BL84" s="323"/>
      <c r="BM84" s="323"/>
      <c r="BN84" s="323"/>
      <c r="BO84" s="323"/>
      <c r="BP84" s="323"/>
      <c r="BQ84" s="323"/>
      <c r="BR84" s="323"/>
      <c r="BS84" s="323"/>
      <c r="BT84" s="323"/>
      <c r="BU84" s="323"/>
      <c r="BV84" s="323"/>
      <c r="BW84" s="323"/>
      <c r="BX84" s="323"/>
      <c r="BY84" s="323"/>
      <c r="BZ84" s="323"/>
      <c r="CA84" s="323"/>
    </row>
    <row r="85" spans="1:79" ht="13.5" customHeight="1">
      <c r="A85" s="323"/>
      <c r="B85" s="323"/>
      <c r="C85" s="323"/>
      <c r="D85" s="323"/>
      <c r="E85" s="323"/>
      <c r="F85" s="323"/>
      <c r="G85" s="323"/>
      <c r="H85" s="323"/>
      <c r="I85" s="323"/>
      <c r="J85" s="323"/>
      <c r="K85" s="323"/>
      <c r="L85" s="323"/>
      <c r="M85" s="323"/>
      <c r="N85" s="323"/>
      <c r="O85" s="323"/>
      <c r="P85" s="323"/>
      <c r="Q85" s="323"/>
      <c r="R85" s="323"/>
      <c r="S85" s="323"/>
      <c r="T85" s="323"/>
      <c r="U85" s="323"/>
      <c r="V85" s="323"/>
      <c r="W85" s="323"/>
      <c r="X85" s="323"/>
      <c r="Y85" s="323"/>
      <c r="Z85" s="323"/>
      <c r="AA85" s="323"/>
      <c r="AB85" s="323"/>
      <c r="AC85" s="323"/>
      <c r="AD85" s="323"/>
      <c r="AE85" s="323"/>
      <c r="AF85" s="323"/>
      <c r="AG85" s="323"/>
      <c r="AH85" s="323"/>
      <c r="AI85" s="323"/>
      <c r="AJ85" s="323"/>
      <c r="AK85" s="323"/>
      <c r="AL85" s="323"/>
      <c r="AM85" s="323"/>
      <c r="AN85" s="323"/>
      <c r="AO85" s="323"/>
      <c r="AP85" s="323"/>
      <c r="AQ85" s="323"/>
      <c r="AR85" s="323"/>
      <c r="AS85" s="323"/>
      <c r="AT85" s="323"/>
      <c r="AU85" s="323"/>
      <c r="AV85" s="323"/>
      <c r="AW85" s="323"/>
      <c r="AX85" s="323"/>
      <c r="AY85" s="323"/>
      <c r="AZ85" s="323"/>
      <c r="BA85" s="323"/>
      <c r="BB85" s="323"/>
      <c r="BC85" s="323"/>
      <c r="BD85" s="323"/>
      <c r="BE85" s="323"/>
      <c r="BF85" s="323"/>
      <c r="BG85" s="323"/>
      <c r="BH85" s="323"/>
      <c r="BI85" s="323"/>
      <c r="BJ85" s="323"/>
      <c r="BK85" s="323"/>
      <c r="BL85" s="323"/>
      <c r="BM85" s="323"/>
      <c r="BN85" s="323"/>
      <c r="BO85" s="323"/>
      <c r="BP85" s="323"/>
      <c r="BQ85" s="323"/>
      <c r="BR85" s="323"/>
      <c r="BS85" s="323"/>
      <c r="BT85" s="323"/>
      <c r="BU85" s="323"/>
      <c r="BV85" s="323"/>
      <c r="BW85" s="323"/>
      <c r="BX85" s="323"/>
      <c r="BY85" s="323"/>
      <c r="BZ85" s="323"/>
      <c r="CA85" s="323"/>
    </row>
    <row r="86" spans="1:79" ht="13.5" customHeight="1">
      <c r="A86" s="323"/>
      <c r="B86" s="323"/>
      <c r="C86" s="323"/>
      <c r="D86" s="323"/>
      <c r="E86" s="323"/>
      <c r="F86" s="323"/>
      <c r="G86" s="323"/>
      <c r="H86" s="323"/>
      <c r="I86" s="323"/>
      <c r="J86" s="323"/>
      <c r="K86" s="323"/>
      <c r="L86" s="323"/>
      <c r="M86" s="323"/>
      <c r="N86" s="323"/>
      <c r="O86" s="323"/>
      <c r="P86" s="323"/>
      <c r="Q86" s="323"/>
      <c r="R86" s="323"/>
      <c r="S86" s="323"/>
      <c r="T86" s="323"/>
      <c r="U86" s="323"/>
      <c r="V86" s="323"/>
      <c r="W86" s="323"/>
      <c r="X86" s="323"/>
      <c r="Y86" s="323"/>
      <c r="Z86" s="323"/>
      <c r="AA86" s="323"/>
      <c r="AB86" s="323"/>
      <c r="AC86" s="323"/>
      <c r="AD86" s="323"/>
      <c r="AE86" s="323"/>
      <c r="AF86" s="323"/>
      <c r="AG86" s="323"/>
      <c r="AH86" s="323"/>
      <c r="AI86" s="323"/>
      <c r="AJ86" s="323"/>
      <c r="AK86" s="323"/>
      <c r="AL86" s="323"/>
      <c r="AM86" s="323"/>
      <c r="AN86" s="323"/>
      <c r="AO86" s="323"/>
      <c r="AP86" s="323"/>
      <c r="AQ86" s="323"/>
      <c r="AR86" s="323"/>
      <c r="AS86" s="323"/>
      <c r="AT86" s="323"/>
      <c r="AU86" s="323"/>
      <c r="AV86" s="323"/>
      <c r="AW86" s="323"/>
      <c r="AX86" s="323"/>
      <c r="AY86" s="323"/>
      <c r="AZ86" s="323"/>
      <c r="BA86" s="323"/>
      <c r="BB86" s="323"/>
      <c r="BC86" s="323"/>
      <c r="BD86" s="323"/>
      <c r="BE86" s="323"/>
      <c r="BF86" s="323"/>
      <c r="BG86" s="323"/>
      <c r="BH86" s="323"/>
      <c r="BI86" s="323"/>
      <c r="BJ86" s="323"/>
      <c r="BK86" s="323"/>
      <c r="BL86" s="323"/>
      <c r="BM86" s="323"/>
      <c r="BN86" s="323"/>
      <c r="BO86" s="323"/>
      <c r="BP86" s="323"/>
      <c r="BQ86" s="323"/>
      <c r="BR86" s="323"/>
      <c r="BS86" s="323"/>
      <c r="BT86" s="323"/>
      <c r="BU86" s="323"/>
      <c r="BV86" s="323"/>
      <c r="BW86" s="323"/>
      <c r="BX86" s="323"/>
      <c r="BY86" s="323"/>
      <c r="BZ86" s="323"/>
      <c r="CA86" s="323"/>
    </row>
    <row r="87" spans="1:79" ht="13.5" customHeight="1">
      <c r="A87" s="323"/>
      <c r="B87" s="323"/>
      <c r="C87" s="323"/>
      <c r="D87" s="323"/>
      <c r="E87" s="323"/>
      <c r="F87" s="323"/>
      <c r="G87" s="323"/>
      <c r="H87" s="323"/>
      <c r="I87" s="323"/>
      <c r="J87" s="323"/>
      <c r="K87" s="323"/>
      <c r="L87" s="323"/>
      <c r="M87" s="323"/>
      <c r="N87" s="323"/>
      <c r="O87" s="323"/>
      <c r="P87" s="323"/>
      <c r="Q87" s="323"/>
      <c r="R87" s="323"/>
      <c r="S87" s="323"/>
      <c r="T87" s="323"/>
      <c r="U87" s="323"/>
      <c r="V87" s="323"/>
      <c r="W87" s="323"/>
      <c r="X87" s="323"/>
      <c r="Y87" s="323"/>
      <c r="Z87" s="323"/>
      <c r="AA87" s="323"/>
      <c r="AB87" s="323"/>
      <c r="AC87" s="323"/>
      <c r="AD87" s="323"/>
      <c r="AE87" s="323"/>
      <c r="AF87" s="323"/>
      <c r="AG87" s="323"/>
      <c r="AH87" s="323"/>
      <c r="AI87" s="323"/>
      <c r="AJ87" s="323"/>
      <c r="AK87" s="323"/>
      <c r="AL87" s="323"/>
      <c r="AM87" s="323"/>
      <c r="AN87" s="323"/>
      <c r="AO87" s="323"/>
      <c r="AP87" s="323"/>
      <c r="AQ87" s="323"/>
      <c r="AR87" s="323"/>
      <c r="AS87" s="323"/>
      <c r="AT87" s="323"/>
      <c r="AU87" s="323"/>
      <c r="AV87" s="323"/>
      <c r="AW87" s="323"/>
      <c r="AX87" s="323"/>
      <c r="AY87" s="323"/>
      <c r="AZ87" s="323"/>
      <c r="BA87" s="323"/>
      <c r="BB87" s="323"/>
      <c r="BC87" s="323"/>
      <c r="BD87" s="323"/>
      <c r="BE87" s="323"/>
      <c r="BF87" s="323"/>
      <c r="BG87" s="323"/>
      <c r="BH87" s="323"/>
      <c r="BI87" s="323"/>
      <c r="BJ87" s="323"/>
      <c r="BK87" s="323"/>
      <c r="BL87" s="323"/>
      <c r="BM87" s="323"/>
      <c r="BN87" s="323"/>
      <c r="BO87" s="323"/>
      <c r="BP87" s="323"/>
      <c r="BQ87" s="323"/>
      <c r="BR87" s="323"/>
      <c r="BS87" s="323"/>
      <c r="BT87" s="323"/>
      <c r="BU87" s="323"/>
      <c r="BV87" s="323"/>
      <c r="BW87" s="323"/>
      <c r="BX87" s="323"/>
      <c r="BY87" s="323"/>
      <c r="BZ87" s="323"/>
      <c r="CA87" s="323"/>
    </row>
    <row r="88" spans="1:79" ht="13.5" customHeight="1">
      <c r="A88" s="323"/>
      <c r="B88" s="323"/>
      <c r="C88" s="323"/>
      <c r="D88" s="323"/>
      <c r="E88" s="323"/>
      <c r="F88" s="323"/>
      <c r="G88" s="323"/>
      <c r="H88" s="323"/>
      <c r="I88" s="323"/>
      <c r="J88" s="323"/>
      <c r="K88" s="323"/>
      <c r="L88" s="323"/>
      <c r="M88" s="323"/>
      <c r="N88" s="323"/>
      <c r="O88" s="323"/>
      <c r="P88" s="323"/>
      <c r="Q88" s="323"/>
      <c r="R88" s="323"/>
      <c r="S88" s="323"/>
      <c r="T88" s="323"/>
      <c r="U88" s="323"/>
      <c r="V88" s="323"/>
      <c r="W88" s="323"/>
      <c r="X88" s="323"/>
      <c r="Y88" s="323"/>
      <c r="Z88" s="323"/>
      <c r="AA88" s="323"/>
      <c r="AB88" s="323"/>
      <c r="AC88" s="323"/>
      <c r="AD88" s="323"/>
      <c r="AE88" s="323"/>
      <c r="AF88" s="323"/>
      <c r="AG88" s="323"/>
      <c r="AH88" s="323"/>
      <c r="AI88" s="323"/>
      <c r="AJ88" s="323"/>
      <c r="AK88" s="323"/>
      <c r="AL88" s="323"/>
      <c r="AM88" s="323"/>
      <c r="AN88" s="323"/>
      <c r="AO88" s="323"/>
      <c r="AP88" s="323"/>
      <c r="AQ88" s="323"/>
      <c r="AR88" s="323"/>
      <c r="AS88" s="323"/>
      <c r="AT88" s="323"/>
      <c r="AU88" s="323"/>
      <c r="AV88" s="323"/>
      <c r="AW88" s="323"/>
      <c r="AX88" s="323"/>
      <c r="AY88" s="323"/>
      <c r="AZ88" s="323"/>
      <c r="BA88" s="323"/>
      <c r="BB88" s="323"/>
      <c r="BC88" s="323"/>
      <c r="BD88" s="323"/>
      <c r="BE88" s="323"/>
      <c r="BF88" s="323"/>
      <c r="BG88" s="323"/>
      <c r="BH88" s="323"/>
      <c r="BI88" s="323"/>
      <c r="BJ88" s="323"/>
      <c r="BK88" s="323"/>
      <c r="BL88" s="323"/>
      <c r="BM88" s="323"/>
      <c r="BN88" s="323"/>
      <c r="BO88" s="323"/>
      <c r="BP88" s="323"/>
      <c r="BQ88" s="323"/>
      <c r="BR88" s="323"/>
      <c r="BS88" s="323"/>
      <c r="BT88" s="323"/>
      <c r="BU88" s="323"/>
      <c r="BV88" s="323"/>
      <c r="BW88" s="323"/>
      <c r="BX88" s="323"/>
      <c r="BY88" s="323"/>
      <c r="BZ88" s="323"/>
      <c r="CA88" s="323"/>
    </row>
    <row r="89" spans="1:79" ht="13.5" customHeight="1">
      <c r="A89" s="323"/>
      <c r="B89" s="323"/>
      <c r="C89" s="323"/>
      <c r="D89" s="323"/>
      <c r="E89" s="323"/>
      <c r="F89" s="323"/>
      <c r="G89" s="323"/>
      <c r="H89" s="323"/>
      <c r="I89" s="323"/>
      <c r="J89" s="323"/>
      <c r="K89" s="323"/>
      <c r="L89" s="323"/>
      <c r="M89" s="323"/>
      <c r="N89" s="323"/>
      <c r="O89" s="323"/>
      <c r="P89" s="323"/>
      <c r="Q89" s="323"/>
      <c r="R89" s="323"/>
      <c r="S89" s="323"/>
      <c r="T89" s="323"/>
      <c r="U89" s="323"/>
      <c r="V89" s="323"/>
      <c r="W89" s="323"/>
      <c r="X89" s="323"/>
      <c r="Y89" s="323"/>
      <c r="Z89" s="323"/>
      <c r="AA89" s="323"/>
      <c r="AB89" s="323"/>
      <c r="AC89" s="323"/>
      <c r="AD89" s="323"/>
      <c r="AE89" s="323"/>
      <c r="AF89" s="323"/>
      <c r="AG89" s="323"/>
      <c r="AH89" s="323"/>
      <c r="AI89" s="323"/>
      <c r="AJ89" s="323"/>
      <c r="AK89" s="323"/>
      <c r="AL89" s="323"/>
      <c r="AM89" s="323"/>
      <c r="AN89" s="323"/>
      <c r="AO89" s="323"/>
      <c r="AP89" s="323"/>
      <c r="AQ89" s="323"/>
      <c r="AR89" s="323"/>
      <c r="AS89" s="323"/>
      <c r="AT89" s="323"/>
      <c r="AU89" s="323"/>
      <c r="AV89" s="323"/>
      <c r="AW89" s="323"/>
      <c r="AX89" s="323"/>
      <c r="AY89" s="323"/>
      <c r="AZ89" s="323"/>
      <c r="BA89" s="323"/>
      <c r="BB89" s="323"/>
      <c r="BC89" s="323"/>
      <c r="BD89" s="323"/>
      <c r="BE89" s="323"/>
      <c r="BF89" s="323"/>
      <c r="BG89" s="323"/>
      <c r="BH89" s="323"/>
      <c r="BI89" s="323"/>
      <c r="BJ89" s="323"/>
      <c r="BK89" s="323"/>
      <c r="BL89" s="323"/>
      <c r="BM89" s="323"/>
      <c r="BN89" s="323"/>
      <c r="BO89" s="323"/>
      <c r="BP89" s="323"/>
      <c r="BQ89" s="323"/>
      <c r="BR89" s="323"/>
      <c r="BS89" s="323"/>
      <c r="BT89" s="323"/>
      <c r="BU89" s="323"/>
      <c r="BV89" s="323"/>
      <c r="BW89" s="323"/>
      <c r="BX89" s="323"/>
      <c r="BY89" s="323"/>
      <c r="BZ89" s="323"/>
      <c r="CA89" s="323"/>
    </row>
    <row r="90" spans="1:79" ht="13.5" customHeight="1">
      <c r="A90" s="323"/>
      <c r="B90" s="323"/>
      <c r="C90" s="323"/>
      <c r="D90" s="323"/>
      <c r="E90" s="323"/>
      <c r="F90" s="323"/>
      <c r="G90" s="323"/>
      <c r="H90" s="323"/>
      <c r="I90" s="323"/>
      <c r="J90" s="323"/>
      <c r="K90" s="323"/>
      <c r="L90" s="323"/>
      <c r="M90" s="323"/>
      <c r="N90" s="323"/>
      <c r="O90" s="323"/>
      <c r="P90" s="323"/>
      <c r="Q90" s="323"/>
      <c r="R90" s="323"/>
      <c r="S90" s="323"/>
      <c r="T90" s="323"/>
      <c r="U90" s="323"/>
      <c r="V90" s="323"/>
      <c r="W90" s="323"/>
      <c r="X90" s="323"/>
      <c r="Y90" s="323"/>
      <c r="Z90" s="323"/>
      <c r="AA90" s="323"/>
      <c r="AB90" s="323"/>
      <c r="AC90" s="323"/>
      <c r="AD90" s="323"/>
      <c r="AE90" s="323"/>
      <c r="AF90" s="323"/>
      <c r="AG90" s="323"/>
      <c r="AH90" s="323"/>
      <c r="AI90" s="323"/>
      <c r="AJ90" s="323"/>
      <c r="AK90" s="323"/>
      <c r="AL90" s="323"/>
      <c r="AM90" s="323"/>
      <c r="AN90" s="323"/>
      <c r="AO90" s="323"/>
      <c r="AP90" s="323"/>
      <c r="AQ90" s="323"/>
      <c r="AR90" s="323"/>
      <c r="AS90" s="323"/>
      <c r="AT90" s="323"/>
      <c r="AU90" s="323"/>
      <c r="AV90" s="323"/>
      <c r="AW90" s="323"/>
      <c r="AX90" s="323"/>
      <c r="AY90" s="323"/>
      <c r="AZ90" s="323"/>
      <c r="BA90" s="323"/>
      <c r="BB90" s="323"/>
      <c r="BC90" s="323"/>
      <c r="BD90" s="323"/>
      <c r="BE90" s="323"/>
      <c r="BF90" s="323"/>
      <c r="BG90" s="323"/>
      <c r="BH90" s="323"/>
      <c r="BI90" s="323"/>
      <c r="BJ90" s="323"/>
      <c r="BK90" s="323"/>
      <c r="BL90" s="323"/>
      <c r="BM90" s="323"/>
      <c r="BN90" s="323"/>
      <c r="BO90" s="323"/>
      <c r="BP90" s="323"/>
      <c r="BQ90" s="323"/>
      <c r="BR90" s="323"/>
      <c r="BS90" s="323"/>
      <c r="BT90" s="323"/>
      <c r="BU90" s="323"/>
      <c r="BV90" s="323"/>
      <c r="BW90" s="323"/>
      <c r="BX90" s="323"/>
      <c r="BY90" s="323"/>
      <c r="BZ90" s="323"/>
      <c r="CA90" s="323"/>
    </row>
    <row r="91" spans="1:79" ht="13.5" customHeight="1">
      <c r="A91" s="323"/>
      <c r="B91" s="323"/>
      <c r="C91" s="323"/>
      <c r="D91" s="323"/>
      <c r="E91" s="323"/>
      <c r="F91" s="323"/>
      <c r="G91" s="323"/>
      <c r="H91" s="323"/>
      <c r="I91" s="323"/>
      <c r="J91" s="323"/>
      <c r="K91" s="323"/>
      <c r="L91" s="323"/>
      <c r="M91" s="323"/>
      <c r="N91" s="323"/>
      <c r="O91" s="323"/>
      <c r="P91" s="323"/>
      <c r="Q91" s="323"/>
      <c r="R91" s="323"/>
      <c r="S91" s="323"/>
      <c r="T91" s="323"/>
      <c r="U91" s="323"/>
      <c r="V91" s="323"/>
      <c r="W91" s="323"/>
      <c r="X91" s="323"/>
      <c r="Y91" s="323"/>
      <c r="Z91" s="323"/>
      <c r="AA91" s="323"/>
      <c r="AB91" s="323"/>
      <c r="AC91" s="323"/>
      <c r="AD91" s="323"/>
      <c r="AE91" s="323"/>
      <c r="AF91" s="323"/>
      <c r="AG91" s="323"/>
      <c r="AH91" s="323"/>
      <c r="AI91" s="323"/>
      <c r="AJ91" s="323"/>
      <c r="AK91" s="323"/>
      <c r="AL91" s="323"/>
      <c r="AM91" s="323"/>
      <c r="AN91" s="323"/>
      <c r="AO91" s="323"/>
      <c r="AP91" s="323"/>
      <c r="AQ91" s="323"/>
      <c r="AR91" s="323"/>
      <c r="AS91" s="323"/>
      <c r="AT91" s="323"/>
      <c r="AU91" s="323"/>
      <c r="AV91" s="323"/>
      <c r="AW91" s="323"/>
      <c r="AX91" s="323"/>
      <c r="AY91" s="323"/>
      <c r="AZ91" s="323"/>
      <c r="BA91" s="323"/>
      <c r="BB91" s="323"/>
      <c r="BC91" s="323"/>
      <c r="BD91" s="323"/>
      <c r="BE91" s="323"/>
      <c r="BF91" s="323"/>
      <c r="BG91" s="323"/>
      <c r="BH91" s="323"/>
      <c r="BI91" s="323"/>
      <c r="BJ91" s="323"/>
      <c r="BK91" s="323"/>
      <c r="BL91" s="323"/>
      <c r="BM91" s="323"/>
      <c r="BN91" s="323"/>
      <c r="BO91" s="323"/>
      <c r="BP91" s="323"/>
      <c r="BQ91" s="323"/>
      <c r="BR91" s="323"/>
      <c r="BS91" s="323"/>
      <c r="BT91" s="323"/>
      <c r="BU91" s="323"/>
      <c r="BV91" s="323"/>
      <c r="BW91" s="323"/>
      <c r="BX91" s="323"/>
      <c r="BY91" s="323"/>
      <c r="BZ91" s="323"/>
      <c r="CA91" s="323"/>
    </row>
    <row r="92" spans="1:79" ht="13.5" customHeight="1">
      <c r="A92" s="323"/>
      <c r="B92" s="323"/>
      <c r="C92" s="323"/>
      <c r="D92" s="323"/>
      <c r="E92" s="323"/>
      <c r="F92" s="323"/>
      <c r="G92" s="323"/>
      <c r="H92" s="323"/>
      <c r="I92" s="323"/>
      <c r="J92" s="323"/>
      <c r="K92" s="323"/>
      <c r="L92" s="323"/>
      <c r="M92" s="323"/>
      <c r="N92" s="323"/>
      <c r="O92" s="323"/>
      <c r="P92" s="323"/>
      <c r="Q92" s="323"/>
      <c r="R92" s="323"/>
      <c r="S92" s="323"/>
      <c r="T92" s="323"/>
      <c r="U92" s="323"/>
      <c r="V92" s="323"/>
      <c r="W92" s="323"/>
      <c r="X92" s="323"/>
      <c r="Y92" s="323"/>
      <c r="Z92" s="323"/>
      <c r="AA92" s="323"/>
      <c r="AB92" s="323"/>
      <c r="AC92" s="323"/>
      <c r="AD92" s="323"/>
      <c r="AE92" s="323"/>
      <c r="AF92" s="323"/>
      <c r="AG92" s="323"/>
      <c r="AH92" s="323"/>
      <c r="AI92" s="323"/>
      <c r="AJ92" s="323"/>
      <c r="AK92" s="323"/>
      <c r="AL92" s="323"/>
      <c r="AM92" s="323"/>
      <c r="AN92" s="323"/>
      <c r="AO92" s="323"/>
      <c r="AP92" s="323"/>
      <c r="AQ92" s="323"/>
      <c r="AR92" s="323"/>
      <c r="AS92" s="323"/>
      <c r="AT92" s="323"/>
      <c r="AU92" s="323"/>
      <c r="AV92" s="323"/>
      <c r="AW92" s="323"/>
      <c r="AX92" s="323"/>
      <c r="AY92" s="323"/>
      <c r="AZ92" s="323"/>
      <c r="BA92" s="323"/>
      <c r="BB92" s="323"/>
      <c r="BC92" s="323"/>
      <c r="BD92" s="323"/>
      <c r="BE92" s="323"/>
      <c r="BF92" s="323"/>
      <c r="BG92" s="323"/>
      <c r="BH92" s="323"/>
      <c r="BI92" s="323"/>
      <c r="BJ92" s="323"/>
      <c r="BK92" s="323"/>
      <c r="BL92" s="323"/>
      <c r="BM92" s="323"/>
      <c r="BN92" s="323"/>
      <c r="BO92" s="323"/>
      <c r="BP92" s="323"/>
      <c r="BQ92" s="323"/>
      <c r="BR92" s="323"/>
      <c r="BS92" s="323"/>
      <c r="BT92" s="323"/>
      <c r="BU92" s="323"/>
      <c r="BV92" s="323"/>
      <c r="BW92" s="323"/>
      <c r="BX92" s="323"/>
      <c r="BY92" s="323"/>
      <c r="BZ92" s="323"/>
      <c r="CA92" s="323"/>
    </row>
    <row r="93" spans="1:79" ht="13.5" customHeight="1">
      <c r="A93" s="323"/>
      <c r="B93" s="323"/>
      <c r="C93" s="323"/>
      <c r="D93" s="323"/>
      <c r="E93" s="323"/>
      <c r="F93" s="323"/>
      <c r="G93" s="323"/>
      <c r="H93" s="323"/>
      <c r="I93" s="323"/>
      <c r="J93" s="323"/>
      <c r="K93" s="323"/>
      <c r="L93" s="323"/>
      <c r="M93" s="323"/>
      <c r="N93" s="323"/>
      <c r="O93" s="323"/>
      <c r="P93" s="323"/>
      <c r="Q93" s="323"/>
      <c r="R93" s="323"/>
      <c r="S93" s="323"/>
      <c r="T93" s="323"/>
      <c r="U93" s="323"/>
      <c r="V93" s="323"/>
      <c r="W93" s="323"/>
      <c r="X93" s="323"/>
      <c r="Y93" s="323"/>
      <c r="Z93" s="323"/>
      <c r="AA93" s="323"/>
      <c r="AB93" s="323"/>
      <c r="AC93" s="323"/>
      <c r="AD93" s="323"/>
      <c r="AE93" s="323"/>
      <c r="AF93" s="323"/>
      <c r="AG93" s="323"/>
      <c r="AH93" s="323"/>
      <c r="AI93" s="323"/>
      <c r="AJ93" s="323"/>
      <c r="AK93" s="323"/>
      <c r="AL93" s="323"/>
      <c r="AM93" s="323"/>
      <c r="AN93" s="323"/>
      <c r="AO93" s="323"/>
      <c r="AP93" s="323"/>
      <c r="AQ93" s="323"/>
      <c r="AR93" s="323"/>
      <c r="AS93" s="323"/>
      <c r="AT93" s="323"/>
      <c r="AU93" s="323"/>
      <c r="AV93" s="323"/>
      <c r="AW93" s="323"/>
      <c r="AX93" s="323"/>
      <c r="AY93" s="323"/>
      <c r="AZ93" s="323"/>
      <c r="BA93" s="323"/>
      <c r="BB93" s="323"/>
      <c r="BC93" s="323"/>
      <c r="BD93" s="323"/>
      <c r="BE93" s="323"/>
      <c r="BF93" s="323"/>
      <c r="BG93" s="323"/>
      <c r="BH93" s="323"/>
      <c r="BI93" s="323"/>
      <c r="BJ93" s="323"/>
      <c r="BK93" s="323"/>
      <c r="BL93" s="323"/>
      <c r="BM93" s="323"/>
      <c r="BN93" s="323"/>
      <c r="BO93" s="323"/>
      <c r="BP93" s="323"/>
      <c r="BQ93" s="323"/>
      <c r="BR93" s="323"/>
      <c r="BS93" s="323"/>
      <c r="BT93" s="323"/>
      <c r="BU93" s="323"/>
      <c r="BV93" s="323"/>
      <c r="BW93" s="323"/>
      <c r="BX93" s="323"/>
      <c r="BY93" s="323"/>
      <c r="BZ93" s="323"/>
      <c r="CA93" s="323"/>
    </row>
    <row r="94" spans="1:79" ht="13.5" customHeight="1">
      <c r="A94" s="323"/>
      <c r="B94" s="323"/>
      <c r="C94" s="323"/>
      <c r="D94" s="323"/>
      <c r="E94" s="323"/>
      <c r="F94" s="323"/>
      <c r="G94" s="323"/>
      <c r="H94" s="323"/>
      <c r="I94" s="323"/>
      <c r="J94" s="323"/>
      <c r="K94" s="323"/>
      <c r="L94" s="323"/>
      <c r="M94" s="323"/>
      <c r="N94" s="323"/>
      <c r="O94" s="323"/>
      <c r="P94" s="323"/>
      <c r="Q94" s="323"/>
      <c r="R94" s="323"/>
      <c r="S94" s="323"/>
      <c r="T94" s="323"/>
      <c r="U94" s="323"/>
      <c r="V94" s="323"/>
      <c r="W94" s="323"/>
      <c r="X94" s="323"/>
      <c r="Y94" s="323"/>
      <c r="Z94" s="323"/>
      <c r="AA94" s="323"/>
      <c r="AB94" s="323"/>
      <c r="AC94" s="323"/>
      <c r="AD94" s="323"/>
      <c r="AE94" s="323"/>
      <c r="AF94" s="323"/>
      <c r="AG94" s="323"/>
      <c r="AH94" s="323"/>
      <c r="AI94" s="323"/>
      <c r="AJ94" s="323"/>
      <c r="AK94" s="323"/>
      <c r="AL94" s="323"/>
      <c r="AM94" s="323"/>
      <c r="AN94" s="323"/>
      <c r="AO94" s="323"/>
      <c r="AP94" s="323"/>
      <c r="AQ94" s="323"/>
      <c r="AR94" s="323"/>
      <c r="AS94" s="323"/>
      <c r="AT94" s="323"/>
      <c r="AU94" s="323"/>
      <c r="AV94" s="323"/>
      <c r="AW94" s="323"/>
      <c r="AX94" s="323"/>
      <c r="AY94" s="323"/>
      <c r="AZ94" s="323"/>
      <c r="BA94" s="323"/>
      <c r="BB94" s="323"/>
      <c r="BC94" s="323"/>
      <c r="BD94" s="323"/>
      <c r="BE94" s="323"/>
      <c r="BF94" s="323"/>
      <c r="BG94" s="323"/>
      <c r="BH94" s="323"/>
      <c r="BI94" s="323"/>
      <c r="BJ94" s="323"/>
      <c r="BK94" s="323"/>
      <c r="BL94" s="323"/>
      <c r="BM94" s="323"/>
      <c r="BN94" s="323"/>
      <c r="BO94" s="323"/>
      <c r="BP94" s="323"/>
      <c r="BQ94" s="323"/>
      <c r="BR94" s="323"/>
      <c r="BS94" s="323"/>
      <c r="BT94" s="323"/>
      <c r="BU94" s="323"/>
      <c r="BV94" s="323"/>
      <c r="BW94" s="323"/>
      <c r="BX94" s="323"/>
      <c r="BY94" s="323"/>
      <c r="BZ94" s="323"/>
      <c r="CA94" s="323"/>
    </row>
    <row r="95" spans="1:79" ht="13.5" customHeight="1">
      <c r="A95" s="323"/>
      <c r="B95" s="323"/>
      <c r="C95" s="323"/>
      <c r="D95" s="323"/>
      <c r="E95" s="323"/>
      <c r="F95" s="323"/>
      <c r="G95" s="323"/>
      <c r="H95" s="323"/>
      <c r="I95" s="323"/>
      <c r="J95" s="323"/>
      <c r="K95" s="323"/>
      <c r="L95" s="323"/>
      <c r="M95" s="323"/>
      <c r="N95" s="323"/>
      <c r="O95" s="323"/>
      <c r="P95" s="323"/>
      <c r="Q95" s="323"/>
      <c r="R95" s="323"/>
      <c r="S95" s="323"/>
      <c r="T95" s="323"/>
      <c r="U95" s="323"/>
      <c r="V95" s="323"/>
      <c r="W95" s="323"/>
      <c r="X95" s="323"/>
      <c r="Y95" s="323"/>
      <c r="Z95" s="323"/>
      <c r="AA95" s="323"/>
      <c r="AB95" s="323"/>
      <c r="AC95" s="323"/>
      <c r="AD95" s="323"/>
      <c r="AE95" s="323"/>
      <c r="AF95" s="323"/>
      <c r="AG95" s="323"/>
      <c r="AH95" s="323"/>
      <c r="AI95" s="323"/>
      <c r="AJ95" s="323"/>
      <c r="AK95" s="323"/>
      <c r="AL95" s="323"/>
      <c r="AM95" s="323"/>
      <c r="AN95" s="323"/>
      <c r="AO95" s="323"/>
      <c r="AP95" s="323"/>
      <c r="AQ95" s="323"/>
      <c r="AR95" s="323"/>
      <c r="AS95" s="323"/>
      <c r="AT95" s="323"/>
      <c r="AU95" s="323"/>
      <c r="AV95" s="323"/>
      <c r="AW95" s="323"/>
      <c r="AX95" s="323"/>
      <c r="AY95" s="323"/>
      <c r="AZ95" s="323"/>
      <c r="BA95" s="323"/>
      <c r="BB95" s="323"/>
      <c r="BC95" s="323"/>
      <c r="BD95" s="323"/>
      <c r="BE95" s="323"/>
      <c r="BF95" s="323"/>
      <c r="BG95" s="323"/>
      <c r="BH95" s="323"/>
      <c r="BI95" s="323"/>
      <c r="BJ95" s="323"/>
      <c r="BK95" s="323"/>
      <c r="BL95" s="323"/>
      <c r="BM95" s="323"/>
      <c r="BN95" s="323"/>
      <c r="BO95" s="323"/>
      <c r="BP95" s="323"/>
      <c r="BQ95" s="323"/>
      <c r="BR95" s="323"/>
      <c r="BS95" s="323"/>
      <c r="BT95" s="323"/>
      <c r="BU95" s="323"/>
      <c r="BV95" s="323"/>
      <c r="BW95" s="323"/>
      <c r="BX95" s="323"/>
      <c r="BY95" s="323"/>
      <c r="BZ95" s="323"/>
      <c r="CA95" s="323"/>
    </row>
    <row r="96" spans="1:79" ht="13.5" customHeight="1">
      <c r="A96" s="323"/>
      <c r="B96" s="323"/>
      <c r="C96" s="323"/>
      <c r="D96" s="323"/>
      <c r="E96" s="323"/>
      <c r="F96" s="323"/>
      <c r="G96" s="323"/>
      <c r="H96" s="323"/>
      <c r="I96" s="323"/>
      <c r="J96" s="323"/>
      <c r="K96" s="323"/>
      <c r="L96" s="323"/>
      <c r="M96" s="323"/>
      <c r="N96" s="323"/>
      <c r="O96" s="323"/>
      <c r="P96" s="323"/>
      <c r="Q96" s="323"/>
      <c r="R96" s="323"/>
      <c r="S96" s="323"/>
      <c r="T96" s="323"/>
      <c r="U96" s="323"/>
      <c r="V96" s="323"/>
      <c r="W96" s="323"/>
      <c r="X96" s="323"/>
      <c r="Y96" s="323"/>
      <c r="Z96" s="323"/>
      <c r="AA96" s="323"/>
      <c r="AB96" s="323"/>
      <c r="AC96" s="323"/>
      <c r="AD96" s="323"/>
      <c r="AE96" s="323"/>
      <c r="AF96" s="323"/>
      <c r="AG96" s="323"/>
      <c r="AH96" s="323"/>
      <c r="AI96" s="323"/>
      <c r="AJ96" s="323"/>
      <c r="AK96" s="323"/>
      <c r="AL96" s="323"/>
      <c r="AM96" s="323"/>
      <c r="AN96" s="323"/>
      <c r="AO96" s="323"/>
      <c r="AP96" s="323"/>
      <c r="AQ96" s="323"/>
      <c r="AR96" s="323"/>
      <c r="AS96" s="323"/>
      <c r="AT96" s="323"/>
      <c r="AU96" s="323"/>
      <c r="AV96" s="323"/>
      <c r="AW96" s="323"/>
      <c r="AX96" s="323"/>
      <c r="AY96" s="323"/>
      <c r="AZ96" s="323"/>
      <c r="BA96" s="323"/>
      <c r="BB96" s="323"/>
      <c r="BC96" s="323"/>
      <c r="BD96" s="323"/>
      <c r="BE96" s="323"/>
      <c r="BF96" s="323"/>
      <c r="BG96" s="323"/>
      <c r="BH96" s="323"/>
      <c r="BI96" s="323"/>
      <c r="BJ96" s="323"/>
      <c r="BK96" s="323"/>
      <c r="BL96" s="323"/>
      <c r="BM96" s="323"/>
      <c r="BN96" s="323"/>
      <c r="BO96" s="323"/>
      <c r="BP96" s="323"/>
      <c r="BQ96" s="323"/>
      <c r="BR96" s="323"/>
      <c r="BS96" s="323"/>
      <c r="BT96" s="323"/>
      <c r="BU96" s="323"/>
      <c r="BV96" s="323"/>
      <c r="BW96" s="323"/>
      <c r="BX96" s="323"/>
      <c r="BY96" s="323"/>
      <c r="BZ96" s="323"/>
      <c r="CA96" s="323"/>
    </row>
    <row r="97" spans="1:79" ht="13.5" customHeight="1">
      <c r="A97" s="323"/>
      <c r="B97" s="323"/>
      <c r="C97" s="323"/>
      <c r="D97" s="323"/>
      <c r="E97" s="323"/>
      <c r="F97" s="323"/>
      <c r="G97" s="323"/>
      <c r="H97" s="323"/>
      <c r="I97" s="323"/>
      <c r="J97" s="323"/>
      <c r="K97" s="323"/>
      <c r="L97" s="323"/>
      <c r="M97" s="323"/>
      <c r="N97" s="323"/>
      <c r="O97" s="323"/>
      <c r="P97" s="323"/>
      <c r="Q97" s="323"/>
      <c r="R97" s="323"/>
      <c r="S97" s="323"/>
      <c r="T97" s="323"/>
      <c r="U97" s="323"/>
      <c r="V97" s="323"/>
      <c r="W97" s="323"/>
      <c r="X97" s="323"/>
      <c r="Y97" s="323"/>
      <c r="Z97" s="323"/>
      <c r="AA97" s="323"/>
      <c r="AB97" s="323"/>
      <c r="AC97" s="323"/>
      <c r="AD97" s="323"/>
      <c r="AE97" s="323"/>
      <c r="AF97" s="323"/>
      <c r="AG97" s="323"/>
      <c r="AH97" s="323"/>
      <c r="AI97" s="323"/>
      <c r="AJ97" s="323"/>
      <c r="AK97" s="323"/>
      <c r="AL97" s="323"/>
      <c r="AM97" s="323"/>
      <c r="AN97" s="323"/>
      <c r="AO97" s="323"/>
      <c r="AP97" s="323"/>
      <c r="AQ97" s="323"/>
      <c r="AR97" s="323"/>
      <c r="AS97" s="323"/>
      <c r="AT97" s="323"/>
      <c r="AU97" s="323"/>
      <c r="AV97" s="323"/>
      <c r="AW97" s="323"/>
      <c r="AX97" s="323"/>
      <c r="AY97" s="323"/>
      <c r="AZ97" s="323"/>
      <c r="BA97" s="323"/>
      <c r="BB97" s="323"/>
      <c r="BC97" s="323"/>
      <c r="BD97" s="323"/>
      <c r="BE97" s="323"/>
      <c r="BF97" s="323"/>
      <c r="BG97" s="323"/>
      <c r="BH97" s="323"/>
      <c r="BI97" s="323"/>
      <c r="BJ97" s="323"/>
      <c r="BK97" s="323"/>
      <c r="BL97" s="323"/>
      <c r="BM97" s="323"/>
      <c r="BN97" s="323"/>
      <c r="BO97" s="323"/>
      <c r="BP97" s="323"/>
      <c r="BQ97" s="323"/>
      <c r="BR97" s="323"/>
      <c r="BS97" s="323"/>
      <c r="BT97" s="323"/>
      <c r="BU97" s="323"/>
      <c r="BV97" s="323"/>
      <c r="BW97" s="323"/>
      <c r="BX97" s="323"/>
      <c r="BY97" s="323"/>
      <c r="BZ97" s="323"/>
      <c r="CA97" s="323"/>
    </row>
    <row r="98" spans="1:79" ht="13.5" customHeight="1">
      <c r="A98" s="323"/>
      <c r="B98" s="323"/>
      <c r="C98" s="323"/>
      <c r="D98" s="323"/>
      <c r="E98" s="323"/>
      <c r="F98" s="323"/>
      <c r="G98" s="323"/>
      <c r="H98" s="323"/>
      <c r="I98" s="323"/>
      <c r="J98" s="323"/>
      <c r="K98" s="323"/>
      <c r="L98" s="323"/>
      <c r="M98" s="323"/>
      <c r="N98" s="323"/>
      <c r="O98" s="323"/>
      <c r="P98" s="323"/>
      <c r="Q98" s="323"/>
      <c r="R98" s="323"/>
      <c r="S98" s="323"/>
      <c r="T98" s="323"/>
      <c r="U98" s="323"/>
      <c r="V98" s="323"/>
      <c r="W98" s="323"/>
      <c r="X98" s="323"/>
      <c r="Y98" s="323"/>
      <c r="Z98" s="323"/>
      <c r="AA98" s="323"/>
      <c r="AB98" s="323"/>
      <c r="AC98" s="323"/>
      <c r="AD98" s="323"/>
      <c r="AE98" s="323"/>
      <c r="AF98" s="323"/>
      <c r="AG98" s="323"/>
      <c r="AH98" s="323"/>
      <c r="AI98" s="323"/>
      <c r="AJ98" s="323"/>
      <c r="AK98" s="323"/>
      <c r="AL98" s="323"/>
      <c r="AM98" s="323"/>
      <c r="AN98" s="323"/>
      <c r="AO98" s="323"/>
      <c r="AP98" s="323"/>
      <c r="AQ98" s="323"/>
      <c r="AR98" s="323"/>
      <c r="AS98" s="323"/>
      <c r="AT98" s="323"/>
      <c r="AU98" s="323"/>
      <c r="AV98" s="323"/>
      <c r="AW98" s="323"/>
      <c r="AX98" s="323"/>
      <c r="AY98" s="323"/>
      <c r="AZ98" s="323"/>
      <c r="BA98" s="323"/>
      <c r="BB98" s="323"/>
      <c r="BC98" s="323"/>
      <c r="BD98" s="323"/>
      <c r="BE98" s="323"/>
      <c r="BF98" s="323"/>
      <c r="BG98" s="323"/>
      <c r="BH98" s="323"/>
      <c r="BI98" s="323"/>
      <c r="BJ98" s="323"/>
      <c r="BK98" s="323"/>
      <c r="BL98" s="323"/>
      <c r="BM98" s="323"/>
      <c r="BN98" s="323"/>
      <c r="BO98" s="323"/>
      <c r="BP98" s="323"/>
      <c r="BQ98" s="323"/>
      <c r="BR98" s="323"/>
      <c r="BS98" s="323"/>
      <c r="BT98" s="323"/>
      <c r="BU98" s="323"/>
      <c r="BV98" s="323"/>
      <c r="BW98" s="323"/>
      <c r="BX98" s="323"/>
      <c r="BY98" s="323"/>
      <c r="BZ98" s="323"/>
      <c r="CA98" s="323"/>
    </row>
    <row r="99" spans="1:79" ht="13.5" customHeight="1">
      <c r="A99" s="323"/>
      <c r="B99" s="323"/>
      <c r="C99" s="323"/>
      <c r="D99" s="323"/>
      <c r="E99" s="323"/>
      <c r="F99" s="323"/>
      <c r="G99" s="323"/>
      <c r="H99" s="323"/>
      <c r="I99" s="323"/>
      <c r="J99" s="323"/>
      <c r="K99" s="323"/>
      <c r="L99" s="323"/>
      <c r="M99" s="323"/>
      <c r="N99" s="323"/>
      <c r="O99" s="323"/>
      <c r="P99" s="323"/>
      <c r="Q99" s="323"/>
      <c r="R99" s="323"/>
      <c r="S99" s="323"/>
      <c r="T99" s="323"/>
      <c r="U99" s="323"/>
      <c r="V99" s="323"/>
      <c r="W99" s="323"/>
      <c r="X99" s="323"/>
      <c r="Y99" s="323"/>
      <c r="Z99" s="323"/>
      <c r="AA99" s="323"/>
      <c r="AB99" s="323"/>
      <c r="AC99" s="323"/>
      <c r="AD99" s="323"/>
      <c r="AE99" s="323"/>
      <c r="AF99" s="323"/>
      <c r="AG99" s="323"/>
      <c r="AH99" s="323"/>
      <c r="AI99" s="323"/>
      <c r="AJ99" s="323"/>
      <c r="AK99" s="323"/>
      <c r="AL99" s="323"/>
      <c r="AM99" s="323"/>
      <c r="AN99" s="323"/>
      <c r="AO99" s="323"/>
      <c r="AP99" s="323"/>
      <c r="AQ99" s="323"/>
      <c r="AR99" s="323"/>
      <c r="AS99" s="323"/>
      <c r="AT99" s="323"/>
      <c r="AU99" s="323"/>
      <c r="AV99" s="323"/>
      <c r="AW99" s="323"/>
      <c r="AX99" s="323"/>
      <c r="AY99" s="323"/>
      <c r="AZ99" s="323"/>
      <c r="BA99" s="323"/>
      <c r="BB99" s="323"/>
      <c r="BC99" s="323"/>
      <c r="BD99" s="323"/>
      <c r="BE99" s="323"/>
      <c r="BF99" s="323"/>
      <c r="BG99" s="323"/>
      <c r="BH99" s="323"/>
      <c r="BI99" s="323"/>
      <c r="BJ99" s="323"/>
      <c r="BK99" s="323"/>
      <c r="BL99" s="323"/>
      <c r="BM99" s="323"/>
      <c r="BN99" s="323"/>
      <c r="BO99" s="323"/>
      <c r="BP99" s="323"/>
      <c r="BQ99" s="323"/>
      <c r="BR99" s="323"/>
      <c r="BS99" s="323"/>
      <c r="BT99" s="323"/>
      <c r="BU99" s="323"/>
      <c r="BV99" s="323"/>
      <c r="BW99" s="323"/>
      <c r="BX99" s="323"/>
      <c r="BY99" s="323"/>
      <c r="BZ99" s="323"/>
      <c r="CA99" s="323"/>
    </row>
    <row r="100" spans="1:79" ht="13.5" customHeight="1">
      <c r="A100" s="323"/>
      <c r="B100" s="323"/>
      <c r="C100" s="323"/>
      <c r="D100" s="323"/>
      <c r="E100" s="323"/>
      <c r="F100" s="323"/>
      <c r="G100" s="323"/>
      <c r="H100" s="323"/>
      <c r="I100" s="323"/>
      <c r="J100" s="323"/>
      <c r="K100" s="323"/>
      <c r="L100" s="323"/>
      <c r="M100" s="323"/>
      <c r="N100" s="323"/>
      <c r="O100" s="323"/>
      <c r="P100" s="323"/>
      <c r="Q100" s="323"/>
      <c r="R100" s="323"/>
      <c r="S100" s="323"/>
      <c r="T100" s="323"/>
      <c r="U100" s="323"/>
      <c r="V100" s="323"/>
      <c r="W100" s="323"/>
      <c r="X100" s="323"/>
      <c r="Y100" s="323"/>
      <c r="Z100" s="323"/>
      <c r="AA100" s="323"/>
      <c r="AB100" s="323"/>
      <c r="AC100" s="323"/>
      <c r="AD100" s="323"/>
      <c r="AE100" s="323"/>
      <c r="AF100" s="323"/>
      <c r="AG100" s="323"/>
      <c r="AH100" s="323"/>
      <c r="AI100" s="323"/>
      <c r="AJ100" s="323"/>
      <c r="AK100" s="323"/>
      <c r="AL100" s="323"/>
      <c r="AM100" s="323"/>
      <c r="AN100" s="323"/>
      <c r="AO100" s="323"/>
      <c r="AP100" s="323"/>
      <c r="AQ100" s="323"/>
      <c r="AR100" s="323"/>
      <c r="AS100" s="323"/>
      <c r="AT100" s="323"/>
      <c r="AU100" s="323"/>
      <c r="AV100" s="323"/>
      <c r="AW100" s="323"/>
      <c r="AX100" s="323"/>
      <c r="AY100" s="323"/>
      <c r="AZ100" s="323"/>
      <c r="BA100" s="323"/>
      <c r="BB100" s="323"/>
      <c r="BC100" s="323"/>
      <c r="BD100" s="323"/>
      <c r="BE100" s="323"/>
      <c r="BF100" s="323"/>
      <c r="BG100" s="323"/>
      <c r="BH100" s="323"/>
      <c r="BI100" s="323"/>
      <c r="BJ100" s="323"/>
      <c r="BK100" s="323"/>
      <c r="BL100" s="323"/>
      <c r="BM100" s="323"/>
      <c r="BN100" s="323"/>
      <c r="BO100" s="323"/>
      <c r="BP100" s="323"/>
      <c r="BQ100" s="323"/>
      <c r="BR100" s="323"/>
      <c r="BS100" s="323"/>
      <c r="BT100" s="323"/>
      <c r="BU100" s="323"/>
      <c r="BV100" s="323"/>
      <c r="BW100" s="323"/>
      <c r="BX100" s="323"/>
      <c r="BY100" s="323"/>
      <c r="BZ100" s="323"/>
      <c r="CA100" s="323"/>
    </row>
  </sheetData>
  <mergeCells count="78">
    <mergeCell ref="BV37:CA37"/>
    <mergeCell ref="B7:CA7"/>
    <mergeCell ref="AX37:AY37"/>
    <mergeCell ref="AH37:AM37"/>
    <mergeCell ref="BL9:BM9"/>
    <mergeCell ref="BL37:BM37"/>
    <mergeCell ref="AZ37:BA37"/>
    <mergeCell ref="BB37:BC37"/>
    <mergeCell ref="BD37:BE37"/>
    <mergeCell ref="BF37:BG37"/>
    <mergeCell ref="BH37:BI37"/>
    <mergeCell ref="BJ37:BK37"/>
    <mergeCell ref="BN9:BO9"/>
    <mergeCell ref="BV9:CA9"/>
    <mergeCell ref="BP9:BU9"/>
    <mergeCell ref="AR9:AS9"/>
    <mergeCell ref="B35:CA35"/>
    <mergeCell ref="B34:CA34"/>
    <mergeCell ref="BY4:CA4"/>
    <mergeCell ref="A4:BX4"/>
    <mergeCell ref="BY1:CA1"/>
    <mergeCell ref="BY2:CA2"/>
    <mergeCell ref="BY3:CA3"/>
    <mergeCell ref="A1:BX1"/>
    <mergeCell ref="A2:BX2"/>
    <mergeCell ref="A3:BX3"/>
    <mergeCell ref="AO5:CA5"/>
    <mergeCell ref="B6:CA6"/>
    <mergeCell ref="A5:AM5"/>
    <mergeCell ref="AT9:AU9"/>
    <mergeCell ref="AV9:AW9"/>
    <mergeCell ref="AX9:AY9"/>
    <mergeCell ref="BH9:BI9"/>
    <mergeCell ref="BJ9:BK9"/>
    <mergeCell ref="AP9:AQ9"/>
    <mergeCell ref="A9:A10"/>
    <mergeCell ref="B9:C9"/>
    <mergeCell ref="AZ9:BA9"/>
    <mergeCell ref="BB9:BC9"/>
    <mergeCell ref="AH9:AM9"/>
    <mergeCell ref="AO9:AO10"/>
    <mergeCell ref="AB9:AG9"/>
    <mergeCell ref="N9:O9"/>
    <mergeCell ref="P9:Q9"/>
    <mergeCell ref="R9:S9"/>
    <mergeCell ref="T9:U9"/>
    <mergeCell ref="V9:W9"/>
    <mergeCell ref="X9:Y9"/>
    <mergeCell ref="BD9:BE9"/>
    <mergeCell ref="BF9:BG9"/>
    <mergeCell ref="D9:E9"/>
    <mergeCell ref="F9:G9"/>
    <mergeCell ref="H9:I9"/>
    <mergeCell ref="J9:K9"/>
    <mergeCell ref="L9:M9"/>
    <mergeCell ref="Z9:AA9"/>
    <mergeCell ref="A37:A38"/>
    <mergeCell ref="B37:C37"/>
    <mergeCell ref="BN37:BO37"/>
    <mergeCell ref="BP37:BU37"/>
    <mergeCell ref="AP37:AQ37"/>
    <mergeCell ref="AR37:AS37"/>
    <mergeCell ref="AO37:AO38"/>
    <mergeCell ref="AT37:AU37"/>
    <mergeCell ref="AV37:AW37"/>
    <mergeCell ref="D37:E37"/>
    <mergeCell ref="F37:G37"/>
    <mergeCell ref="J37:K37"/>
    <mergeCell ref="L37:M37"/>
    <mergeCell ref="AB37:AG37"/>
    <mergeCell ref="H37:I37"/>
    <mergeCell ref="N37:O37"/>
    <mergeCell ref="P37:Q37"/>
    <mergeCell ref="Z37:AA37"/>
    <mergeCell ref="R37:S37"/>
    <mergeCell ref="T37:U37"/>
    <mergeCell ref="V37:W37"/>
    <mergeCell ref="X37:Y37"/>
  </mergeCells>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00"/>
  <sheetViews>
    <sheetView topLeftCell="A12" workbookViewId="0">
      <selection activeCell="B16" sqref="B16"/>
    </sheetView>
  </sheetViews>
  <sheetFormatPr baseColWidth="10" defaultColWidth="14.42578125" defaultRowHeight="15" customHeight="1"/>
  <cols>
    <col min="1" max="1" width="48.42578125" customWidth="1"/>
    <col min="2" max="2" width="73.42578125" customWidth="1"/>
    <col min="3" max="3" width="10.85546875" customWidth="1"/>
    <col min="4" max="4" width="31.140625" customWidth="1"/>
    <col min="5" max="5" width="70.140625" customWidth="1"/>
    <col min="6" max="6" width="17.42578125" customWidth="1"/>
    <col min="7" max="11" width="10" customWidth="1"/>
  </cols>
  <sheetData>
    <row r="1" spans="1:11" ht="25.5" customHeight="1">
      <c r="A1" s="746" t="s">
        <v>154</v>
      </c>
      <c r="B1" s="457"/>
      <c r="C1" s="326"/>
      <c r="D1" s="326"/>
      <c r="E1" s="326"/>
      <c r="F1" s="326"/>
      <c r="G1" s="326"/>
      <c r="H1" s="326"/>
      <c r="I1" s="326"/>
      <c r="J1" s="326"/>
      <c r="K1" s="326"/>
    </row>
    <row r="2" spans="1:11" ht="25.5" customHeight="1">
      <c r="A2" s="747" t="s">
        <v>349</v>
      </c>
      <c r="B2" s="457"/>
      <c r="C2" s="326"/>
      <c r="D2" s="326"/>
      <c r="E2" s="326"/>
      <c r="F2" s="326"/>
      <c r="G2" s="326"/>
      <c r="H2" s="326"/>
      <c r="I2" s="326"/>
      <c r="J2" s="326"/>
      <c r="K2" s="326"/>
    </row>
    <row r="3" spans="1:11" ht="13.5" customHeight="1">
      <c r="A3" s="327" t="s">
        <v>350</v>
      </c>
      <c r="B3" s="327" t="s">
        <v>351</v>
      </c>
      <c r="C3" s="326"/>
      <c r="D3" s="326"/>
      <c r="E3" s="326"/>
      <c r="F3" s="326"/>
      <c r="G3" s="326"/>
      <c r="H3" s="326"/>
      <c r="I3" s="326"/>
      <c r="J3" s="326"/>
      <c r="K3" s="326"/>
    </row>
    <row r="4" spans="1:11" ht="13.5" customHeight="1">
      <c r="A4" s="328" t="s">
        <v>9</v>
      </c>
      <c r="B4" s="329" t="s">
        <v>352</v>
      </c>
      <c r="C4" s="326"/>
      <c r="D4" s="326"/>
      <c r="E4" s="326"/>
      <c r="F4" s="326"/>
      <c r="G4" s="326"/>
      <c r="H4" s="326"/>
      <c r="I4" s="326"/>
      <c r="J4" s="326"/>
      <c r="K4" s="326"/>
    </row>
    <row r="5" spans="1:11" ht="97.5" customHeight="1">
      <c r="A5" s="328" t="s">
        <v>10</v>
      </c>
      <c r="B5" s="330" t="s">
        <v>353</v>
      </c>
      <c r="C5" s="326"/>
      <c r="D5" s="326"/>
      <c r="E5" s="326"/>
      <c r="F5" s="326"/>
      <c r="G5" s="326"/>
      <c r="H5" s="326"/>
      <c r="I5" s="326"/>
      <c r="J5" s="326"/>
      <c r="K5" s="326"/>
    </row>
    <row r="6" spans="1:11" ht="13.5" customHeight="1">
      <c r="A6" s="328" t="s">
        <v>15</v>
      </c>
      <c r="B6" s="748" t="s">
        <v>354</v>
      </c>
      <c r="C6" s="326"/>
      <c r="D6" s="326"/>
      <c r="E6" s="326"/>
      <c r="F6" s="326"/>
      <c r="G6" s="326"/>
      <c r="H6" s="326"/>
      <c r="I6" s="326"/>
      <c r="J6" s="326"/>
      <c r="K6" s="326"/>
    </row>
    <row r="7" spans="1:11" ht="13.5" customHeight="1">
      <c r="A7" s="328" t="s">
        <v>17</v>
      </c>
      <c r="B7" s="506"/>
      <c r="C7" s="326"/>
      <c r="D7" s="326"/>
      <c r="E7" s="326"/>
      <c r="F7" s="326"/>
      <c r="G7" s="326"/>
      <c r="H7" s="326"/>
      <c r="I7" s="326"/>
      <c r="J7" s="326"/>
      <c r="K7" s="326"/>
    </row>
    <row r="8" spans="1:11" ht="13.5" customHeight="1">
      <c r="A8" s="328" t="s">
        <v>19</v>
      </c>
      <c r="B8" s="506"/>
      <c r="C8" s="326"/>
      <c r="D8" s="326"/>
      <c r="E8" s="326"/>
      <c r="F8" s="326"/>
      <c r="G8" s="326"/>
      <c r="H8" s="326"/>
      <c r="I8" s="326"/>
      <c r="J8" s="326"/>
      <c r="K8" s="326"/>
    </row>
    <row r="9" spans="1:11" ht="13.5" customHeight="1">
      <c r="A9" s="328" t="s">
        <v>355</v>
      </c>
      <c r="B9" s="487"/>
      <c r="C9" s="326"/>
      <c r="D9" s="326"/>
      <c r="E9" s="326"/>
      <c r="F9" s="326"/>
      <c r="G9" s="326"/>
      <c r="H9" s="326"/>
      <c r="I9" s="326"/>
      <c r="J9" s="326"/>
      <c r="K9" s="326"/>
    </row>
    <row r="10" spans="1:11" ht="27.75" customHeight="1">
      <c r="A10" s="328" t="s">
        <v>7</v>
      </c>
      <c r="B10" s="331" t="s">
        <v>356</v>
      </c>
      <c r="C10" s="326"/>
      <c r="D10" s="326"/>
      <c r="E10" s="326"/>
      <c r="F10" s="326"/>
      <c r="G10" s="326"/>
      <c r="H10" s="326"/>
      <c r="I10" s="326"/>
      <c r="J10" s="326"/>
      <c r="K10" s="326"/>
    </row>
    <row r="11" spans="1:11" ht="27.75" customHeight="1">
      <c r="A11" s="328" t="s">
        <v>27</v>
      </c>
      <c r="B11" s="331" t="s">
        <v>357</v>
      </c>
      <c r="C11" s="326"/>
      <c r="D11" s="326"/>
      <c r="E11" s="326"/>
      <c r="F11" s="326"/>
      <c r="G11" s="326"/>
      <c r="H11" s="326"/>
      <c r="I11" s="326"/>
      <c r="J11" s="326"/>
      <c r="K11" s="326"/>
    </row>
    <row r="12" spans="1:11" ht="55.5" customHeight="1">
      <c r="A12" s="328" t="s">
        <v>26</v>
      </c>
      <c r="B12" s="106" t="s">
        <v>358</v>
      </c>
      <c r="C12" s="326"/>
      <c r="D12" s="326"/>
      <c r="E12" s="326"/>
      <c r="F12" s="326"/>
      <c r="G12" s="326"/>
      <c r="H12" s="326"/>
      <c r="I12" s="326"/>
      <c r="J12" s="326"/>
      <c r="K12" s="326"/>
    </row>
    <row r="13" spans="1:11" ht="27.75" customHeight="1">
      <c r="A13" s="328" t="s">
        <v>359</v>
      </c>
      <c r="B13" s="106" t="s">
        <v>360</v>
      </c>
      <c r="C13" s="326"/>
      <c r="D13" s="326"/>
      <c r="E13" s="326"/>
      <c r="F13" s="326"/>
      <c r="G13" s="326"/>
      <c r="H13" s="326"/>
      <c r="I13" s="326"/>
      <c r="J13" s="326"/>
      <c r="K13" s="326"/>
    </row>
    <row r="14" spans="1:11" ht="27.75" customHeight="1">
      <c r="A14" s="328" t="s">
        <v>361</v>
      </c>
      <c r="B14" s="106" t="s">
        <v>362</v>
      </c>
      <c r="C14" s="326"/>
      <c r="D14" s="326"/>
      <c r="E14" s="326"/>
      <c r="F14" s="326"/>
      <c r="G14" s="326"/>
      <c r="H14" s="326"/>
      <c r="I14" s="326"/>
      <c r="J14" s="326"/>
      <c r="K14" s="326"/>
    </row>
    <row r="15" spans="1:11" ht="72" customHeight="1">
      <c r="A15" s="332" t="s">
        <v>363</v>
      </c>
      <c r="B15" s="333" t="s">
        <v>364</v>
      </c>
      <c r="C15" s="326"/>
      <c r="D15" s="326"/>
      <c r="E15" s="326"/>
      <c r="F15" s="326"/>
      <c r="G15" s="326"/>
      <c r="H15" s="326"/>
      <c r="I15" s="326"/>
      <c r="J15" s="326"/>
      <c r="K15" s="326"/>
    </row>
    <row r="16" spans="1:11" ht="168" customHeight="1">
      <c r="A16" s="332" t="s">
        <v>365</v>
      </c>
      <c r="B16" s="334" t="s">
        <v>366</v>
      </c>
      <c r="C16" s="326"/>
      <c r="D16" s="326"/>
      <c r="E16" s="326"/>
      <c r="F16" s="326"/>
      <c r="G16" s="326"/>
      <c r="H16" s="326"/>
      <c r="I16" s="326"/>
      <c r="J16" s="326"/>
      <c r="K16" s="326"/>
    </row>
    <row r="17" spans="1:11" ht="25.5" customHeight="1">
      <c r="A17" s="747" t="s">
        <v>367</v>
      </c>
      <c r="B17" s="457"/>
      <c r="C17" s="326"/>
      <c r="D17" s="326"/>
      <c r="E17" s="326"/>
      <c r="F17" s="326"/>
      <c r="G17" s="326"/>
      <c r="H17" s="326"/>
      <c r="I17" s="326"/>
      <c r="J17" s="326"/>
      <c r="K17" s="326"/>
    </row>
    <row r="18" spans="1:11" ht="13.5" customHeight="1">
      <c r="A18" s="327" t="s">
        <v>350</v>
      </c>
      <c r="B18" s="327" t="s">
        <v>351</v>
      </c>
      <c r="C18" s="326"/>
      <c r="D18" s="326"/>
      <c r="E18" s="326"/>
      <c r="F18" s="326"/>
      <c r="G18" s="326"/>
      <c r="H18" s="326"/>
      <c r="I18" s="326"/>
      <c r="J18" s="326"/>
      <c r="K18" s="326"/>
    </row>
    <row r="19" spans="1:11" ht="13.5" customHeight="1">
      <c r="A19" s="328" t="s">
        <v>9</v>
      </c>
      <c r="B19" s="329" t="s">
        <v>352</v>
      </c>
      <c r="C19" s="326"/>
      <c r="D19" s="326"/>
      <c r="E19" s="326"/>
      <c r="F19" s="326"/>
      <c r="G19" s="326"/>
      <c r="H19" s="326"/>
      <c r="I19" s="326"/>
      <c r="J19" s="326"/>
      <c r="K19" s="326"/>
    </row>
    <row r="20" spans="1:11" ht="97.5" customHeight="1">
      <c r="A20" s="328" t="s">
        <v>10</v>
      </c>
      <c r="B20" s="330" t="s">
        <v>353</v>
      </c>
      <c r="C20" s="326"/>
      <c r="D20" s="326"/>
      <c r="E20" s="326"/>
      <c r="F20" s="326"/>
      <c r="G20" s="326"/>
      <c r="H20" s="326"/>
      <c r="I20" s="326"/>
      <c r="J20" s="326"/>
      <c r="K20" s="326"/>
    </row>
    <row r="21" spans="1:11" ht="27.75" customHeight="1">
      <c r="A21" s="328" t="s">
        <v>368</v>
      </c>
      <c r="B21" s="106" t="s">
        <v>369</v>
      </c>
      <c r="C21" s="326"/>
      <c r="D21" s="326"/>
      <c r="E21" s="326"/>
      <c r="F21" s="326"/>
      <c r="G21" s="326"/>
      <c r="H21" s="326"/>
      <c r="I21" s="326"/>
      <c r="J21" s="326"/>
      <c r="K21" s="326"/>
    </row>
    <row r="22" spans="1:11" ht="42" customHeight="1">
      <c r="A22" s="328" t="s">
        <v>370</v>
      </c>
      <c r="B22" s="106" t="s">
        <v>371</v>
      </c>
      <c r="C22" s="326"/>
      <c r="D22" s="326"/>
      <c r="E22" s="326"/>
      <c r="F22" s="326"/>
      <c r="G22" s="326"/>
      <c r="H22" s="326"/>
      <c r="I22" s="326"/>
      <c r="J22" s="326"/>
      <c r="K22" s="326"/>
    </row>
    <row r="23" spans="1:11" ht="55.5" customHeight="1">
      <c r="A23" s="328" t="s">
        <v>372</v>
      </c>
      <c r="B23" s="106" t="s">
        <v>373</v>
      </c>
      <c r="C23" s="326"/>
      <c r="D23" s="326"/>
      <c r="E23" s="326"/>
      <c r="F23" s="326"/>
      <c r="G23" s="326"/>
      <c r="H23" s="326"/>
      <c r="I23" s="326"/>
      <c r="J23" s="326"/>
      <c r="K23" s="326"/>
    </row>
    <row r="24" spans="1:11" ht="27.75" customHeight="1">
      <c r="A24" s="328" t="s">
        <v>374</v>
      </c>
      <c r="B24" s="106" t="s">
        <v>375</v>
      </c>
      <c r="C24" s="326"/>
      <c r="D24" s="326"/>
      <c r="E24" s="326"/>
      <c r="F24" s="326"/>
      <c r="G24" s="326"/>
      <c r="H24" s="326"/>
      <c r="I24" s="326"/>
      <c r="J24" s="326"/>
      <c r="K24" s="326"/>
    </row>
    <row r="25" spans="1:11" ht="27.75" customHeight="1">
      <c r="A25" s="328" t="s">
        <v>376</v>
      </c>
      <c r="B25" s="106" t="s">
        <v>377</v>
      </c>
      <c r="C25" s="326"/>
      <c r="D25" s="326"/>
      <c r="E25" s="326"/>
      <c r="F25" s="326"/>
      <c r="G25" s="326"/>
      <c r="H25" s="326"/>
      <c r="I25" s="326"/>
      <c r="J25" s="326"/>
      <c r="K25" s="326"/>
    </row>
    <row r="26" spans="1:11" ht="45.75" customHeight="1">
      <c r="A26" s="328" t="s">
        <v>378</v>
      </c>
      <c r="B26" s="106" t="s">
        <v>379</v>
      </c>
      <c r="C26" s="326"/>
      <c r="D26" s="326"/>
      <c r="E26" s="326"/>
      <c r="F26" s="326"/>
      <c r="G26" s="326"/>
      <c r="H26" s="326"/>
      <c r="I26" s="326"/>
      <c r="J26" s="326"/>
      <c r="K26" s="326"/>
    </row>
    <row r="27" spans="1:11" ht="55.5" customHeight="1">
      <c r="A27" s="328" t="s">
        <v>167</v>
      </c>
      <c r="B27" s="106" t="s">
        <v>380</v>
      </c>
      <c r="C27" s="326"/>
      <c r="D27" s="326"/>
      <c r="E27" s="326"/>
      <c r="F27" s="326"/>
      <c r="G27" s="326"/>
      <c r="H27" s="326"/>
      <c r="I27" s="326"/>
      <c r="J27" s="326"/>
      <c r="K27" s="326"/>
    </row>
    <row r="28" spans="1:11" ht="42" customHeight="1">
      <c r="A28" s="328" t="s">
        <v>381</v>
      </c>
      <c r="B28" s="106" t="s">
        <v>382</v>
      </c>
      <c r="C28" s="326"/>
      <c r="D28" s="326"/>
      <c r="E28" s="326"/>
      <c r="F28" s="326"/>
      <c r="G28" s="326"/>
      <c r="H28" s="326"/>
      <c r="I28" s="326"/>
      <c r="J28" s="326"/>
      <c r="K28" s="326"/>
    </row>
    <row r="29" spans="1:11" ht="42" customHeight="1">
      <c r="A29" s="328" t="s">
        <v>383</v>
      </c>
      <c r="B29" s="106" t="s">
        <v>384</v>
      </c>
      <c r="C29" s="326"/>
      <c r="D29" s="326"/>
      <c r="E29" s="326"/>
      <c r="F29" s="326"/>
      <c r="G29" s="326"/>
      <c r="H29" s="326"/>
      <c r="I29" s="326"/>
      <c r="J29" s="326"/>
      <c r="K29" s="326"/>
    </row>
    <row r="30" spans="1:11" ht="42" customHeight="1">
      <c r="A30" s="328" t="s">
        <v>385</v>
      </c>
      <c r="B30" s="106" t="s">
        <v>386</v>
      </c>
      <c r="C30" s="326"/>
      <c r="D30" s="326"/>
      <c r="E30" s="326"/>
      <c r="F30" s="326"/>
      <c r="G30" s="326"/>
      <c r="H30" s="326"/>
      <c r="I30" s="326"/>
      <c r="J30" s="326"/>
      <c r="K30" s="326"/>
    </row>
    <row r="31" spans="1:11" ht="144" customHeight="1">
      <c r="A31" s="328" t="s">
        <v>387</v>
      </c>
      <c r="B31" s="106" t="s">
        <v>388</v>
      </c>
      <c r="C31" s="326"/>
      <c r="D31" s="326"/>
      <c r="E31" s="326"/>
      <c r="F31" s="326"/>
      <c r="G31" s="326"/>
      <c r="H31" s="326"/>
      <c r="I31" s="326"/>
      <c r="J31" s="326"/>
      <c r="K31" s="326"/>
    </row>
    <row r="32" spans="1:11" ht="27.75" customHeight="1">
      <c r="A32" s="328" t="s">
        <v>389</v>
      </c>
      <c r="B32" s="106" t="s">
        <v>390</v>
      </c>
      <c r="C32" s="326"/>
      <c r="D32" s="326"/>
      <c r="E32" s="326"/>
      <c r="F32" s="326"/>
      <c r="G32" s="326"/>
      <c r="H32" s="326"/>
      <c r="I32" s="326"/>
      <c r="J32" s="326"/>
      <c r="K32" s="326"/>
    </row>
    <row r="33" spans="1:11" ht="27.75" customHeight="1">
      <c r="A33" s="328" t="s">
        <v>391</v>
      </c>
      <c r="B33" s="106" t="s">
        <v>392</v>
      </c>
      <c r="C33" s="326"/>
      <c r="D33" s="326"/>
      <c r="E33" s="326"/>
      <c r="F33" s="326"/>
      <c r="G33" s="326"/>
      <c r="H33" s="326"/>
      <c r="I33" s="326"/>
      <c r="J33" s="326"/>
      <c r="K33" s="326"/>
    </row>
    <row r="34" spans="1:11" ht="27.75" customHeight="1">
      <c r="A34" s="328" t="s">
        <v>393</v>
      </c>
      <c r="B34" s="106" t="s">
        <v>394</v>
      </c>
      <c r="C34" s="326"/>
      <c r="D34" s="326"/>
      <c r="E34" s="326"/>
      <c r="F34" s="326"/>
      <c r="G34" s="326"/>
      <c r="H34" s="326"/>
      <c r="I34" s="326"/>
      <c r="J34" s="326"/>
      <c r="K34" s="326"/>
    </row>
    <row r="35" spans="1:11" ht="27.75" customHeight="1">
      <c r="A35" s="328" t="s">
        <v>395</v>
      </c>
      <c r="B35" s="106" t="s">
        <v>396</v>
      </c>
      <c r="C35" s="326"/>
      <c r="D35" s="326"/>
      <c r="E35" s="326"/>
      <c r="F35" s="326"/>
      <c r="G35" s="326"/>
      <c r="H35" s="326"/>
      <c r="I35" s="326"/>
      <c r="J35" s="326"/>
      <c r="K35" s="326"/>
    </row>
    <row r="36" spans="1:11" ht="84" customHeight="1">
      <c r="A36" s="328" t="s">
        <v>157</v>
      </c>
      <c r="B36" s="106" t="s">
        <v>397</v>
      </c>
      <c r="C36" s="326"/>
      <c r="D36" s="326"/>
      <c r="E36" s="326"/>
      <c r="F36" s="326"/>
      <c r="G36" s="326"/>
      <c r="H36" s="326"/>
      <c r="I36" s="326"/>
      <c r="J36" s="326"/>
      <c r="K36" s="326"/>
    </row>
    <row r="37" spans="1:11" ht="42" customHeight="1">
      <c r="A37" s="328" t="s">
        <v>398</v>
      </c>
      <c r="B37" s="106" t="s">
        <v>399</v>
      </c>
      <c r="C37" s="326"/>
      <c r="D37" s="326"/>
      <c r="E37" s="326"/>
      <c r="F37" s="326"/>
      <c r="G37" s="326"/>
      <c r="H37" s="326"/>
      <c r="I37" s="326"/>
      <c r="J37" s="326"/>
      <c r="K37" s="326"/>
    </row>
    <row r="38" spans="1:11" ht="42" customHeight="1">
      <c r="A38" s="332" t="s">
        <v>159</v>
      </c>
      <c r="B38" s="106" t="s">
        <v>400</v>
      </c>
      <c r="C38" s="326"/>
      <c r="D38" s="326"/>
      <c r="E38" s="326"/>
      <c r="F38" s="326"/>
      <c r="G38" s="326"/>
      <c r="H38" s="326"/>
      <c r="I38" s="326"/>
      <c r="J38" s="326"/>
      <c r="K38" s="326"/>
    </row>
    <row r="39" spans="1:11" ht="25.5" customHeight="1">
      <c r="A39" s="747" t="s">
        <v>401</v>
      </c>
      <c r="B39" s="457"/>
      <c r="C39" s="326"/>
      <c r="D39" s="326"/>
      <c r="E39" s="326"/>
      <c r="F39" s="326"/>
      <c r="G39" s="326"/>
      <c r="H39" s="326"/>
      <c r="I39" s="326"/>
      <c r="J39" s="326"/>
      <c r="K39" s="326"/>
    </row>
    <row r="40" spans="1:11" ht="13.5" customHeight="1">
      <c r="A40" s="746" t="s">
        <v>402</v>
      </c>
      <c r="B40" s="457"/>
      <c r="C40" s="326"/>
      <c r="D40" s="326"/>
      <c r="E40" s="326"/>
      <c r="F40" s="326"/>
      <c r="G40" s="326"/>
      <c r="H40" s="326"/>
      <c r="I40" s="326"/>
      <c r="J40" s="326"/>
      <c r="K40" s="326"/>
    </row>
    <row r="41" spans="1:11" ht="72" customHeight="1">
      <c r="A41" s="454" t="s">
        <v>403</v>
      </c>
      <c r="B41" s="457"/>
      <c r="C41" s="326"/>
      <c r="D41" s="326"/>
      <c r="E41" s="326"/>
      <c r="F41" s="326"/>
      <c r="G41" s="326"/>
      <c r="H41" s="326"/>
      <c r="I41" s="326"/>
      <c r="J41" s="326"/>
      <c r="K41" s="326"/>
    </row>
    <row r="42" spans="1:11" ht="13.5" customHeight="1">
      <c r="A42" s="326"/>
      <c r="B42" s="326"/>
      <c r="C42" s="326"/>
      <c r="D42" s="326"/>
      <c r="E42" s="326"/>
      <c r="F42" s="326"/>
      <c r="G42" s="326"/>
      <c r="H42" s="326"/>
      <c r="I42" s="326"/>
      <c r="J42" s="326"/>
      <c r="K42" s="326"/>
    </row>
    <row r="43" spans="1:11" ht="13.5" customHeight="1">
      <c r="A43" s="326"/>
      <c r="B43" s="326"/>
      <c r="C43" s="326"/>
      <c r="D43" s="326"/>
      <c r="E43" s="326"/>
      <c r="F43" s="326"/>
      <c r="G43" s="326"/>
      <c r="H43" s="326"/>
      <c r="I43" s="326"/>
      <c r="J43" s="326"/>
      <c r="K43" s="326"/>
    </row>
    <row r="44" spans="1:11" ht="13.5" customHeight="1">
      <c r="A44" s="326"/>
      <c r="B44" s="326"/>
      <c r="C44" s="326"/>
      <c r="D44" s="326"/>
      <c r="E44" s="326"/>
      <c r="F44" s="326"/>
      <c r="G44" s="326"/>
      <c r="H44" s="326"/>
      <c r="I44" s="326"/>
      <c r="J44" s="326"/>
      <c r="K44" s="326"/>
    </row>
    <row r="45" spans="1:11" ht="13.5" customHeight="1">
      <c r="A45" s="326"/>
      <c r="B45" s="326"/>
      <c r="C45" s="326"/>
      <c r="D45" s="326"/>
      <c r="E45" s="326"/>
      <c r="F45" s="326"/>
      <c r="G45" s="326"/>
      <c r="H45" s="326"/>
      <c r="I45" s="326"/>
      <c r="J45" s="326"/>
      <c r="K45" s="326"/>
    </row>
    <row r="46" spans="1:11" ht="13.5" customHeight="1">
      <c r="A46" s="326"/>
      <c r="B46" s="326"/>
      <c r="C46" s="326"/>
      <c r="D46" s="326"/>
      <c r="E46" s="326"/>
      <c r="F46" s="326"/>
      <c r="G46" s="326"/>
      <c r="H46" s="326"/>
      <c r="I46" s="326"/>
      <c r="J46" s="326"/>
      <c r="K46" s="326"/>
    </row>
    <row r="47" spans="1:11" ht="13.5" customHeight="1">
      <c r="A47" s="326"/>
      <c r="B47" s="326"/>
      <c r="C47" s="326"/>
      <c r="D47" s="326"/>
      <c r="E47" s="326"/>
      <c r="F47" s="326"/>
      <c r="G47" s="326"/>
      <c r="H47" s="326"/>
      <c r="I47" s="326"/>
      <c r="J47" s="326"/>
      <c r="K47" s="326"/>
    </row>
    <row r="48" spans="1:11" ht="13.5" customHeight="1">
      <c r="A48" s="326"/>
      <c r="B48" s="326"/>
      <c r="C48" s="326"/>
      <c r="D48" s="326"/>
      <c r="E48" s="326"/>
      <c r="F48" s="326"/>
      <c r="G48" s="326"/>
      <c r="H48" s="326"/>
      <c r="I48" s="326"/>
      <c r="J48" s="326"/>
      <c r="K48" s="326"/>
    </row>
    <row r="49" spans="1:11" ht="13.5" customHeight="1">
      <c r="A49" s="326"/>
      <c r="B49" s="326"/>
      <c r="C49" s="326"/>
      <c r="D49" s="326"/>
      <c r="E49" s="326"/>
      <c r="F49" s="326"/>
      <c r="G49" s="326"/>
      <c r="H49" s="326"/>
      <c r="I49" s="326"/>
      <c r="J49" s="326"/>
      <c r="K49" s="326"/>
    </row>
    <row r="50" spans="1:11" ht="13.5" customHeight="1">
      <c r="A50" s="326"/>
      <c r="B50" s="326"/>
      <c r="C50" s="326"/>
      <c r="D50" s="326"/>
      <c r="E50" s="326"/>
      <c r="F50" s="326"/>
      <c r="G50" s="326"/>
      <c r="H50" s="326"/>
      <c r="I50" s="326"/>
      <c r="J50" s="326"/>
      <c r="K50" s="326"/>
    </row>
    <row r="51" spans="1:11" ht="13.5" customHeight="1">
      <c r="A51" s="326"/>
      <c r="B51" s="326"/>
      <c r="C51" s="326"/>
      <c r="D51" s="326"/>
      <c r="E51" s="326"/>
      <c r="F51" s="326"/>
      <c r="G51" s="326"/>
      <c r="H51" s="326"/>
      <c r="I51" s="326"/>
      <c r="J51" s="326"/>
      <c r="K51" s="326"/>
    </row>
    <row r="52" spans="1:11" ht="13.5" customHeight="1">
      <c r="A52" s="326"/>
      <c r="B52" s="326"/>
      <c r="C52" s="326"/>
      <c r="D52" s="326"/>
      <c r="E52" s="326"/>
      <c r="F52" s="326"/>
      <c r="G52" s="326"/>
      <c r="H52" s="326"/>
      <c r="I52" s="326"/>
      <c r="J52" s="326"/>
      <c r="K52" s="326"/>
    </row>
    <row r="53" spans="1:11" ht="13.5" customHeight="1">
      <c r="A53" s="326"/>
      <c r="B53" s="326"/>
      <c r="C53" s="326"/>
      <c r="D53" s="326"/>
      <c r="E53" s="326"/>
      <c r="F53" s="326"/>
      <c r="G53" s="326"/>
      <c r="H53" s="326"/>
      <c r="I53" s="326"/>
      <c r="J53" s="326"/>
      <c r="K53" s="326"/>
    </row>
    <row r="54" spans="1:11" ht="13.5" customHeight="1">
      <c r="A54" s="326"/>
      <c r="B54" s="326"/>
      <c r="C54" s="326"/>
      <c r="D54" s="326"/>
      <c r="E54" s="326"/>
      <c r="F54" s="326"/>
      <c r="G54" s="326"/>
      <c r="H54" s="326"/>
      <c r="I54" s="326"/>
      <c r="J54" s="326"/>
      <c r="K54" s="326"/>
    </row>
    <row r="55" spans="1:11" ht="13.5" customHeight="1">
      <c r="A55" s="326"/>
      <c r="B55" s="326"/>
      <c r="C55" s="326"/>
      <c r="D55" s="326"/>
      <c r="E55" s="326"/>
      <c r="F55" s="326"/>
      <c r="G55" s="326"/>
      <c r="H55" s="326"/>
      <c r="I55" s="326"/>
      <c r="J55" s="326"/>
      <c r="K55" s="326"/>
    </row>
    <row r="56" spans="1:11" ht="13.5" customHeight="1">
      <c r="A56" s="326"/>
      <c r="B56" s="326"/>
      <c r="C56" s="326"/>
      <c r="D56" s="326"/>
      <c r="E56" s="326"/>
      <c r="F56" s="326"/>
      <c r="G56" s="326"/>
      <c r="H56" s="326"/>
      <c r="I56" s="326"/>
      <c r="J56" s="326"/>
      <c r="K56" s="326"/>
    </row>
    <row r="57" spans="1:11" ht="13.5" customHeight="1">
      <c r="A57" s="326"/>
      <c r="B57" s="326"/>
      <c r="C57" s="326"/>
      <c r="D57" s="326"/>
      <c r="E57" s="326"/>
      <c r="F57" s="326"/>
      <c r="G57" s="326"/>
      <c r="H57" s="326"/>
      <c r="I57" s="326"/>
      <c r="J57" s="326"/>
      <c r="K57" s="326"/>
    </row>
    <row r="58" spans="1:11" ht="13.5" customHeight="1">
      <c r="A58" s="326"/>
      <c r="B58" s="326"/>
      <c r="C58" s="326"/>
      <c r="D58" s="326"/>
      <c r="E58" s="326"/>
      <c r="F58" s="326"/>
      <c r="G58" s="326"/>
      <c r="H58" s="326"/>
      <c r="I58" s="326"/>
      <c r="J58" s="326"/>
      <c r="K58" s="326"/>
    </row>
    <row r="59" spans="1:11" ht="13.5" customHeight="1">
      <c r="A59" s="326"/>
      <c r="B59" s="326"/>
      <c r="C59" s="326"/>
      <c r="D59" s="326"/>
      <c r="E59" s="326"/>
      <c r="F59" s="326"/>
      <c r="G59" s="326"/>
      <c r="H59" s="326"/>
      <c r="I59" s="326"/>
      <c r="J59" s="326"/>
      <c r="K59" s="326"/>
    </row>
    <row r="60" spans="1:11" ht="13.5" customHeight="1">
      <c r="A60" s="326"/>
      <c r="B60" s="326"/>
      <c r="C60" s="326"/>
      <c r="D60" s="326"/>
      <c r="E60" s="326"/>
      <c r="F60" s="326"/>
      <c r="G60" s="326"/>
      <c r="H60" s="326"/>
      <c r="I60" s="326"/>
      <c r="J60" s="326"/>
      <c r="K60" s="326"/>
    </row>
    <row r="61" spans="1:11" ht="13.5" customHeight="1">
      <c r="A61" s="326"/>
      <c r="B61" s="326"/>
      <c r="C61" s="326"/>
      <c r="D61" s="326"/>
      <c r="E61" s="326"/>
      <c r="F61" s="326"/>
      <c r="G61" s="326"/>
      <c r="H61" s="326"/>
      <c r="I61" s="326"/>
      <c r="J61" s="326"/>
      <c r="K61" s="326"/>
    </row>
    <row r="62" spans="1:11" ht="13.5" customHeight="1">
      <c r="A62" s="326"/>
      <c r="B62" s="326"/>
      <c r="C62" s="326"/>
      <c r="D62" s="326"/>
      <c r="E62" s="326"/>
      <c r="F62" s="326"/>
      <c r="G62" s="326"/>
      <c r="H62" s="326"/>
      <c r="I62" s="326"/>
      <c r="J62" s="326"/>
      <c r="K62" s="326"/>
    </row>
    <row r="63" spans="1:11" ht="13.5" customHeight="1">
      <c r="A63" s="326"/>
      <c r="B63" s="326"/>
      <c r="C63" s="326"/>
      <c r="D63" s="326"/>
      <c r="E63" s="326"/>
      <c r="F63" s="326"/>
      <c r="G63" s="326"/>
      <c r="H63" s="326"/>
      <c r="I63" s="326"/>
      <c r="J63" s="326"/>
      <c r="K63" s="326"/>
    </row>
    <row r="64" spans="1:11" ht="13.5" customHeight="1">
      <c r="A64" s="326"/>
      <c r="B64" s="326"/>
      <c r="C64" s="326"/>
      <c r="D64" s="326"/>
      <c r="E64" s="326"/>
      <c r="F64" s="326"/>
      <c r="G64" s="326"/>
      <c r="H64" s="326"/>
      <c r="I64" s="326"/>
      <c r="J64" s="326"/>
      <c r="K64" s="326"/>
    </row>
    <row r="65" spans="1:11" ht="13.5" customHeight="1">
      <c r="A65" s="326"/>
      <c r="B65" s="326"/>
      <c r="C65" s="326"/>
      <c r="D65" s="326"/>
      <c r="E65" s="326"/>
      <c r="F65" s="326"/>
      <c r="G65" s="326"/>
      <c r="H65" s="326"/>
      <c r="I65" s="326"/>
      <c r="J65" s="326"/>
      <c r="K65" s="326"/>
    </row>
    <row r="66" spans="1:11" ht="13.5" customHeight="1">
      <c r="A66" s="326"/>
      <c r="B66" s="326"/>
      <c r="C66" s="326"/>
      <c r="D66" s="326"/>
      <c r="E66" s="326"/>
      <c r="F66" s="326"/>
      <c r="G66" s="326"/>
      <c r="H66" s="326"/>
      <c r="I66" s="326"/>
      <c r="J66" s="326"/>
      <c r="K66" s="326"/>
    </row>
    <row r="67" spans="1:11" ht="13.5" customHeight="1">
      <c r="A67" s="326"/>
      <c r="B67" s="326"/>
      <c r="C67" s="326"/>
      <c r="D67" s="326"/>
      <c r="E67" s="326"/>
      <c r="F67" s="326"/>
      <c r="G67" s="326"/>
      <c r="H67" s="326"/>
      <c r="I67" s="326"/>
      <c r="J67" s="326"/>
      <c r="K67" s="326"/>
    </row>
    <row r="68" spans="1:11" ht="13.5" customHeight="1">
      <c r="A68" s="326"/>
      <c r="B68" s="326"/>
      <c r="C68" s="326"/>
      <c r="D68" s="326"/>
      <c r="E68" s="326"/>
      <c r="F68" s="326"/>
      <c r="G68" s="326"/>
      <c r="H68" s="326"/>
      <c r="I68" s="326"/>
      <c r="J68" s="326"/>
      <c r="K68" s="326"/>
    </row>
    <row r="69" spans="1:11" ht="13.5" customHeight="1">
      <c r="A69" s="326"/>
      <c r="B69" s="326"/>
      <c r="C69" s="326"/>
      <c r="D69" s="326"/>
      <c r="E69" s="326"/>
      <c r="F69" s="326"/>
      <c r="G69" s="326"/>
      <c r="H69" s="326"/>
      <c r="I69" s="326"/>
      <c r="J69" s="326"/>
      <c r="K69" s="326"/>
    </row>
    <row r="70" spans="1:11" ht="13.5" customHeight="1">
      <c r="A70" s="326"/>
      <c r="B70" s="326"/>
      <c r="C70" s="326"/>
      <c r="D70" s="326"/>
      <c r="E70" s="326"/>
      <c r="F70" s="326"/>
      <c r="G70" s="326"/>
      <c r="H70" s="326"/>
      <c r="I70" s="326"/>
      <c r="J70" s="326"/>
      <c r="K70" s="326"/>
    </row>
    <row r="71" spans="1:11" ht="13.5" customHeight="1">
      <c r="A71" s="326"/>
      <c r="B71" s="326"/>
      <c r="C71" s="326"/>
      <c r="D71" s="326"/>
      <c r="E71" s="326"/>
      <c r="F71" s="326"/>
      <c r="G71" s="326"/>
      <c r="H71" s="326"/>
      <c r="I71" s="326"/>
      <c r="J71" s="326"/>
      <c r="K71" s="326"/>
    </row>
    <row r="72" spans="1:11" ht="13.5" customHeight="1">
      <c r="A72" s="326"/>
      <c r="B72" s="326"/>
      <c r="C72" s="326"/>
      <c r="D72" s="326"/>
      <c r="E72" s="326"/>
      <c r="F72" s="326"/>
      <c r="G72" s="326"/>
      <c r="H72" s="326"/>
      <c r="I72" s="326"/>
      <c r="J72" s="326"/>
      <c r="K72" s="326"/>
    </row>
    <row r="73" spans="1:11" ht="13.5" customHeight="1">
      <c r="A73" s="326"/>
      <c r="B73" s="326"/>
      <c r="C73" s="326"/>
      <c r="D73" s="326"/>
      <c r="E73" s="326"/>
      <c r="F73" s="326"/>
      <c r="G73" s="326"/>
      <c r="H73" s="326"/>
      <c r="I73" s="326"/>
      <c r="J73" s="326"/>
      <c r="K73" s="326"/>
    </row>
    <row r="74" spans="1:11" ht="13.5" customHeight="1">
      <c r="A74" s="326"/>
      <c r="B74" s="326"/>
      <c r="C74" s="326"/>
      <c r="D74" s="326"/>
      <c r="E74" s="326"/>
      <c r="F74" s="326"/>
      <c r="G74" s="326"/>
      <c r="H74" s="326"/>
      <c r="I74" s="326"/>
      <c r="J74" s="326"/>
      <c r="K74" s="326"/>
    </row>
    <row r="75" spans="1:11" ht="13.5" customHeight="1">
      <c r="A75" s="326"/>
      <c r="B75" s="326"/>
      <c r="C75" s="326"/>
      <c r="D75" s="326"/>
      <c r="E75" s="326"/>
      <c r="F75" s="326"/>
      <c r="G75" s="326"/>
      <c r="H75" s="326"/>
      <c r="I75" s="326"/>
      <c r="J75" s="326"/>
      <c r="K75" s="326"/>
    </row>
    <row r="76" spans="1:11" ht="13.5" customHeight="1">
      <c r="A76" s="326"/>
      <c r="B76" s="326"/>
      <c r="C76" s="326"/>
      <c r="D76" s="326"/>
      <c r="E76" s="326"/>
      <c r="F76" s="326"/>
      <c r="G76" s="326"/>
      <c r="H76" s="326"/>
      <c r="I76" s="326"/>
      <c r="J76" s="326"/>
      <c r="K76" s="326"/>
    </row>
    <row r="77" spans="1:11" ht="13.5" customHeight="1">
      <c r="A77" s="326"/>
      <c r="B77" s="326"/>
      <c r="C77" s="326"/>
      <c r="D77" s="326"/>
      <c r="E77" s="326"/>
      <c r="F77" s="326"/>
      <c r="G77" s="326"/>
      <c r="H77" s="326"/>
      <c r="I77" s="326"/>
      <c r="J77" s="326"/>
      <c r="K77" s="326"/>
    </row>
    <row r="78" spans="1:11" ht="13.5" customHeight="1">
      <c r="A78" s="326"/>
      <c r="B78" s="326"/>
      <c r="C78" s="326"/>
      <c r="D78" s="326"/>
      <c r="E78" s="326"/>
      <c r="F78" s="326"/>
      <c r="G78" s="326"/>
      <c r="H78" s="326"/>
      <c r="I78" s="326"/>
      <c r="J78" s="326"/>
      <c r="K78" s="326"/>
    </row>
    <row r="79" spans="1:11" ht="13.5" customHeight="1">
      <c r="A79" s="326"/>
      <c r="B79" s="326"/>
      <c r="C79" s="326"/>
      <c r="D79" s="326"/>
      <c r="E79" s="326"/>
      <c r="F79" s="326"/>
      <c r="G79" s="326"/>
      <c r="H79" s="326"/>
      <c r="I79" s="326"/>
      <c r="J79" s="326"/>
      <c r="K79" s="326"/>
    </row>
    <row r="80" spans="1:11" ht="13.5" customHeight="1">
      <c r="A80" s="326"/>
      <c r="B80" s="326"/>
      <c r="C80" s="326"/>
      <c r="D80" s="326"/>
      <c r="E80" s="326"/>
      <c r="F80" s="326"/>
      <c r="G80" s="326"/>
      <c r="H80" s="326"/>
      <c r="I80" s="326"/>
      <c r="J80" s="326"/>
      <c r="K80" s="326"/>
    </row>
    <row r="81" spans="1:11" ht="13.5" customHeight="1">
      <c r="A81" s="326"/>
      <c r="B81" s="326"/>
      <c r="C81" s="326"/>
      <c r="D81" s="326"/>
      <c r="E81" s="326"/>
      <c r="F81" s="326"/>
      <c r="G81" s="326"/>
      <c r="H81" s="326"/>
      <c r="I81" s="326"/>
      <c r="J81" s="326"/>
      <c r="K81" s="326"/>
    </row>
    <row r="82" spans="1:11" ht="13.5" customHeight="1">
      <c r="A82" s="326"/>
      <c r="B82" s="326"/>
      <c r="C82" s="326"/>
      <c r="D82" s="326"/>
      <c r="E82" s="326"/>
      <c r="F82" s="326"/>
      <c r="G82" s="326"/>
      <c r="H82" s="326"/>
      <c r="I82" s="326"/>
      <c r="J82" s="326"/>
      <c r="K82" s="326"/>
    </row>
    <row r="83" spans="1:11" ht="13.5" customHeight="1">
      <c r="A83" s="326"/>
      <c r="B83" s="326"/>
      <c r="C83" s="326"/>
      <c r="D83" s="326"/>
      <c r="E83" s="326"/>
      <c r="F83" s="326"/>
      <c r="G83" s="326"/>
      <c r="H83" s="326"/>
      <c r="I83" s="326"/>
      <c r="J83" s="326"/>
      <c r="K83" s="326"/>
    </row>
    <row r="84" spans="1:11" ht="13.5" customHeight="1">
      <c r="A84" s="326"/>
      <c r="B84" s="326"/>
      <c r="C84" s="326"/>
      <c r="D84" s="326"/>
      <c r="E84" s="326"/>
      <c r="F84" s="326"/>
      <c r="G84" s="326"/>
      <c r="H84" s="326"/>
      <c r="I84" s="326"/>
      <c r="J84" s="326"/>
      <c r="K84" s="326"/>
    </row>
    <row r="85" spans="1:11" ht="13.5" customHeight="1">
      <c r="A85" s="326"/>
      <c r="B85" s="326"/>
      <c r="C85" s="326"/>
      <c r="D85" s="326"/>
      <c r="E85" s="326"/>
      <c r="F85" s="326"/>
      <c r="G85" s="326"/>
      <c r="H85" s="326"/>
      <c r="I85" s="326"/>
      <c r="J85" s="326"/>
      <c r="K85" s="326"/>
    </row>
    <row r="86" spans="1:11" ht="13.5" customHeight="1">
      <c r="A86" s="326"/>
      <c r="B86" s="326"/>
      <c r="C86" s="326"/>
      <c r="D86" s="326"/>
      <c r="E86" s="326"/>
      <c r="F86" s="326"/>
      <c r="G86" s="326"/>
      <c r="H86" s="326"/>
      <c r="I86" s="326"/>
      <c r="J86" s="326"/>
      <c r="K86" s="326"/>
    </row>
    <row r="87" spans="1:11" ht="13.5" customHeight="1">
      <c r="A87" s="326"/>
      <c r="B87" s="326"/>
      <c r="C87" s="326"/>
      <c r="D87" s="326"/>
      <c r="E87" s="326"/>
      <c r="F87" s="326"/>
      <c r="G87" s="326"/>
      <c r="H87" s="326"/>
      <c r="I87" s="326"/>
      <c r="J87" s="326"/>
      <c r="K87" s="326"/>
    </row>
    <row r="88" spans="1:11" ht="13.5" customHeight="1">
      <c r="A88" s="326"/>
      <c r="B88" s="326"/>
      <c r="C88" s="326"/>
      <c r="D88" s="326"/>
      <c r="E88" s="326"/>
      <c r="F88" s="326"/>
      <c r="G88" s="326"/>
      <c r="H88" s="326"/>
      <c r="I88" s="326"/>
      <c r="J88" s="326"/>
      <c r="K88" s="326"/>
    </row>
    <row r="89" spans="1:11" ht="13.5" customHeight="1">
      <c r="A89" s="326"/>
      <c r="B89" s="326"/>
      <c r="C89" s="326"/>
      <c r="D89" s="326"/>
      <c r="E89" s="326"/>
      <c r="F89" s="326"/>
      <c r="G89" s="326"/>
      <c r="H89" s="326"/>
      <c r="I89" s="326"/>
      <c r="J89" s="326"/>
      <c r="K89" s="326"/>
    </row>
    <row r="90" spans="1:11" ht="13.5" customHeight="1">
      <c r="A90" s="326"/>
      <c r="B90" s="326"/>
      <c r="C90" s="326"/>
      <c r="D90" s="326"/>
      <c r="E90" s="326"/>
      <c r="F90" s="326"/>
      <c r="G90" s="326"/>
      <c r="H90" s="326"/>
      <c r="I90" s="326"/>
      <c r="J90" s="326"/>
      <c r="K90" s="326"/>
    </row>
    <row r="91" spans="1:11" ht="13.5" customHeight="1">
      <c r="A91" s="326"/>
      <c r="B91" s="326"/>
      <c r="C91" s="326"/>
      <c r="D91" s="326"/>
      <c r="E91" s="326"/>
      <c r="F91" s="326"/>
      <c r="G91" s="326"/>
      <c r="H91" s="326"/>
      <c r="I91" s="326"/>
      <c r="J91" s="326"/>
      <c r="K91" s="326"/>
    </row>
    <row r="92" spans="1:11" ht="13.5" customHeight="1">
      <c r="A92" s="326"/>
      <c r="B92" s="326"/>
      <c r="C92" s="326"/>
      <c r="D92" s="326"/>
      <c r="E92" s="326"/>
      <c r="F92" s="326"/>
      <c r="G92" s="326"/>
      <c r="H92" s="326"/>
      <c r="I92" s="326"/>
      <c r="J92" s="326"/>
      <c r="K92" s="326"/>
    </row>
    <row r="93" spans="1:11" ht="13.5" customHeight="1">
      <c r="A93" s="326"/>
      <c r="B93" s="326"/>
      <c r="C93" s="326"/>
      <c r="D93" s="326"/>
      <c r="E93" s="326"/>
      <c r="F93" s="326"/>
      <c r="G93" s="326"/>
      <c r="H93" s="326"/>
      <c r="I93" s="326"/>
      <c r="J93" s="326"/>
      <c r="K93" s="326"/>
    </row>
    <row r="94" spans="1:11" ht="13.5" customHeight="1">
      <c r="A94" s="326"/>
      <c r="B94" s="326"/>
      <c r="C94" s="326"/>
      <c r="D94" s="326"/>
      <c r="E94" s="326"/>
      <c r="F94" s="326"/>
      <c r="G94" s="326"/>
      <c r="H94" s="326"/>
      <c r="I94" s="326"/>
      <c r="J94" s="326"/>
      <c r="K94" s="326"/>
    </row>
    <row r="95" spans="1:11" ht="13.5" customHeight="1">
      <c r="A95" s="326"/>
      <c r="B95" s="326"/>
      <c r="C95" s="326"/>
      <c r="D95" s="326"/>
      <c r="E95" s="326"/>
      <c r="F95" s="326"/>
      <c r="G95" s="326"/>
      <c r="H95" s="326"/>
      <c r="I95" s="326"/>
      <c r="J95" s="326"/>
      <c r="K95" s="326"/>
    </row>
    <row r="96" spans="1:11" ht="13.5" customHeight="1">
      <c r="A96" s="326"/>
      <c r="B96" s="326"/>
      <c r="C96" s="326"/>
      <c r="D96" s="326"/>
      <c r="E96" s="326"/>
      <c r="F96" s="326"/>
      <c r="G96" s="326"/>
      <c r="H96" s="326"/>
      <c r="I96" s="326"/>
      <c r="J96" s="326"/>
      <c r="K96" s="326"/>
    </row>
    <row r="97" spans="1:11" ht="13.5" customHeight="1">
      <c r="A97" s="326"/>
      <c r="B97" s="326"/>
      <c r="C97" s="326"/>
      <c r="D97" s="326"/>
      <c r="E97" s="326"/>
      <c r="F97" s="326"/>
      <c r="G97" s="326"/>
      <c r="H97" s="326"/>
      <c r="I97" s="326"/>
      <c r="J97" s="326"/>
      <c r="K97" s="326"/>
    </row>
    <row r="98" spans="1:11" ht="13.5" customHeight="1">
      <c r="A98" s="326"/>
      <c r="B98" s="326"/>
      <c r="C98" s="326"/>
      <c r="D98" s="326"/>
      <c r="E98" s="326"/>
      <c r="F98" s="326"/>
      <c r="G98" s="326"/>
      <c r="H98" s="326"/>
      <c r="I98" s="326"/>
      <c r="J98" s="326"/>
      <c r="K98" s="326"/>
    </row>
    <row r="99" spans="1:11" ht="13.5" customHeight="1">
      <c r="A99" s="326"/>
      <c r="B99" s="326"/>
      <c r="C99" s="326"/>
      <c r="D99" s="326"/>
      <c r="E99" s="326"/>
      <c r="F99" s="326"/>
      <c r="G99" s="326"/>
      <c r="H99" s="326"/>
      <c r="I99" s="326"/>
      <c r="J99" s="326"/>
      <c r="K99" s="326"/>
    </row>
    <row r="100" spans="1:11" ht="13.5" customHeight="1">
      <c r="A100" s="326"/>
      <c r="B100" s="326"/>
      <c r="C100" s="326"/>
      <c r="D100" s="326"/>
      <c r="E100" s="326"/>
      <c r="F100" s="326"/>
      <c r="G100" s="326"/>
      <c r="H100" s="326"/>
      <c r="I100" s="326"/>
      <c r="J100" s="326"/>
      <c r="K100" s="326"/>
    </row>
  </sheetData>
  <mergeCells count="7">
    <mergeCell ref="A41:B41"/>
    <mergeCell ref="A1:B1"/>
    <mergeCell ref="A2:B2"/>
    <mergeCell ref="B6:B9"/>
    <mergeCell ref="A17:B17"/>
    <mergeCell ref="A39:B39"/>
    <mergeCell ref="A40:B40"/>
  </mergeCells>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00"/>
  <sheetViews>
    <sheetView workbookViewId="0"/>
  </sheetViews>
  <sheetFormatPr baseColWidth="10" defaultColWidth="14.42578125" defaultRowHeight="15" customHeight="1"/>
  <cols>
    <col min="1" max="1" width="44.140625" customWidth="1"/>
    <col min="2" max="2" width="61.85546875" customWidth="1"/>
    <col min="3" max="3" width="61.140625" customWidth="1"/>
    <col min="4" max="4" width="81" customWidth="1"/>
    <col min="5" max="5" width="32.85546875" customWidth="1"/>
    <col min="6" max="6" width="19" customWidth="1"/>
    <col min="7" max="7" width="29.42578125" customWidth="1"/>
    <col min="8" max="8" width="36.42578125" customWidth="1"/>
    <col min="9" max="9" width="40" customWidth="1"/>
    <col min="10" max="11" width="10" customWidth="1"/>
  </cols>
  <sheetData>
    <row r="1" spans="1:11" ht="13.5" customHeight="1">
      <c r="A1" s="107" t="s">
        <v>404</v>
      </c>
      <c r="B1" s="107" t="s">
        <v>405</v>
      </c>
      <c r="C1" s="107" t="s">
        <v>406</v>
      </c>
      <c r="D1" s="107" t="s">
        <v>407</v>
      </c>
      <c r="E1" s="107" t="s">
        <v>385</v>
      </c>
      <c r="F1" s="107" t="s">
        <v>408</v>
      </c>
      <c r="G1" s="107" t="s">
        <v>409</v>
      </c>
      <c r="H1" s="107" t="s">
        <v>311</v>
      </c>
      <c r="I1" s="107" t="s">
        <v>376</v>
      </c>
      <c r="J1" s="335"/>
      <c r="K1" s="335"/>
    </row>
    <row r="2" spans="1:11" ht="13.5" customHeight="1">
      <c r="A2" s="96" t="s">
        <v>410</v>
      </c>
      <c r="B2" s="336" t="s">
        <v>411</v>
      </c>
      <c r="C2" s="96" t="s">
        <v>412</v>
      </c>
      <c r="D2" s="108" t="s">
        <v>413</v>
      </c>
      <c r="E2" s="337" t="s">
        <v>414</v>
      </c>
      <c r="F2" s="338" t="s">
        <v>415</v>
      </c>
      <c r="G2" s="339" t="s">
        <v>416</v>
      </c>
      <c r="H2" s="339" t="s">
        <v>417</v>
      </c>
      <c r="I2" s="338" t="s">
        <v>418</v>
      </c>
      <c r="J2" s="335"/>
      <c r="K2" s="335"/>
    </row>
    <row r="3" spans="1:11" ht="13.5" customHeight="1">
      <c r="A3" s="96" t="s">
        <v>419</v>
      </c>
      <c r="B3" s="336" t="s">
        <v>420</v>
      </c>
      <c r="C3" s="96" t="s">
        <v>421</v>
      </c>
      <c r="D3" s="340" t="s">
        <v>422</v>
      </c>
      <c r="E3" s="337" t="s">
        <v>423</v>
      </c>
      <c r="F3" s="338" t="s">
        <v>424</v>
      </c>
      <c r="G3" s="339" t="s">
        <v>425</v>
      </c>
      <c r="H3" s="339" t="s">
        <v>320</v>
      </c>
      <c r="I3" s="338" t="s">
        <v>426</v>
      </c>
      <c r="J3" s="323"/>
      <c r="K3" s="323"/>
    </row>
    <row r="4" spans="1:11" ht="13.5" customHeight="1">
      <c r="A4" s="96" t="s">
        <v>427</v>
      </c>
      <c r="B4" s="336" t="s">
        <v>428</v>
      </c>
      <c r="C4" s="96" t="s">
        <v>429</v>
      </c>
      <c r="D4" s="340" t="s">
        <v>430</v>
      </c>
      <c r="E4" s="337" t="s">
        <v>431</v>
      </c>
      <c r="F4" s="338" t="s">
        <v>432</v>
      </c>
      <c r="G4" s="339" t="s">
        <v>433</v>
      </c>
      <c r="H4" s="339" t="s">
        <v>315</v>
      </c>
      <c r="I4" s="338" t="s">
        <v>434</v>
      </c>
      <c r="J4" s="323"/>
      <c r="K4" s="323"/>
    </row>
    <row r="5" spans="1:11" ht="13.5" customHeight="1">
      <c r="A5" s="96" t="s">
        <v>435</v>
      </c>
      <c r="B5" s="336" t="s">
        <v>436</v>
      </c>
      <c r="C5" s="96" t="s">
        <v>437</v>
      </c>
      <c r="D5" s="340" t="s">
        <v>438</v>
      </c>
      <c r="E5" s="337" t="s">
        <v>439</v>
      </c>
      <c r="F5" s="338" t="s">
        <v>440</v>
      </c>
      <c r="G5" s="339" t="s">
        <v>441</v>
      </c>
      <c r="H5" s="339" t="s">
        <v>316</v>
      </c>
      <c r="I5" s="338" t="s">
        <v>442</v>
      </c>
      <c r="J5" s="323"/>
      <c r="K5" s="323"/>
    </row>
    <row r="6" spans="1:11" ht="27.75" customHeight="1">
      <c r="A6" s="96" t="s">
        <v>161</v>
      </c>
      <c r="B6" s="336" t="s">
        <v>443</v>
      </c>
      <c r="C6" s="96" t="s">
        <v>444</v>
      </c>
      <c r="D6" s="340" t="s">
        <v>445</v>
      </c>
      <c r="E6" s="337" t="s">
        <v>446</v>
      </c>
      <c r="F6" s="323"/>
      <c r="G6" s="339" t="s">
        <v>447</v>
      </c>
      <c r="H6" s="339" t="s">
        <v>317</v>
      </c>
      <c r="I6" s="338" t="s">
        <v>448</v>
      </c>
      <c r="J6" s="323"/>
      <c r="K6" s="323"/>
    </row>
    <row r="7" spans="1:11" ht="13.5" customHeight="1">
      <c r="A7" s="323"/>
      <c r="B7" s="336" t="s">
        <v>449</v>
      </c>
      <c r="C7" s="96" t="s">
        <v>450</v>
      </c>
      <c r="D7" s="340" t="s">
        <v>451</v>
      </c>
      <c r="E7" s="338" t="s">
        <v>452</v>
      </c>
      <c r="F7" s="323"/>
      <c r="G7" s="337" t="s">
        <v>326</v>
      </c>
      <c r="H7" s="339" t="s">
        <v>318</v>
      </c>
      <c r="I7" s="338" t="s">
        <v>453</v>
      </c>
      <c r="J7" s="323"/>
      <c r="K7" s="323"/>
    </row>
    <row r="8" spans="1:11" ht="27.75" customHeight="1">
      <c r="A8" s="109"/>
      <c r="B8" s="336" t="s">
        <v>454</v>
      </c>
      <c r="C8" s="96" t="s">
        <v>455</v>
      </c>
      <c r="D8" s="340" t="s">
        <v>456</v>
      </c>
      <c r="E8" s="338" t="s">
        <v>457</v>
      </c>
      <c r="F8" s="323"/>
      <c r="G8" s="323"/>
      <c r="H8" s="323"/>
      <c r="I8" s="338" t="s">
        <v>458</v>
      </c>
      <c r="J8" s="323"/>
      <c r="K8" s="323"/>
    </row>
    <row r="9" spans="1:11" ht="31.5" customHeight="1">
      <c r="A9" s="109"/>
      <c r="B9" s="336" t="s">
        <v>459</v>
      </c>
      <c r="C9" s="96" t="s">
        <v>460</v>
      </c>
      <c r="D9" s="340" t="s">
        <v>461</v>
      </c>
      <c r="E9" s="338" t="s">
        <v>462</v>
      </c>
      <c r="F9" s="323"/>
      <c r="G9" s="323"/>
      <c r="H9" s="323"/>
      <c r="I9" s="338" t="s">
        <v>463</v>
      </c>
      <c r="J9" s="323"/>
      <c r="K9" s="323"/>
    </row>
    <row r="10" spans="1:11" ht="13.5" customHeight="1">
      <c r="A10" s="109"/>
      <c r="B10" s="336" t="s">
        <v>464</v>
      </c>
      <c r="C10" s="96" t="s">
        <v>465</v>
      </c>
      <c r="D10" s="340" t="s">
        <v>466</v>
      </c>
      <c r="E10" s="338" t="s">
        <v>467</v>
      </c>
      <c r="F10" s="323"/>
      <c r="G10" s="323"/>
      <c r="H10" s="323"/>
      <c r="I10" s="338" t="s">
        <v>468</v>
      </c>
      <c r="J10" s="323"/>
      <c r="K10" s="323"/>
    </row>
    <row r="11" spans="1:11" ht="13.5" customHeight="1">
      <c r="A11" s="109"/>
      <c r="B11" s="336" t="s">
        <v>469</v>
      </c>
      <c r="C11" s="96" t="s">
        <v>470</v>
      </c>
      <c r="D11" s="340" t="s">
        <v>471</v>
      </c>
      <c r="E11" s="338" t="s">
        <v>472</v>
      </c>
      <c r="F11" s="323"/>
      <c r="G11" s="323"/>
      <c r="H11" s="323"/>
      <c r="I11" s="338" t="s">
        <v>473</v>
      </c>
      <c r="J11" s="323"/>
      <c r="K11" s="323"/>
    </row>
    <row r="12" spans="1:11" ht="27.75" customHeight="1">
      <c r="A12" s="109"/>
      <c r="B12" s="336" t="s">
        <v>474</v>
      </c>
      <c r="C12" s="96" t="s">
        <v>475</v>
      </c>
      <c r="D12" s="340" t="s">
        <v>476</v>
      </c>
      <c r="E12" s="338" t="s">
        <v>477</v>
      </c>
      <c r="F12" s="323"/>
      <c r="G12" s="323"/>
      <c r="H12" s="323"/>
      <c r="I12" s="338" t="s">
        <v>478</v>
      </c>
      <c r="J12" s="323"/>
      <c r="K12" s="323"/>
    </row>
    <row r="13" spans="1:11" ht="13.5" customHeight="1">
      <c r="A13" s="109"/>
      <c r="B13" s="110" t="s">
        <v>479</v>
      </c>
      <c r="C13" s="323"/>
      <c r="D13" s="340" t="s">
        <v>480</v>
      </c>
      <c r="E13" s="338" t="s">
        <v>481</v>
      </c>
      <c r="F13" s="323"/>
      <c r="G13" s="323"/>
      <c r="H13" s="323"/>
      <c r="I13" s="338" t="s">
        <v>482</v>
      </c>
      <c r="J13" s="323"/>
      <c r="K13" s="323"/>
    </row>
    <row r="14" spans="1:11" ht="13.5" customHeight="1">
      <c r="A14" s="109"/>
      <c r="B14" s="336" t="s">
        <v>483</v>
      </c>
      <c r="C14" s="109"/>
      <c r="D14" s="340" t="s">
        <v>484</v>
      </c>
      <c r="E14" s="338" t="s">
        <v>485</v>
      </c>
      <c r="F14" s="323"/>
      <c r="G14" s="323"/>
      <c r="H14" s="323"/>
      <c r="I14" s="323"/>
      <c r="J14" s="323"/>
      <c r="K14" s="323"/>
    </row>
    <row r="15" spans="1:11" ht="13.5" customHeight="1">
      <c r="A15" s="109"/>
      <c r="B15" s="336" t="s">
        <v>486</v>
      </c>
      <c r="C15" s="109"/>
      <c r="D15" s="340" t="s">
        <v>487</v>
      </c>
      <c r="E15" s="338" t="s">
        <v>488</v>
      </c>
      <c r="F15" s="323"/>
      <c r="G15" s="323"/>
      <c r="H15" s="323"/>
      <c r="I15" s="323"/>
      <c r="J15" s="323"/>
      <c r="K15" s="323"/>
    </row>
    <row r="16" spans="1:11" ht="13.5" customHeight="1">
      <c r="A16" s="109"/>
      <c r="B16" s="336" t="s">
        <v>489</v>
      </c>
      <c r="C16" s="109"/>
      <c r="D16" s="340" t="s">
        <v>490</v>
      </c>
      <c r="E16" s="341"/>
      <c r="F16" s="323"/>
      <c r="G16" s="323"/>
      <c r="H16" s="323"/>
      <c r="I16" s="323"/>
      <c r="J16" s="323"/>
      <c r="K16" s="323"/>
    </row>
    <row r="17" spans="1:11" ht="13.5" customHeight="1">
      <c r="A17" s="109"/>
      <c r="B17" s="336" t="s">
        <v>491</v>
      </c>
      <c r="C17" s="109"/>
      <c r="D17" s="340" t="s">
        <v>492</v>
      </c>
      <c r="E17" s="341"/>
      <c r="F17" s="323"/>
      <c r="G17" s="323"/>
      <c r="H17" s="323"/>
      <c r="I17" s="323"/>
      <c r="J17" s="323"/>
      <c r="K17" s="323"/>
    </row>
    <row r="18" spans="1:11" ht="13.5" customHeight="1">
      <c r="A18" s="109"/>
      <c r="B18" s="336" t="s">
        <v>493</v>
      </c>
      <c r="C18" s="109"/>
      <c r="D18" s="340" t="s">
        <v>494</v>
      </c>
      <c r="E18" s="341"/>
      <c r="F18" s="323"/>
      <c r="G18" s="323"/>
      <c r="H18" s="323"/>
      <c r="I18" s="323"/>
      <c r="J18" s="323"/>
      <c r="K18" s="323"/>
    </row>
    <row r="19" spans="1:11" ht="13.5" customHeight="1">
      <c r="A19" s="109"/>
      <c r="B19" s="336" t="s">
        <v>495</v>
      </c>
      <c r="C19" s="109"/>
      <c r="D19" s="340" t="s">
        <v>496</v>
      </c>
      <c r="E19" s="341"/>
      <c r="F19" s="323"/>
      <c r="G19" s="323"/>
      <c r="H19" s="323"/>
      <c r="I19" s="323"/>
      <c r="J19" s="323"/>
      <c r="K19" s="323"/>
    </row>
    <row r="20" spans="1:11" ht="13.5" customHeight="1">
      <c r="A20" s="109"/>
      <c r="B20" s="336" t="s">
        <v>497</v>
      </c>
      <c r="C20" s="109"/>
      <c r="D20" s="340" t="s">
        <v>498</v>
      </c>
      <c r="E20" s="341"/>
      <c r="F20" s="323"/>
      <c r="G20" s="323"/>
      <c r="H20" s="323"/>
      <c r="I20" s="323"/>
      <c r="J20" s="323"/>
      <c r="K20" s="323"/>
    </row>
    <row r="21" spans="1:11" ht="13.5" customHeight="1">
      <c r="A21" s="323"/>
      <c r="B21" s="336" t="s">
        <v>499</v>
      </c>
      <c r="C21" s="323"/>
      <c r="D21" s="340" t="s">
        <v>500</v>
      </c>
      <c r="E21" s="341"/>
      <c r="F21" s="323"/>
      <c r="G21" s="323"/>
      <c r="H21" s="323"/>
      <c r="I21" s="323"/>
      <c r="J21" s="323"/>
      <c r="K21" s="323"/>
    </row>
    <row r="22" spans="1:11" ht="13.5" customHeight="1">
      <c r="A22" s="323"/>
      <c r="B22" s="336" t="s">
        <v>501</v>
      </c>
      <c r="C22" s="323"/>
      <c r="D22" s="340" t="s">
        <v>502</v>
      </c>
      <c r="E22" s="341"/>
      <c r="F22" s="323"/>
      <c r="G22" s="323"/>
      <c r="H22" s="323"/>
      <c r="I22" s="323"/>
      <c r="J22" s="323"/>
      <c r="K22" s="323"/>
    </row>
    <row r="23" spans="1:11" ht="13.5" customHeight="1">
      <c r="A23" s="323"/>
      <c r="B23" s="336" t="s">
        <v>503</v>
      </c>
      <c r="C23" s="323"/>
      <c r="D23" s="340" t="s">
        <v>504</v>
      </c>
      <c r="E23" s="341"/>
      <c r="F23" s="323"/>
      <c r="G23" s="323"/>
      <c r="H23" s="323"/>
      <c r="I23" s="323"/>
      <c r="J23" s="323"/>
      <c r="K23" s="323"/>
    </row>
    <row r="24" spans="1:11" ht="13.5" customHeight="1">
      <c r="A24" s="323"/>
      <c r="B24" s="323"/>
      <c r="C24" s="323"/>
      <c r="D24" s="342" t="s">
        <v>505</v>
      </c>
      <c r="E24" s="342" t="s">
        <v>506</v>
      </c>
      <c r="F24" s="323"/>
      <c r="G24" s="323"/>
      <c r="H24" s="323"/>
      <c r="I24" s="323"/>
      <c r="J24" s="323"/>
      <c r="K24" s="323"/>
    </row>
    <row r="25" spans="1:11" ht="13.5" customHeight="1">
      <c r="A25" s="323"/>
      <c r="B25" s="323"/>
      <c r="C25" s="323"/>
      <c r="D25" s="343" t="s">
        <v>507</v>
      </c>
      <c r="E25" s="338" t="s">
        <v>508</v>
      </c>
      <c r="F25" s="323"/>
      <c r="G25" s="323"/>
      <c r="H25" s="323"/>
      <c r="I25" s="323"/>
      <c r="J25" s="323"/>
      <c r="K25" s="323"/>
    </row>
    <row r="26" spans="1:11" ht="13.5" customHeight="1">
      <c r="A26" s="323"/>
      <c r="B26" s="323"/>
      <c r="C26" s="323"/>
      <c r="D26" s="343" t="s">
        <v>509</v>
      </c>
      <c r="E26" s="338" t="s">
        <v>510</v>
      </c>
      <c r="F26" s="323"/>
      <c r="G26" s="323"/>
      <c r="H26" s="323"/>
      <c r="I26" s="323"/>
      <c r="J26" s="323"/>
      <c r="K26" s="323"/>
    </row>
    <row r="27" spans="1:11" ht="13.5" customHeight="1">
      <c r="A27" s="323"/>
      <c r="B27" s="323"/>
      <c r="C27" s="323"/>
      <c r="D27" s="749" t="s">
        <v>511</v>
      </c>
      <c r="E27" s="338" t="s">
        <v>512</v>
      </c>
      <c r="F27" s="323"/>
      <c r="G27" s="323"/>
      <c r="H27" s="323"/>
      <c r="I27" s="323"/>
      <c r="J27" s="323"/>
      <c r="K27" s="323"/>
    </row>
    <row r="28" spans="1:11" ht="13.5" customHeight="1">
      <c r="A28" s="323"/>
      <c r="B28" s="323"/>
      <c r="C28" s="323"/>
      <c r="D28" s="563"/>
      <c r="E28" s="338" t="s">
        <v>513</v>
      </c>
      <c r="F28" s="323"/>
      <c r="G28" s="323"/>
      <c r="H28" s="323"/>
      <c r="I28" s="323"/>
      <c r="J28" s="323"/>
      <c r="K28" s="323"/>
    </row>
    <row r="29" spans="1:11" ht="13.5" customHeight="1">
      <c r="A29" s="323"/>
      <c r="B29" s="323"/>
      <c r="C29" s="323"/>
      <c r="D29" s="563"/>
      <c r="E29" s="338" t="s">
        <v>514</v>
      </c>
      <c r="F29" s="323"/>
      <c r="G29" s="323"/>
      <c r="H29" s="323"/>
      <c r="I29" s="323"/>
      <c r="J29" s="323"/>
      <c r="K29" s="323"/>
    </row>
    <row r="30" spans="1:11" ht="13.5" customHeight="1">
      <c r="A30" s="323"/>
      <c r="B30" s="323"/>
      <c r="C30" s="323"/>
      <c r="D30" s="491"/>
      <c r="E30" s="338" t="s">
        <v>515</v>
      </c>
      <c r="F30" s="323"/>
      <c r="G30" s="323"/>
      <c r="H30" s="323"/>
      <c r="I30" s="323"/>
      <c r="J30" s="323"/>
      <c r="K30" s="323"/>
    </row>
    <row r="31" spans="1:11" ht="13.5" customHeight="1">
      <c r="A31" s="323"/>
      <c r="B31" s="323"/>
      <c r="C31" s="323"/>
      <c r="D31" s="343" t="s">
        <v>516</v>
      </c>
      <c r="E31" s="338" t="s">
        <v>517</v>
      </c>
      <c r="F31" s="323"/>
      <c r="G31" s="323"/>
      <c r="H31" s="323"/>
      <c r="I31" s="323"/>
      <c r="J31" s="323"/>
      <c r="K31" s="323"/>
    </row>
    <row r="32" spans="1:11" ht="13.5" customHeight="1">
      <c r="A32" s="323"/>
      <c r="B32" s="323"/>
      <c r="C32" s="323"/>
      <c r="D32" s="343" t="s">
        <v>518</v>
      </c>
      <c r="E32" s="338" t="s">
        <v>519</v>
      </c>
      <c r="F32" s="323"/>
      <c r="G32" s="323"/>
      <c r="H32" s="323"/>
      <c r="I32" s="323"/>
      <c r="J32" s="323"/>
      <c r="K32" s="323"/>
    </row>
    <row r="33" spans="1:11" ht="13.5" customHeight="1">
      <c r="A33" s="323"/>
      <c r="B33" s="323"/>
      <c r="C33" s="323"/>
      <c r="D33" s="343" t="s">
        <v>520</v>
      </c>
      <c r="E33" s="338" t="s">
        <v>521</v>
      </c>
      <c r="F33" s="323"/>
      <c r="G33" s="323"/>
      <c r="H33" s="323"/>
      <c r="I33" s="323"/>
      <c r="J33" s="323"/>
      <c r="K33" s="323"/>
    </row>
    <row r="34" spans="1:11" ht="13.5" customHeight="1">
      <c r="A34" s="323"/>
      <c r="B34" s="323"/>
      <c r="C34" s="323"/>
      <c r="D34" s="343" t="s">
        <v>522</v>
      </c>
      <c r="E34" s="338" t="s">
        <v>523</v>
      </c>
      <c r="F34" s="323"/>
      <c r="G34" s="323"/>
      <c r="H34" s="323"/>
      <c r="I34" s="323"/>
      <c r="J34" s="323"/>
      <c r="K34" s="323"/>
    </row>
    <row r="35" spans="1:11" ht="13.5" customHeight="1">
      <c r="A35" s="323"/>
      <c r="B35" s="323"/>
      <c r="C35" s="323"/>
      <c r="D35" s="343" t="s">
        <v>524</v>
      </c>
      <c r="E35" s="338" t="s">
        <v>525</v>
      </c>
      <c r="F35" s="323"/>
      <c r="G35" s="323"/>
      <c r="H35" s="323"/>
      <c r="I35" s="323"/>
      <c r="J35" s="323"/>
      <c r="K35" s="323"/>
    </row>
    <row r="36" spans="1:11" ht="13.5" customHeight="1">
      <c r="A36" s="323"/>
      <c r="B36" s="323"/>
      <c r="C36" s="323"/>
      <c r="D36" s="343" t="s">
        <v>526</v>
      </c>
      <c r="E36" s="338" t="s">
        <v>527</v>
      </c>
      <c r="F36" s="323"/>
      <c r="G36" s="323"/>
      <c r="H36" s="323"/>
      <c r="I36" s="323"/>
      <c r="J36" s="323"/>
      <c r="K36" s="323"/>
    </row>
    <row r="37" spans="1:11" ht="13.5" customHeight="1">
      <c r="A37" s="323"/>
      <c r="B37" s="323"/>
      <c r="C37" s="323"/>
      <c r="D37" s="343" t="s">
        <v>528</v>
      </c>
      <c r="E37" s="338" t="s">
        <v>529</v>
      </c>
      <c r="F37" s="323"/>
      <c r="G37" s="323"/>
      <c r="H37" s="323"/>
      <c r="I37" s="323"/>
      <c r="J37" s="323"/>
      <c r="K37" s="323"/>
    </row>
    <row r="38" spans="1:11" ht="13.5" customHeight="1">
      <c r="A38" s="323"/>
      <c r="B38" s="323"/>
      <c r="C38" s="323"/>
      <c r="D38" s="343" t="s">
        <v>530</v>
      </c>
      <c r="E38" s="338" t="s">
        <v>531</v>
      </c>
      <c r="F38" s="323"/>
      <c r="G38" s="323"/>
      <c r="H38" s="323"/>
      <c r="I38" s="323"/>
      <c r="J38" s="323"/>
      <c r="K38" s="323"/>
    </row>
    <row r="39" spans="1:11" ht="13.5" customHeight="1">
      <c r="A39" s="323"/>
      <c r="B39" s="323"/>
      <c r="C39" s="323"/>
      <c r="D39" s="344" t="s">
        <v>532</v>
      </c>
      <c r="E39" s="338" t="s">
        <v>533</v>
      </c>
      <c r="F39" s="323"/>
      <c r="G39" s="323"/>
      <c r="H39" s="323"/>
      <c r="I39" s="323"/>
      <c r="J39" s="323"/>
      <c r="K39" s="323"/>
    </row>
    <row r="40" spans="1:11" ht="13.5" customHeight="1">
      <c r="A40" s="323"/>
      <c r="B40" s="323"/>
      <c r="C40" s="323"/>
      <c r="D40" s="344" t="s">
        <v>534</v>
      </c>
      <c r="E40" s="338" t="s">
        <v>535</v>
      </c>
      <c r="F40" s="323"/>
      <c r="G40" s="323"/>
      <c r="H40" s="323"/>
      <c r="I40" s="323"/>
      <c r="J40" s="323"/>
      <c r="K40" s="323"/>
    </row>
    <row r="41" spans="1:11" ht="13.5" customHeight="1">
      <c r="A41" s="323"/>
      <c r="B41" s="323"/>
      <c r="C41" s="323"/>
      <c r="D41" s="343" t="s">
        <v>536</v>
      </c>
      <c r="E41" s="338" t="s">
        <v>537</v>
      </c>
      <c r="F41" s="323"/>
      <c r="G41" s="323"/>
      <c r="H41" s="323"/>
      <c r="I41" s="323"/>
      <c r="J41" s="323"/>
      <c r="K41" s="323"/>
    </row>
    <row r="42" spans="1:11" ht="13.5" customHeight="1">
      <c r="A42" s="323"/>
      <c r="B42" s="323"/>
      <c r="C42" s="323"/>
      <c r="D42" s="343" t="s">
        <v>538</v>
      </c>
      <c r="E42" s="338" t="s">
        <v>539</v>
      </c>
      <c r="F42" s="323"/>
      <c r="G42" s="323"/>
      <c r="H42" s="323"/>
      <c r="I42" s="323"/>
      <c r="J42" s="323"/>
      <c r="K42" s="323"/>
    </row>
    <row r="43" spans="1:11" ht="13.5" customHeight="1">
      <c r="A43" s="323"/>
      <c r="B43" s="323"/>
      <c r="C43" s="323"/>
      <c r="D43" s="344" t="s">
        <v>540</v>
      </c>
      <c r="E43" s="338" t="s">
        <v>541</v>
      </c>
      <c r="F43" s="323"/>
      <c r="G43" s="323"/>
      <c r="H43" s="323"/>
      <c r="I43" s="323"/>
      <c r="J43" s="323"/>
      <c r="K43" s="323"/>
    </row>
    <row r="44" spans="1:11" ht="13.5" customHeight="1">
      <c r="A44" s="323"/>
      <c r="B44" s="323"/>
      <c r="C44" s="323"/>
      <c r="D44" s="345" t="s">
        <v>542</v>
      </c>
      <c r="E44" s="338" t="s">
        <v>543</v>
      </c>
      <c r="F44" s="323"/>
      <c r="G44" s="323"/>
      <c r="H44" s="323"/>
      <c r="I44" s="323"/>
      <c r="J44" s="323"/>
      <c r="K44" s="323"/>
    </row>
    <row r="45" spans="1:11" ht="13.5" customHeight="1">
      <c r="A45" s="323"/>
      <c r="B45" s="323"/>
      <c r="C45" s="323"/>
      <c r="D45" s="340" t="s">
        <v>544</v>
      </c>
      <c r="E45" s="338" t="s">
        <v>545</v>
      </c>
      <c r="F45" s="323"/>
      <c r="G45" s="323"/>
      <c r="H45" s="323"/>
      <c r="I45" s="323"/>
      <c r="J45" s="323"/>
      <c r="K45" s="323"/>
    </row>
    <row r="46" spans="1:11" ht="13.5" customHeight="1">
      <c r="A46" s="323"/>
      <c r="B46" s="323"/>
      <c r="C46" s="323"/>
      <c r="D46" s="340" t="s">
        <v>546</v>
      </c>
      <c r="E46" s="338" t="s">
        <v>547</v>
      </c>
      <c r="F46" s="323"/>
      <c r="G46" s="323"/>
      <c r="H46" s="323"/>
      <c r="I46" s="323"/>
      <c r="J46" s="323"/>
      <c r="K46" s="323"/>
    </row>
    <row r="47" spans="1:11" ht="13.5" customHeight="1">
      <c r="A47" s="323"/>
      <c r="B47" s="323"/>
      <c r="C47" s="323"/>
      <c r="D47" s="340" t="s">
        <v>548</v>
      </c>
      <c r="E47" s="338" t="s">
        <v>549</v>
      </c>
      <c r="F47" s="323"/>
      <c r="G47" s="323"/>
      <c r="H47" s="323"/>
      <c r="I47" s="323"/>
      <c r="J47" s="323"/>
      <c r="K47" s="323"/>
    </row>
    <row r="48" spans="1:11" ht="13.5" customHeight="1">
      <c r="A48" s="323"/>
      <c r="B48" s="323"/>
      <c r="C48" s="323"/>
      <c r="D48" s="340" t="s">
        <v>550</v>
      </c>
      <c r="E48" s="338" t="s">
        <v>551</v>
      </c>
      <c r="F48" s="323"/>
      <c r="G48" s="323"/>
      <c r="H48" s="323"/>
      <c r="I48" s="323"/>
      <c r="J48" s="323"/>
      <c r="K48" s="323"/>
    </row>
    <row r="49" spans="1:11" ht="13.5" customHeight="1">
      <c r="A49" s="323"/>
      <c r="B49" s="323"/>
      <c r="C49" s="323"/>
      <c r="D49" s="342" t="s">
        <v>552</v>
      </c>
      <c r="E49" s="326"/>
      <c r="F49" s="323"/>
      <c r="G49" s="323"/>
      <c r="H49" s="323"/>
      <c r="I49" s="323"/>
      <c r="J49" s="323"/>
      <c r="K49" s="323"/>
    </row>
    <row r="50" spans="1:11" ht="13.5" customHeight="1">
      <c r="A50" s="323"/>
      <c r="B50" s="323"/>
      <c r="C50" s="323"/>
      <c r="D50" s="340" t="s">
        <v>553</v>
      </c>
      <c r="E50" s="326"/>
      <c r="F50" s="323"/>
      <c r="G50" s="323"/>
      <c r="H50" s="323"/>
      <c r="I50" s="323"/>
      <c r="J50" s="323"/>
      <c r="K50" s="323"/>
    </row>
    <row r="51" spans="1:11" ht="13.5" customHeight="1">
      <c r="A51" s="323"/>
      <c r="B51" s="323"/>
      <c r="C51" s="323"/>
      <c r="D51" s="340" t="s">
        <v>554</v>
      </c>
      <c r="E51" s="326"/>
      <c r="F51" s="323"/>
      <c r="G51" s="323"/>
      <c r="H51" s="323"/>
      <c r="I51" s="323"/>
      <c r="J51" s="323"/>
      <c r="K51" s="323"/>
    </row>
    <row r="52" spans="1:11" ht="13.5" customHeight="1">
      <c r="A52" s="323"/>
      <c r="B52" s="323"/>
      <c r="C52" s="323"/>
      <c r="D52" s="342" t="s">
        <v>555</v>
      </c>
      <c r="E52" s="326"/>
      <c r="F52" s="323"/>
      <c r="G52" s="323"/>
      <c r="H52" s="323"/>
      <c r="I52" s="323"/>
      <c r="J52" s="323"/>
      <c r="K52" s="323"/>
    </row>
    <row r="53" spans="1:11" ht="13.5" customHeight="1">
      <c r="A53" s="323"/>
      <c r="B53" s="323"/>
      <c r="C53" s="323"/>
      <c r="D53" s="345" t="s">
        <v>556</v>
      </c>
      <c r="E53" s="326"/>
      <c r="F53" s="323"/>
      <c r="G53" s="323"/>
      <c r="H53" s="323"/>
      <c r="I53" s="323"/>
      <c r="J53" s="323"/>
      <c r="K53" s="323"/>
    </row>
    <row r="54" spans="1:11" ht="13.5" customHeight="1">
      <c r="A54" s="323"/>
      <c r="B54" s="323"/>
      <c r="C54" s="323"/>
      <c r="D54" s="345" t="s">
        <v>557</v>
      </c>
      <c r="E54" s="326"/>
      <c r="F54" s="323"/>
      <c r="G54" s="323"/>
      <c r="H54" s="323"/>
      <c r="I54" s="323"/>
      <c r="J54" s="323"/>
      <c r="K54" s="323"/>
    </row>
    <row r="55" spans="1:11" ht="13.5" customHeight="1">
      <c r="A55" s="323"/>
      <c r="B55" s="323"/>
      <c r="C55" s="323"/>
      <c r="D55" s="345" t="s">
        <v>558</v>
      </c>
      <c r="E55" s="326"/>
      <c r="F55" s="323"/>
      <c r="G55" s="323"/>
      <c r="H55" s="323"/>
      <c r="I55" s="323"/>
      <c r="J55" s="323"/>
      <c r="K55" s="323"/>
    </row>
    <row r="56" spans="1:11" ht="13.5" customHeight="1">
      <c r="A56" s="323"/>
      <c r="B56" s="323"/>
      <c r="C56" s="323"/>
      <c r="D56" s="345" t="s">
        <v>559</v>
      </c>
      <c r="E56" s="326"/>
      <c r="F56" s="323"/>
      <c r="G56" s="323"/>
      <c r="H56" s="323"/>
      <c r="I56" s="323"/>
      <c r="J56" s="323"/>
      <c r="K56" s="323"/>
    </row>
    <row r="57" spans="1:11" ht="13.5" customHeight="1">
      <c r="A57" s="323"/>
      <c r="B57" s="323"/>
      <c r="C57" s="323"/>
      <c r="D57" s="323"/>
      <c r="E57" s="326"/>
      <c r="F57" s="323"/>
      <c r="G57" s="323"/>
      <c r="H57" s="323"/>
      <c r="I57" s="323"/>
      <c r="J57" s="323"/>
      <c r="K57" s="323"/>
    </row>
    <row r="58" spans="1:11" ht="13.5" customHeight="1">
      <c r="A58" s="323"/>
      <c r="B58" s="323"/>
      <c r="C58" s="323"/>
      <c r="D58" s="323"/>
      <c r="E58" s="326"/>
      <c r="F58" s="323"/>
      <c r="G58" s="323"/>
      <c r="H58" s="323"/>
      <c r="I58" s="323"/>
      <c r="J58" s="323"/>
      <c r="K58" s="323"/>
    </row>
    <row r="59" spans="1:11" ht="13.5" customHeight="1">
      <c r="A59" s="323"/>
      <c r="B59" s="323"/>
      <c r="C59" s="323"/>
      <c r="D59" s="323"/>
      <c r="E59" s="326"/>
      <c r="F59" s="323"/>
      <c r="G59" s="323"/>
      <c r="H59" s="323"/>
      <c r="I59" s="323"/>
      <c r="J59" s="323"/>
      <c r="K59" s="323"/>
    </row>
    <row r="60" spans="1:11" ht="13.5" customHeight="1">
      <c r="A60" s="323"/>
      <c r="B60" s="323"/>
      <c r="C60" s="323"/>
      <c r="D60" s="323"/>
      <c r="E60" s="326"/>
      <c r="F60" s="323"/>
      <c r="G60" s="323"/>
      <c r="H60" s="323"/>
      <c r="I60" s="323"/>
      <c r="J60" s="323"/>
      <c r="K60" s="323"/>
    </row>
    <row r="61" spans="1:11" ht="13.5" customHeight="1">
      <c r="A61" s="323"/>
      <c r="B61" s="323"/>
      <c r="C61" s="323"/>
      <c r="D61" s="323"/>
      <c r="E61" s="326"/>
      <c r="F61" s="323"/>
      <c r="G61" s="323"/>
      <c r="H61" s="323"/>
      <c r="I61" s="323"/>
      <c r="J61" s="323"/>
      <c r="K61" s="323"/>
    </row>
    <row r="62" spans="1:11" ht="13.5" customHeight="1">
      <c r="A62" s="323"/>
      <c r="B62" s="323"/>
      <c r="C62" s="323"/>
      <c r="D62" s="323"/>
      <c r="E62" s="326"/>
      <c r="F62" s="323"/>
      <c r="G62" s="323"/>
      <c r="H62" s="323"/>
      <c r="I62" s="323"/>
      <c r="J62" s="323"/>
      <c r="K62" s="323"/>
    </row>
    <row r="63" spans="1:11" ht="13.5" customHeight="1">
      <c r="A63" s="323"/>
      <c r="B63" s="323"/>
      <c r="C63" s="323"/>
      <c r="D63" s="323"/>
      <c r="E63" s="326"/>
      <c r="F63" s="323"/>
      <c r="G63" s="323"/>
      <c r="H63" s="323"/>
      <c r="I63" s="323"/>
      <c r="J63" s="323"/>
      <c r="K63" s="323"/>
    </row>
    <row r="64" spans="1:11" ht="13.5" customHeight="1">
      <c r="A64" s="323"/>
      <c r="B64" s="323"/>
      <c r="C64" s="323"/>
      <c r="D64" s="323"/>
      <c r="E64" s="326"/>
      <c r="F64" s="323"/>
      <c r="G64" s="323"/>
      <c r="H64" s="323"/>
      <c r="I64" s="323"/>
      <c r="J64" s="323"/>
      <c r="K64" s="323"/>
    </row>
    <row r="65" spans="1:11" ht="13.5" customHeight="1">
      <c r="A65" s="323"/>
      <c r="B65" s="323"/>
      <c r="C65" s="323"/>
      <c r="D65" s="323"/>
      <c r="E65" s="326"/>
      <c r="F65" s="323"/>
      <c r="G65" s="323"/>
      <c r="H65" s="323"/>
      <c r="I65" s="323"/>
      <c r="J65" s="323"/>
      <c r="K65" s="323"/>
    </row>
    <row r="66" spans="1:11" ht="13.5" customHeight="1">
      <c r="A66" s="323"/>
      <c r="B66" s="323"/>
      <c r="C66" s="323"/>
      <c r="D66" s="323"/>
      <c r="E66" s="326"/>
      <c r="F66" s="323"/>
      <c r="G66" s="323"/>
      <c r="H66" s="323"/>
      <c r="I66" s="323"/>
      <c r="J66" s="323"/>
      <c r="K66" s="323"/>
    </row>
    <row r="67" spans="1:11" ht="13.5" customHeight="1">
      <c r="A67" s="323"/>
      <c r="B67" s="323"/>
      <c r="C67" s="323"/>
      <c r="D67" s="323"/>
      <c r="E67" s="326"/>
      <c r="F67" s="323"/>
      <c r="G67" s="323"/>
      <c r="H67" s="323"/>
      <c r="I67" s="323"/>
      <c r="J67" s="323"/>
      <c r="K67" s="323"/>
    </row>
    <row r="68" spans="1:11" ht="13.5" customHeight="1">
      <c r="A68" s="323"/>
      <c r="B68" s="323"/>
      <c r="C68" s="323"/>
      <c r="D68" s="323"/>
      <c r="E68" s="326"/>
      <c r="F68" s="323"/>
      <c r="G68" s="323"/>
      <c r="H68" s="323"/>
      <c r="I68" s="323"/>
      <c r="J68" s="323"/>
      <c r="K68" s="323"/>
    </row>
    <row r="69" spans="1:11" ht="13.5" customHeight="1">
      <c r="A69" s="323"/>
      <c r="B69" s="323"/>
      <c r="C69" s="323"/>
      <c r="D69" s="323"/>
      <c r="E69" s="326"/>
      <c r="F69" s="323"/>
      <c r="G69" s="323"/>
      <c r="H69" s="323"/>
      <c r="I69" s="323"/>
      <c r="J69" s="323"/>
      <c r="K69" s="323"/>
    </row>
    <row r="70" spans="1:11" ht="13.5" customHeight="1">
      <c r="A70" s="323"/>
      <c r="B70" s="323"/>
      <c r="C70" s="323"/>
      <c r="D70" s="323"/>
      <c r="E70" s="326"/>
      <c r="F70" s="323"/>
      <c r="G70" s="323"/>
      <c r="H70" s="323"/>
      <c r="I70" s="323"/>
      <c r="J70" s="323"/>
      <c r="K70" s="323"/>
    </row>
    <row r="71" spans="1:11" ht="13.5" customHeight="1">
      <c r="A71" s="323"/>
      <c r="B71" s="323"/>
      <c r="C71" s="323"/>
      <c r="D71" s="323"/>
      <c r="E71" s="326"/>
      <c r="F71" s="323"/>
      <c r="G71" s="323"/>
      <c r="H71" s="323"/>
      <c r="I71" s="323"/>
      <c r="J71" s="323"/>
      <c r="K71" s="323"/>
    </row>
    <row r="72" spans="1:11" ht="13.5" customHeight="1">
      <c r="A72" s="323"/>
      <c r="B72" s="323"/>
      <c r="C72" s="323"/>
      <c r="D72" s="323"/>
      <c r="E72" s="326"/>
      <c r="F72" s="323"/>
      <c r="G72" s="323"/>
      <c r="H72" s="323"/>
      <c r="I72" s="323"/>
      <c r="J72" s="323"/>
      <c r="K72" s="323"/>
    </row>
    <row r="73" spans="1:11" ht="13.5" customHeight="1">
      <c r="A73" s="323"/>
      <c r="B73" s="323"/>
      <c r="C73" s="323"/>
      <c r="D73" s="323"/>
      <c r="E73" s="326"/>
      <c r="F73" s="323"/>
      <c r="G73" s="323"/>
      <c r="H73" s="323"/>
      <c r="I73" s="323"/>
      <c r="J73" s="323"/>
      <c r="K73" s="323"/>
    </row>
    <row r="74" spans="1:11" ht="13.5" customHeight="1">
      <c r="A74" s="323"/>
      <c r="B74" s="323"/>
      <c r="C74" s="323"/>
      <c r="D74" s="323"/>
      <c r="E74" s="326"/>
      <c r="F74" s="323"/>
      <c r="G74" s="323"/>
      <c r="H74" s="323"/>
      <c r="I74" s="323"/>
      <c r="J74" s="323"/>
      <c r="K74" s="323"/>
    </row>
    <row r="75" spans="1:11" ht="13.5" customHeight="1">
      <c r="A75" s="323"/>
      <c r="B75" s="323"/>
      <c r="C75" s="323"/>
      <c r="D75" s="323"/>
      <c r="E75" s="326"/>
      <c r="F75" s="323"/>
      <c r="G75" s="323"/>
      <c r="H75" s="323"/>
      <c r="I75" s="323"/>
      <c r="J75" s="323"/>
      <c r="K75" s="323"/>
    </row>
    <row r="76" spans="1:11" ht="13.5" customHeight="1">
      <c r="A76" s="323"/>
      <c r="B76" s="323"/>
      <c r="C76" s="323"/>
      <c r="D76" s="323"/>
      <c r="E76" s="326"/>
      <c r="F76" s="323"/>
      <c r="G76" s="323"/>
      <c r="H76" s="323"/>
      <c r="I76" s="323"/>
      <c r="J76" s="323"/>
      <c r="K76" s="323"/>
    </row>
    <row r="77" spans="1:11" ht="13.5" customHeight="1">
      <c r="A77" s="323"/>
      <c r="B77" s="323"/>
      <c r="C77" s="323"/>
      <c r="D77" s="323"/>
      <c r="E77" s="326"/>
      <c r="F77" s="323"/>
      <c r="G77" s="323"/>
      <c r="H77" s="323"/>
      <c r="I77" s="323"/>
      <c r="J77" s="323"/>
      <c r="K77" s="323"/>
    </row>
    <row r="78" spans="1:11" ht="13.5" customHeight="1">
      <c r="A78" s="323"/>
      <c r="B78" s="323"/>
      <c r="C78" s="323"/>
      <c r="D78" s="323"/>
      <c r="E78" s="326"/>
      <c r="F78" s="323"/>
      <c r="G78" s="323"/>
      <c r="H78" s="323"/>
      <c r="I78" s="323"/>
      <c r="J78" s="323"/>
      <c r="K78" s="323"/>
    </row>
    <row r="79" spans="1:11" ht="13.5" customHeight="1">
      <c r="A79" s="323"/>
      <c r="B79" s="323"/>
      <c r="C79" s="323"/>
      <c r="D79" s="323"/>
      <c r="E79" s="326"/>
      <c r="F79" s="323"/>
      <c r="G79" s="323"/>
      <c r="H79" s="323"/>
      <c r="I79" s="323"/>
      <c r="J79" s="323"/>
      <c r="K79" s="323"/>
    </row>
    <row r="80" spans="1:11" ht="13.5" customHeight="1">
      <c r="A80" s="323"/>
      <c r="B80" s="323"/>
      <c r="C80" s="323"/>
      <c r="D80" s="323"/>
      <c r="E80" s="326"/>
      <c r="F80" s="323"/>
      <c r="G80" s="323"/>
      <c r="H80" s="323"/>
      <c r="I80" s="323"/>
      <c r="J80" s="323"/>
      <c r="K80" s="323"/>
    </row>
    <row r="81" spans="1:11" ht="13.5" customHeight="1">
      <c r="A81" s="323"/>
      <c r="B81" s="323"/>
      <c r="C81" s="323"/>
      <c r="D81" s="323"/>
      <c r="E81" s="326"/>
      <c r="F81" s="323"/>
      <c r="G81" s="323"/>
      <c r="H81" s="323"/>
      <c r="I81" s="323"/>
      <c r="J81" s="323"/>
      <c r="K81" s="323"/>
    </row>
    <row r="82" spans="1:11" ht="13.5" customHeight="1">
      <c r="A82" s="323"/>
      <c r="B82" s="323"/>
      <c r="C82" s="323"/>
      <c r="D82" s="323"/>
      <c r="E82" s="326"/>
      <c r="F82" s="323"/>
      <c r="G82" s="323"/>
      <c r="H82" s="323"/>
      <c r="I82" s="323"/>
      <c r="J82" s="323"/>
      <c r="K82" s="323"/>
    </row>
    <row r="83" spans="1:11" ht="13.5" customHeight="1">
      <c r="A83" s="323"/>
      <c r="B83" s="323"/>
      <c r="C83" s="323"/>
      <c r="D83" s="323"/>
      <c r="E83" s="326"/>
      <c r="F83" s="323"/>
      <c r="G83" s="323"/>
      <c r="H83" s="323"/>
      <c r="I83" s="323"/>
      <c r="J83" s="323"/>
      <c r="K83" s="323"/>
    </row>
    <row r="84" spans="1:11" ht="13.5" customHeight="1">
      <c r="A84" s="323"/>
      <c r="B84" s="323"/>
      <c r="C84" s="323"/>
      <c r="D84" s="323"/>
      <c r="E84" s="326"/>
      <c r="F84" s="323"/>
      <c r="G84" s="323"/>
      <c r="H84" s="323"/>
      <c r="I84" s="323"/>
      <c r="J84" s="323"/>
      <c r="K84" s="323"/>
    </row>
    <row r="85" spans="1:11" ht="13.5" customHeight="1">
      <c r="A85" s="323"/>
      <c r="B85" s="323"/>
      <c r="C85" s="323"/>
      <c r="D85" s="323"/>
      <c r="E85" s="326"/>
      <c r="F85" s="323"/>
      <c r="G85" s="323"/>
      <c r="H85" s="323"/>
      <c r="I85" s="323"/>
      <c r="J85" s="323"/>
      <c r="K85" s="323"/>
    </row>
    <row r="86" spans="1:11" ht="13.5" customHeight="1">
      <c r="A86" s="323"/>
      <c r="B86" s="323"/>
      <c r="C86" s="323"/>
      <c r="D86" s="323"/>
      <c r="E86" s="326"/>
      <c r="F86" s="323"/>
      <c r="G86" s="323"/>
      <c r="H86" s="323"/>
      <c r="I86" s="323"/>
      <c r="J86" s="323"/>
      <c r="K86" s="323"/>
    </row>
    <row r="87" spans="1:11" ht="13.5" customHeight="1">
      <c r="A87" s="323"/>
      <c r="B87" s="323"/>
      <c r="C87" s="323"/>
      <c r="D87" s="323"/>
      <c r="E87" s="326"/>
      <c r="F87" s="323"/>
      <c r="G87" s="323"/>
      <c r="H87" s="323"/>
      <c r="I87" s="323"/>
      <c r="J87" s="323"/>
      <c r="K87" s="323"/>
    </row>
    <row r="88" spans="1:11" ht="13.5" customHeight="1">
      <c r="A88" s="323"/>
      <c r="B88" s="323"/>
      <c r="C88" s="323"/>
      <c r="D88" s="323"/>
      <c r="E88" s="326"/>
      <c r="F88" s="323"/>
      <c r="G88" s="323"/>
      <c r="H88" s="323"/>
      <c r="I88" s="323"/>
      <c r="J88" s="323"/>
      <c r="K88" s="323"/>
    </row>
    <row r="89" spans="1:11" ht="13.5" customHeight="1">
      <c r="A89" s="323"/>
      <c r="B89" s="323"/>
      <c r="C89" s="323"/>
      <c r="D89" s="323"/>
      <c r="E89" s="326"/>
      <c r="F89" s="323"/>
      <c r="G89" s="323"/>
      <c r="H89" s="323"/>
      <c r="I89" s="323"/>
      <c r="J89" s="323"/>
      <c r="K89" s="323"/>
    </row>
    <row r="90" spans="1:11" ht="13.5" customHeight="1">
      <c r="A90" s="323"/>
      <c r="B90" s="323"/>
      <c r="C90" s="323"/>
      <c r="D90" s="323"/>
      <c r="E90" s="326"/>
      <c r="F90" s="323"/>
      <c r="G90" s="323"/>
      <c r="H90" s="323"/>
      <c r="I90" s="323"/>
      <c r="J90" s="323"/>
      <c r="K90" s="323"/>
    </row>
    <row r="91" spans="1:11" ht="13.5" customHeight="1">
      <c r="A91" s="323"/>
      <c r="B91" s="323"/>
      <c r="C91" s="323"/>
      <c r="D91" s="323"/>
      <c r="E91" s="326"/>
      <c r="F91" s="323"/>
      <c r="G91" s="323"/>
      <c r="H91" s="323"/>
      <c r="I91" s="323"/>
      <c r="J91" s="323"/>
      <c r="K91" s="323"/>
    </row>
    <row r="92" spans="1:11" ht="13.5" customHeight="1">
      <c r="A92" s="323"/>
      <c r="B92" s="323"/>
      <c r="C92" s="323"/>
      <c r="D92" s="323"/>
      <c r="E92" s="326"/>
      <c r="F92" s="323"/>
      <c r="G92" s="323"/>
      <c r="H92" s="323"/>
      <c r="I92" s="323"/>
      <c r="J92" s="323"/>
      <c r="K92" s="323"/>
    </row>
    <row r="93" spans="1:11" ht="13.5" customHeight="1">
      <c r="A93" s="323"/>
      <c r="B93" s="323"/>
      <c r="C93" s="323"/>
      <c r="D93" s="323"/>
      <c r="E93" s="326"/>
      <c r="F93" s="323"/>
      <c r="G93" s="323"/>
      <c r="H93" s="323"/>
      <c r="I93" s="323"/>
      <c r="J93" s="323"/>
      <c r="K93" s="323"/>
    </row>
    <row r="94" spans="1:11" ht="13.5" customHeight="1">
      <c r="A94" s="323"/>
      <c r="B94" s="323"/>
      <c r="C94" s="323"/>
      <c r="D94" s="323"/>
      <c r="E94" s="326"/>
      <c r="F94" s="323"/>
      <c r="G94" s="323"/>
      <c r="H94" s="323"/>
      <c r="I94" s="323"/>
      <c r="J94" s="323"/>
      <c r="K94" s="323"/>
    </row>
    <row r="95" spans="1:11" ht="13.5" customHeight="1">
      <c r="A95" s="323"/>
      <c r="B95" s="323"/>
      <c r="C95" s="323"/>
      <c r="D95" s="323"/>
      <c r="E95" s="326"/>
      <c r="F95" s="323"/>
      <c r="G95" s="323"/>
      <c r="H95" s="323"/>
      <c r="I95" s="323"/>
      <c r="J95" s="323"/>
      <c r="K95" s="323"/>
    </row>
    <row r="96" spans="1:11" ht="13.5" customHeight="1">
      <c r="A96" s="323"/>
      <c r="B96" s="323"/>
      <c r="C96" s="323"/>
      <c r="D96" s="323"/>
      <c r="E96" s="326"/>
      <c r="F96" s="323"/>
      <c r="G96" s="323"/>
      <c r="H96" s="323"/>
      <c r="I96" s="323"/>
      <c r="J96" s="323"/>
      <c r="K96" s="323"/>
    </row>
    <row r="97" spans="1:11" ht="13.5" customHeight="1">
      <c r="A97" s="323"/>
      <c r="B97" s="323"/>
      <c r="C97" s="323"/>
      <c r="D97" s="323"/>
      <c r="E97" s="326"/>
      <c r="F97" s="323"/>
      <c r="G97" s="323"/>
      <c r="H97" s="323"/>
      <c r="I97" s="323"/>
      <c r="J97" s="323"/>
      <c r="K97" s="323"/>
    </row>
    <row r="98" spans="1:11" ht="13.5" customHeight="1">
      <c r="A98" s="323"/>
      <c r="B98" s="323"/>
      <c r="C98" s="323"/>
      <c r="D98" s="323"/>
      <c r="E98" s="326"/>
      <c r="F98" s="323"/>
      <c r="G98" s="323"/>
      <c r="H98" s="323"/>
      <c r="I98" s="323"/>
      <c r="J98" s="323"/>
      <c r="K98" s="323"/>
    </row>
    <row r="99" spans="1:11" ht="13.5" customHeight="1">
      <c r="A99" s="323"/>
      <c r="B99" s="323"/>
      <c r="C99" s="323"/>
      <c r="D99" s="323"/>
      <c r="E99" s="326"/>
      <c r="F99" s="323"/>
      <c r="G99" s="323"/>
      <c r="H99" s="323"/>
      <c r="I99" s="323"/>
      <c r="J99" s="323"/>
      <c r="K99" s="323"/>
    </row>
    <row r="100" spans="1:11" ht="13.5" customHeight="1">
      <c r="A100" s="323"/>
      <c r="B100" s="323"/>
      <c r="C100" s="323"/>
      <c r="D100" s="323"/>
      <c r="E100" s="326"/>
      <c r="F100" s="323"/>
      <c r="G100" s="323"/>
      <c r="H100" s="323"/>
      <c r="I100" s="323"/>
      <c r="J100" s="323"/>
      <c r="K100" s="323"/>
    </row>
  </sheetData>
  <mergeCells count="1">
    <mergeCell ref="D27:D30"/>
  </mergeCells>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
  <sheetViews>
    <sheetView workbookViewId="0"/>
  </sheetViews>
  <sheetFormatPr baseColWidth="10" defaultColWidth="14.42578125" defaultRowHeight="15" customHeight="1"/>
  <cols>
    <col min="1" max="11" width="10"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05"/>
  <sheetViews>
    <sheetView workbookViewId="0"/>
  </sheetViews>
  <sheetFormatPr baseColWidth="10" defaultColWidth="14.42578125" defaultRowHeight="15" customHeight="1"/>
  <cols>
    <col min="1" max="2" width="10" customWidth="1"/>
    <col min="3" max="3" width="6.85546875" customWidth="1"/>
    <col min="4" max="4" width="8.85546875" customWidth="1"/>
    <col min="5" max="5" width="10.85546875" customWidth="1"/>
    <col min="6" max="14" width="10" customWidth="1"/>
  </cols>
  <sheetData>
    <row r="1" spans="1:14" ht="14.25" customHeight="1">
      <c r="B1" t="s">
        <v>560</v>
      </c>
      <c r="C1" s="755" t="s">
        <v>561</v>
      </c>
      <c r="D1" s="465"/>
      <c r="E1" s="465"/>
      <c r="F1" s="465"/>
      <c r="G1" s="756" t="s">
        <v>562</v>
      </c>
      <c r="H1" s="421"/>
      <c r="I1" s="421"/>
      <c r="J1" s="422"/>
      <c r="K1" s="754" t="s">
        <v>563</v>
      </c>
      <c r="L1" s="424"/>
      <c r="M1" s="424"/>
      <c r="N1" s="424"/>
    </row>
    <row r="2" spans="1:14" ht="14.25" customHeight="1">
      <c r="C2" s="346"/>
      <c r="D2" s="346"/>
      <c r="E2" s="346"/>
      <c r="F2" s="346" t="s">
        <v>564</v>
      </c>
      <c r="G2" s="111"/>
      <c r="H2" s="346"/>
      <c r="I2" s="346"/>
      <c r="J2" s="347" t="s">
        <v>564</v>
      </c>
      <c r="K2" s="346"/>
      <c r="L2" s="346"/>
      <c r="M2" s="346"/>
      <c r="N2" s="346" t="s">
        <v>564</v>
      </c>
    </row>
    <row r="3" spans="1:14" ht="14.25" customHeight="1">
      <c r="A3" s="750" t="s">
        <v>565</v>
      </c>
      <c r="B3" s="112">
        <v>1</v>
      </c>
      <c r="C3" s="113">
        <v>0.05</v>
      </c>
      <c r="D3" s="113">
        <v>0.05</v>
      </c>
      <c r="E3" s="113">
        <v>0.1</v>
      </c>
      <c r="F3" s="114">
        <f t="shared" ref="F3:F7" si="0">(C3+D3+E3)</f>
        <v>0.2</v>
      </c>
      <c r="G3" s="115">
        <v>0.1</v>
      </c>
      <c r="H3" s="113">
        <v>0.1</v>
      </c>
      <c r="I3" s="113">
        <v>0.1</v>
      </c>
      <c r="J3" s="116">
        <f t="shared" ref="J3:J7" si="1">(G3+H3+I3)</f>
        <v>0.30000000000000004</v>
      </c>
      <c r="K3" s="117">
        <v>0.1</v>
      </c>
      <c r="L3" s="117">
        <v>0.1</v>
      </c>
      <c r="M3" s="117">
        <v>0.1</v>
      </c>
      <c r="N3" s="348">
        <f t="shared" ref="N3:N4" si="2">K3+L3+M3</f>
        <v>0.30000000000000004</v>
      </c>
    </row>
    <row r="4" spans="1:14" ht="14.25" customHeight="1">
      <c r="A4" s="751"/>
      <c r="B4" s="112">
        <v>2</v>
      </c>
      <c r="C4" s="113">
        <v>0.05</v>
      </c>
      <c r="D4" s="113">
        <v>0.05</v>
      </c>
      <c r="E4" s="113">
        <v>0.1</v>
      </c>
      <c r="F4" s="114">
        <f t="shared" si="0"/>
        <v>0.2</v>
      </c>
      <c r="G4" s="115">
        <v>0.1</v>
      </c>
      <c r="H4" s="113">
        <v>0.1</v>
      </c>
      <c r="I4" s="113">
        <v>0.1</v>
      </c>
      <c r="J4" s="116">
        <f t="shared" si="1"/>
        <v>0.30000000000000004</v>
      </c>
      <c r="K4" s="117">
        <v>0.1</v>
      </c>
      <c r="L4" s="117">
        <v>0.1</v>
      </c>
      <c r="M4" s="117">
        <v>0.1</v>
      </c>
      <c r="N4" s="348">
        <f t="shared" si="2"/>
        <v>0.30000000000000004</v>
      </c>
    </row>
    <row r="5" spans="1:14" ht="14.25" customHeight="1">
      <c r="A5" s="751"/>
      <c r="B5" s="112">
        <v>3</v>
      </c>
      <c r="C5" s="113">
        <v>0.05</v>
      </c>
      <c r="D5" s="113">
        <v>0.05</v>
      </c>
      <c r="E5" s="113">
        <v>0.1</v>
      </c>
      <c r="F5" s="114">
        <f t="shared" si="0"/>
        <v>0.2</v>
      </c>
      <c r="G5" s="115">
        <v>0.1</v>
      </c>
      <c r="H5" s="113">
        <v>0.1</v>
      </c>
      <c r="I5" s="113">
        <v>0.1</v>
      </c>
      <c r="J5" s="116">
        <f t="shared" si="1"/>
        <v>0.30000000000000004</v>
      </c>
      <c r="K5" s="118"/>
      <c r="L5" s="112"/>
      <c r="M5" s="112"/>
      <c r="N5" s="112"/>
    </row>
    <row r="6" spans="1:14" ht="14.25" customHeight="1">
      <c r="A6" s="751"/>
      <c r="B6" s="112">
        <v>4</v>
      </c>
      <c r="C6" s="113">
        <v>0.1</v>
      </c>
      <c r="D6" s="113">
        <v>0.1</v>
      </c>
      <c r="E6" s="113">
        <v>0.2</v>
      </c>
      <c r="F6" s="114">
        <f t="shared" si="0"/>
        <v>0.4</v>
      </c>
      <c r="G6" s="115">
        <v>0</v>
      </c>
      <c r="H6" s="113">
        <v>0</v>
      </c>
      <c r="I6" s="113">
        <v>0.1</v>
      </c>
      <c r="J6" s="116">
        <f t="shared" si="1"/>
        <v>0.1</v>
      </c>
      <c r="K6" s="118"/>
      <c r="L6" s="112"/>
      <c r="M6" s="112"/>
      <c r="N6" s="112"/>
    </row>
    <row r="7" spans="1:14" ht="14.25" customHeight="1">
      <c r="A7" s="751"/>
      <c r="B7" s="112">
        <v>5</v>
      </c>
      <c r="C7" s="113">
        <v>0</v>
      </c>
      <c r="D7" s="113">
        <v>0</v>
      </c>
      <c r="E7" s="113">
        <v>0</v>
      </c>
      <c r="F7" s="114">
        <f t="shared" si="0"/>
        <v>0</v>
      </c>
      <c r="G7" s="115">
        <v>0</v>
      </c>
      <c r="H7" s="113">
        <v>0</v>
      </c>
      <c r="I7" s="113">
        <v>0</v>
      </c>
      <c r="J7" s="116">
        <f t="shared" si="1"/>
        <v>0</v>
      </c>
      <c r="K7" s="118"/>
      <c r="L7" s="112"/>
      <c r="M7" s="112"/>
      <c r="N7" s="112"/>
    </row>
    <row r="8" spans="1:14" ht="14.25" customHeight="1">
      <c r="A8" s="750" t="s">
        <v>566</v>
      </c>
      <c r="B8" s="119">
        <v>6</v>
      </c>
      <c r="C8" s="120">
        <v>0.1</v>
      </c>
      <c r="D8" s="120">
        <v>0.1</v>
      </c>
      <c r="E8" s="120">
        <v>0.1</v>
      </c>
      <c r="F8" s="121">
        <f>C8+D8+E8</f>
        <v>0.30000000000000004</v>
      </c>
      <c r="G8" s="122"/>
      <c r="H8" s="119"/>
      <c r="I8" s="119"/>
      <c r="J8" s="123"/>
      <c r="K8" s="124"/>
      <c r="L8" s="119"/>
      <c r="M8" s="119"/>
      <c r="N8" s="119"/>
    </row>
    <row r="9" spans="1:14" ht="14.25" customHeight="1">
      <c r="A9" s="751"/>
      <c r="B9" s="119">
        <v>7</v>
      </c>
      <c r="C9" s="119"/>
      <c r="D9" s="119"/>
      <c r="E9" s="119"/>
      <c r="F9" s="125"/>
      <c r="G9" s="126"/>
      <c r="H9" s="119"/>
      <c r="I9" s="119"/>
      <c r="J9" s="123"/>
      <c r="K9" s="124"/>
      <c r="L9" s="119"/>
      <c r="M9" s="119"/>
      <c r="N9" s="119"/>
    </row>
    <row r="10" spans="1:14" ht="14.25" customHeight="1">
      <c r="A10" s="751"/>
      <c r="B10" s="119">
        <v>8</v>
      </c>
      <c r="C10" s="119"/>
      <c r="D10" s="119"/>
      <c r="E10" s="119"/>
      <c r="F10" s="125"/>
      <c r="G10" s="126"/>
      <c r="H10" s="119"/>
      <c r="I10" s="119"/>
      <c r="J10" s="123"/>
      <c r="K10" s="124"/>
      <c r="L10" s="119"/>
      <c r="M10" s="119"/>
      <c r="N10" s="119"/>
    </row>
    <row r="11" spans="1:14" ht="14.25" customHeight="1">
      <c r="A11" s="751"/>
      <c r="B11" s="119">
        <v>9</v>
      </c>
      <c r="C11" s="119"/>
      <c r="D11" s="119"/>
      <c r="E11" s="119"/>
      <c r="F11" s="125"/>
      <c r="G11" s="126"/>
      <c r="H11" s="119"/>
      <c r="I11" s="119"/>
      <c r="J11" s="123"/>
      <c r="K11" s="124"/>
      <c r="L11" s="119"/>
      <c r="M11" s="119"/>
      <c r="N11" s="119"/>
    </row>
    <row r="12" spans="1:14" ht="14.25" customHeight="1">
      <c r="A12" s="750" t="s">
        <v>567</v>
      </c>
      <c r="B12" s="127">
        <v>10</v>
      </c>
      <c r="C12" s="127"/>
      <c r="D12" s="127"/>
      <c r="E12" s="127"/>
      <c r="F12" s="128"/>
      <c r="G12" s="129"/>
      <c r="H12" s="127"/>
      <c r="I12" s="127"/>
      <c r="J12" s="130"/>
      <c r="K12" s="131"/>
      <c r="L12" s="127"/>
      <c r="M12" s="127"/>
      <c r="N12" s="127"/>
    </row>
    <row r="13" spans="1:14" ht="14.25" customHeight="1">
      <c r="A13" s="751"/>
      <c r="B13" s="127">
        <v>11</v>
      </c>
      <c r="C13" s="127"/>
      <c r="D13" s="127"/>
      <c r="E13" s="127"/>
      <c r="F13" s="128"/>
      <c r="G13" s="129"/>
      <c r="H13" s="127"/>
      <c r="I13" s="127"/>
      <c r="J13" s="130"/>
      <c r="K13" s="131"/>
      <c r="L13" s="127"/>
      <c r="M13" s="127"/>
      <c r="N13" s="127"/>
    </row>
    <row r="14" spans="1:14" ht="14.25" customHeight="1">
      <c r="A14" s="751"/>
      <c r="B14" s="127">
        <v>12</v>
      </c>
      <c r="C14" s="127"/>
      <c r="D14" s="127"/>
      <c r="E14" s="127"/>
      <c r="F14" s="128"/>
      <c r="G14" s="129"/>
      <c r="H14" s="127"/>
      <c r="I14" s="127"/>
      <c r="J14" s="130"/>
      <c r="K14" s="131"/>
      <c r="L14" s="127"/>
      <c r="M14" s="127"/>
      <c r="N14" s="127"/>
    </row>
    <row r="15" spans="1:14" ht="14.25" customHeight="1">
      <c r="A15" s="751"/>
      <c r="B15" s="127">
        <v>13</v>
      </c>
      <c r="C15" s="127"/>
      <c r="D15" s="127"/>
      <c r="E15" s="127"/>
      <c r="F15" s="128"/>
      <c r="G15" s="129"/>
      <c r="H15" s="127"/>
      <c r="I15" s="127"/>
      <c r="J15" s="130"/>
      <c r="K15" s="131"/>
      <c r="L15" s="127"/>
      <c r="M15" s="127"/>
      <c r="N15" s="127"/>
    </row>
    <row r="16" spans="1:14" ht="14.25" customHeight="1">
      <c r="A16" s="750" t="s">
        <v>568</v>
      </c>
      <c r="B16" s="132">
        <v>14</v>
      </c>
      <c r="C16" s="132"/>
      <c r="D16" s="132"/>
      <c r="E16" s="132"/>
      <c r="F16" s="133"/>
      <c r="G16" s="134"/>
      <c r="H16" s="132"/>
      <c r="I16" s="132"/>
      <c r="J16" s="135"/>
      <c r="K16" s="136"/>
      <c r="L16" s="132"/>
      <c r="M16" s="132"/>
      <c r="N16" s="132"/>
    </row>
    <row r="17" spans="1:14" ht="14.25" customHeight="1">
      <c r="A17" s="751"/>
      <c r="B17" s="132">
        <v>15</v>
      </c>
      <c r="C17" s="132"/>
      <c r="D17" s="132"/>
      <c r="E17" s="132"/>
      <c r="F17" s="133"/>
      <c r="G17" s="134"/>
      <c r="H17" s="132"/>
      <c r="I17" s="132"/>
      <c r="J17" s="135"/>
      <c r="K17" s="136"/>
      <c r="L17" s="132"/>
      <c r="M17" s="132"/>
      <c r="N17" s="132"/>
    </row>
    <row r="18" spans="1:14" ht="14.25" customHeight="1">
      <c r="A18" s="751"/>
      <c r="B18" s="132">
        <v>16</v>
      </c>
      <c r="C18" s="132"/>
      <c r="D18" s="132"/>
      <c r="E18" s="132"/>
      <c r="F18" s="133"/>
      <c r="G18" s="134"/>
      <c r="H18" s="132"/>
      <c r="I18" s="132"/>
      <c r="J18" s="135"/>
      <c r="K18" s="136"/>
      <c r="L18" s="132"/>
      <c r="M18" s="132"/>
      <c r="N18" s="132"/>
    </row>
    <row r="19" spans="1:14" ht="14.25" customHeight="1">
      <c r="A19" s="750" t="s">
        <v>569</v>
      </c>
      <c r="B19" s="137">
        <v>17</v>
      </c>
      <c r="C19" s="137"/>
      <c r="D19" s="137"/>
      <c r="E19" s="137"/>
      <c r="F19" s="138"/>
      <c r="G19" s="139"/>
      <c r="H19" s="137"/>
      <c r="I19" s="137"/>
      <c r="J19" s="140"/>
      <c r="K19" s="141"/>
      <c r="L19" s="137"/>
      <c r="M19" s="137"/>
      <c r="N19" s="137"/>
    </row>
    <row r="20" spans="1:14" ht="14.25" customHeight="1">
      <c r="A20" s="751"/>
      <c r="B20" s="137">
        <v>18</v>
      </c>
      <c r="C20" s="137"/>
      <c r="D20" s="137"/>
      <c r="E20" s="137"/>
      <c r="F20" s="138"/>
      <c r="G20" s="139"/>
      <c r="H20" s="137"/>
      <c r="I20" s="137"/>
      <c r="J20" s="140"/>
      <c r="K20" s="141"/>
      <c r="L20" s="137"/>
      <c r="M20" s="137"/>
      <c r="N20" s="137"/>
    </row>
    <row r="21" spans="1:14" ht="14.25" customHeight="1">
      <c r="A21" s="751"/>
      <c r="B21" s="137">
        <v>19</v>
      </c>
      <c r="C21" s="137"/>
      <c r="D21" s="137"/>
      <c r="E21" s="137"/>
      <c r="F21" s="138"/>
      <c r="G21" s="139"/>
      <c r="H21" s="137"/>
      <c r="I21" s="137"/>
      <c r="J21" s="140"/>
      <c r="K21" s="141"/>
      <c r="L21" s="137"/>
      <c r="M21" s="137"/>
      <c r="N21" s="137"/>
    </row>
    <row r="22" spans="1:14" ht="14.25" customHeight="1">
      <c r="A22" s="751"/>
      <c r="B22" s="137">
        <v>20</v>
      </c>
      <c r="C22" s="137"/>
      <c r="D22" s="137"/>
      <c r="E22" s="137"/>
      <c r="F22" s="138"/>
      <c r="G22" s="139"/>
      <c r="H22" s="137"/>
      <c r="I22" s="137"/>
      <c r="J22" s="140"/>
      <c r="K22" s="141"/>
      <c r="L22" s="137"/>
      <c r="M22" s="137"/>
      <c r="N22" s="137"/>
    </row>
    <row r="23" spans="1:14" ht="14.25" customHeight="1">
      <c r="A23" s="750" t="s">
        <v>570</v>
      </c>
      <c r="B23" s="142">
        <v>21</v>
      </c>
      <c r="C23" s="142"/>
      <c r="D23" s="142"/>
      <c r="E23" s="142"/>
      <c r="F23" s="143"/>
      <c r="G23" s="144"/>
      <c r="H23" s="142"/>
      <c r="I23" s="142"/>
      <c r="J23" s="145"/>
      <c r="K23" s="146"/>
      <c r="L23" s="142"/>
      <c r="M23" s="142"/>
      <c r="N23" s="142"/>
    </row>
    <row r="24" spans="1:14" ht="14.25" customHeight="1">
      <c r="A24" s="751"/>
      <c r="B24" s="142">
        <v>22</v>
      </c>
      <c r="C24" s="142"/>
      <c r="D24" s="142"/>
      <c r="E24" s="142"/>
      <c r="F24" s="143"/>
      <c r="G24" s="144"/>
      <c r="H24" s="142"/>
      <c r="I24" s="142"/>
      <c r="J24" s="145"/>
      <c r="K24" s="146"/>
      <c r="L24" s="142"/>
      <c r="M24" s="142"/>
      <c r="N24" s="142"/>
    </row>
    <row r="25" spans="1:14" ht="14.25" customHeight="1">
      <c r="A25" s="751"/>
      <c r="B25" s="142">
        <v>23</v>
      </c>
      <c r="C25" s="142"/>
      <c r="D25" s="142"/>
      <c r="E25" s="142"/>
      <c r="F25" s="143"/>
      <c r="G25" s="144"/>
      <c r="H25" s="142"/>
      <c r="I25" s="142"/>
      <c r="J25" s="145"/>
      <c r="K25" s="146"/>
      <c r="L25" s="142"/>
      <c r="M25" s="142"/>
      <c r="N25" s="142"/>
    </row>
    <row r="26" spans="1:14" ht="14.25" customHeight="1">
      <c r="A26" s="751"/>
      <c r="B26" s="142">
        <v>24</v>
      </c>
      <c r="C26" s="142"/>
      <c r="D26" s="142"/>
      <c r="E26" s="142"/>
      <c r="F26" s="143"/>
      <c r="G26" s="144"/>
      <c r="H26" s="142"/>
      <c r="I26" s="142"/>
      <c r="J26" s="145"/>
      <c r="K26" s="146"/>
      <c r="L26" s="142"/>
      <c r="M26" s="142"/>
      <c r="N26" s="142"/>
    </row>
    <row r="27" spans="1:14" ht="14.25" customHeight="1">
      <c r="A27" s="750" t="s">
        <v>571</v>
      </c>
      <c r="B27" s="119">
        <v>25</v>
      </c>
      <c r="C27" s="119"/>
      <c r="D27" s="119"/>
      <c r="E27" s="119"/>
      <c r="F27" s="119"/>
      <c r="G27" s="119"/>
      <c r="H27" s="119"/>
      <c r="I27" s="119"/>
      <c r="J27" s="119"/>
      <c r="K27" s="119"/>
      <c r="L27" s="119"/>
      <c r="M27" s="119"/>
      <c r="N27" s="119"/>
    </row>
    <row r="28" spans="1:14" ht="14.25" customHeight="1">
      <c r="A28" s="751"/>
      <c r="B28" s="119">
        <v>26</v>
      </c>
      <c r="C28" s="119"/>
      <c r="D28" s="119"/>
      <c r="E28" s="119"/>
      <c r="F28" s="119"/>
      <c r="G28" s="119"/>
      <c r="H28" s="119"/>
      <c r="I28" s="119"/>
      <c r="J28" s="119"/>
      <c r="K28" s="119"/>
      <c r="L28" s="119"/>
      <c r="M28" s="119"/>
      <c r="N28" s="119"/>
    </row>
    <row r="29" spans="1:14" ht="14.25" customHeight="1">
      <c r="A29" s="751"/>
      <c r="B29" s="119">
        <v>27</v>
      </c>
      <c r="C29" s="119"/>
      <c r="D29" s="119"/>
      <c r="E29" s="119"/>
      <c r="F29" s="119"/>
      <c r="G29" s="119"/>
      <c r="H29" s="119"/>
      <c r="I29" s="119"/>
      <c r="J29" s="119"/>
      <c r="K29" s="119"/>
      <c r="L29" s="119"/>
      <c r="M29" s="119"/>
      <c r="N29" s="119"/>
    </row>
    <row r="30" spans="1:14" ht="14.25" customHeight="1">
      <c r="A30" s="751"/>
      <c r="B30" s="119">
        <v>28</v>
      </c>
      <c r="C30" s="119"/>
      <c r="D30" s="119"/>
      <c r="E30" s="119"/>
      <c r="F30" s="119"/>
      <c r="G30" s="119"/>
      <c r="H30" s="119"/>
      <c r="I30" s="119"/>
      <c r="J30" s="119"/>
      <c r="K30" s="119"/>
      <c r="L30" s="119"/>
      <c r="M30" s="119"/>
      <c r="N30" s="119"/>
    </row>
    <row r="31" spans="1:14" ht="14.25" customHeight="1">
      <c r="A31" s="751"/>
      <c r="B31" s="119">
        <v>29</v>
      </c>
      <c r="C31" s="119"/>
      <c r="D31" s="119"/>
      <c r="E31" s="119"/>
      <c r="F31" s="119"/>
      <c r="G31" s="119"/>
      <c r="H31" s="119"/>
      <c r="I31" s="119"/>
      <c r="J31" s="119"/>
      <c r="K31" s="119"/>
      <c r="L31" s="119"/>
      <c r="M31" s="119"/>
      <c r="N31" s="119"/>
    </row>
    <row r="32" spans="1:14" ht="14.25" customHeight="1">
      <c r="A32" s="750" t="s">
        <v>572</v>
      </c>
      <c r="B32" s="147">
        <v>30</v>
      </c>
      <c r="C32" s="147"/>
      <c r="D32" s="147"/>
      <c r="E32" s="147"/>
      <c r="F32" s="147"/>
      <c r="G32" s="147"/>
      <c r="H32" s="147"/>
      <c r="I32" s="147"/>
      <c r="J32" s="147"/>
      <c r="K32" s="147"/>
      <c r="L32" s="147"/>
      <c r="M32" s="147"/>
      <c r="N32" s="147"/>
    </row>
    <row r="33" spans="1:14" ht="14.25" customHeight="1">
      <c r="A33" s="751"/>
      <c r="B33" s="147">
        <v>31</v>
      </c>
      <c r="C33" s="147"/>
      <c r="D33" s="147"/>
      <c r="E33" s="147"/>
      <c r="F33" s="147"/>
      <c r="G33" s="147"/>
      <c r="H33" s="147"/>
      <c r="I33" s="147"/>
      <c r="J33" s="147"/>
      <c r="K33" s="147"/>
      <c r="L33" s="147"/>
      <c r="M33" s="147"/>
      <c r="N33" s="147"/>
    </row>
    <row r="34" spans="1:14" ht="14.25" customHeight="1">
      <c r="A34" s="751"/>
      <c r="B34" s="147">
        <v>32</v>
      </c>
      <c r="C34" s="147"/>
      <c r="D34" s="147"/>
      <c r="E34" s="147"/>
      <c r="F34" s="147"/>
      <c r="G34" s="147"/>
      <c r="H34" s="147"/>
      <c r="I34" s="147"/>
      <c r="J34" s="147"/>
      <c r="K34" s="147"/>
      <c r="L34" s="147"/>
      <c r="M34" s="147"/>
      <c r="N34" s="147"/>
    </row>
    <row r="35" spans="1:14" ht="14.25" customHeight="1">
      <c r="A35" s="750" t="s">
        <v>573</v>
      </c>
      <c r="B35" s="148">
        <v>33</v>
      </c>
      <c r="C35" s="127"/>
      <c r="D35" s="127"/>
      <c r="E35" s="127"/>
      <c r="F35" s="127"/>
      <c r="G35" s="127"/>
      <c r="H35" s="127"/>
      <c r="I35" s="127"/>
      <c r="J35" s="127"/>
      <c r="K35" s="127"/>
      <c r="L35" s="127"/>
      <c r="M35" s="127"/>
      <c r="N35" s="127"/>
    </row>
    <row r="36" spans="1:14" ht="14.25" customHeight="1">
      <c r="A36" s="751"/>
      <c r="B36" s="127">
        <v>34</v>
      </c>
      <c r="C36" s="127"/>
      <c r="D36" s="127"/>
      <c r="E36" s="127"/>
      <c r="F36" s="127"/>
      <c r="G36" s="127"/>
      <c r="H36" s="127"/>
      <c r="I36" s="127"/>
      <c r="J36" s="127"/>
      <c r="K36" s="127"/>
      <c r="L36" s="127"/>
      <c r="M36" s="127"/>
      <c r="N36" s="127"/>
    </row>
    <row r="37" spans="1:14" ht="14.25" customHeight="1">
      <c r="A37" s="751"/>
      <c r="B37" s="149">
        <v>35</v>
      </c>
      <c r="C37" s="127"/>
      <c r="D37" s="127"/>
      <c r="E37" s="127"/>
      <c r="F37" s="127"/>
      <c r="G37" s="127"/>
      <c r="H37" s="127"/>
      <c r="I37" s="127"/>
      <c r="J37" s="127"/>
      <c r="K37" s="127"/>
      <c r="L37" s="127"/>
      <c r="M37" s="127"/>
      <c r="N37" s="127"/>
    </row>
    <row r="38" spans="1:14" ht="14.25" customHeight="1">
      <c r="A38" s="750" t="s">
        <v>574</v>
      </c>
      <c r="B38" s="150">
        <v>36</v>
      </c>
      <c r="C38" s="150"/>
      <c r="D38" s="150"/>
      <c r="E38" s="150"/>
      <c r="F38" s="150"/>
      <c r="G38" s="150"/>
      <c r="H38" s="150"/>
      <c r="I38" s="150"/>
      <c r="J38" s="150"/>
      <c r="K38" s="150"/>
      <c r="L38" s="150"/>
      <c r="M38" s="150"/>
      <c r="N38" s="150"/>
    </row>
    <row r="39" spans="1:14" ht="14.25" customHeight="1">
      <c r="A39" s="751"/>
      <c r="B39" s="150">
        <v>37</v>
      </c>
      <c r="C39" s="150"/>
      <c r="D39" s="150"/>
      <c r="E39" s="150"/>
      <c r="F39" s="150"/>
      <c r="G39" s="150"/>
      <c r="H39" s="150"/>
      <c r="I39" s="150"/>
      <c r="J39" s="150"/>
      <c r="K39" s="150"/>
      <c r="L39" s="150"/>
      <c r="M39" s="150"/>
      <c r="N39" s="150"/>
    </row>
    <row r="40" spans="1:14" ht="14.25" customHeight="1">
      <c r="A40" s="751"/>
      <c r="B40" s="150">
        <v>38</v>
      </c>
      <c r="C40" s="150"/>
      <c r="D40" s="150"/>
      <c r="E40" s="150"/>
      <c r="F40" s="150"/>
      <c r="G40" s="150"/>
      <c r="H40" s="150"/>
      <c r="I40" s="150"/>
      <c r="J40" s="150"/>
      <c r="K40" s="150"/>
      <c r="L40" s="150"/>
      <c r="M40" s="150"/>
      <c r="N40" s="150"/>
    </row>
    <row r="41" spans="1:14" ht="14.25" customHeight="1">
      <c r="A41" s="752" t="s">
        <v>575</v>
      </c>
      <c r="B41" s="151">
        <v>39</v>
      </c>
      <c r="C41" s="152"/>
      <c r="D41" s="152"/>
      <c r="E41" s="152"/>
      <c r="F41" s="152"/>
      <c r="G41" s="152"/>
      <c r="H41" s="152"/>
      <c r="I41" s="152"/>
      <c r="J41" s="152"/>
      <c r="K41" s="152"/>
      <c r="L41" s="152"/>
      <c r="M41" s="152"/>
      <c r="N41" s="152"/>
    </row>
    <row r="42" spans="1:14" ht="14.25" customHeight="1">
      <c r="A42" s="751"/>
      <c r="B42" s="152">
        <v>40</v>
      </c>
      <c r="C42" s="152"/>
      <c r="D42" s="152"/>
      <c r="E42" s="152"/>
      <c r="F42" s="152"/>
      <c r="G42" s="152"/>
      <c r="H42" s="152"/>
      <c r="I42" s="152"/>
      <c r="J42" s="152"/>
      <c r="K42" s="152"/>
      <c r="L42" s="152"/>
      <c r="M42" s="152"/>
      <c r="N42" s="152"/>
    </row>
    <row r="43" spans="1:14" ht="14.25" customHeight="1">
      <c r="A43" s="751"/>
      <c r="B43" s="152">
        <v>41</v>
      </c>
      <c r="C43" s="152"/>
      <c r="D43" s="152"/>
      <c r="E43" s="152"/>
      <c r="F43" s="152"/>
      <c r="G43" s="152"/>
      <c r="H43" s="152"/>
      <c r="I43" s="152"/>
      <c r="J43" s="152"/>
      <c r="K43" s="152"/>
      <c r="L43" s="152"/>
      <c r="M43" s="152"/>
      <c r="N43" s="152"/>
    </row>
    <row r="44" spans="1:14" ht="14.25" customHeight="1">
      <c r="A44" s="751"/>
      <c r="B44" s="153">
        <v>42</v>
      </c>
      <c r="C44" s="152"/>
      <c r="D44" s="152"/>
      <c r="E44" s="152"/>
      <c r="F44" s="152"/>
      <c r="G44" s="152"/>
      <c r="H44" s="152"/>
      <c r="I44" s="152"/>
      <c r="J44" s="152"/>
      <c r="K44" s="152"/>
      <c r="L44" s="152"/>
      <c r="M44" s="152"/>
      <c r="N44" s="152"/>
    </row>
    <row r="45" spans="1:14" ht="14.25" customHeight="1">
      <c r="A45" s="753" t="s">
        <v>576</v>
      </c>
      <c r="B45" s="154">
        <v>43</v>
      </c>
      <c r="C45" s="154"/>
      <c r="D45" s="154"/>
      <c r="E45" s="154"/>
      <c r="F45" s="154"/>
      <c r="G45" s="154"/>
      <c r="H45" s="154"/>
      <c r="I45" s="154"/>
      <c r="J45" s="154"/>
      <c r="K45" s="154"/>
      <c r="L45" s="154"/>
      <c r="M45" s="154"/>
      <c r="N45" s="154"/>
    </row>
    <row r="46" spans="1:14" ht="14.25" customHeight="1">
      <c r="A46" s="487"/>
      <c r="B46" s="154">
        <v>44</v>
      </c>
      <c r="C46" s="154"/>
      <c r="D46" s="154"/>
      <c r="E46" s="154"/>
      <c r="F46" s="154"/>
      <c r="G46" s="154"/>
      <c r="H46" s="154"/>
      <c r="I46" s="154"/>
      <c r="J46" s="154"/>
      <c r="K46" s="154"/>
      <c r="L46" s="154"/>
      <c r="M46" s="154"/>
      <c r="N46" s="154"/>
    </row>
    <row r="47" spans="1:14" ht="14.25" customHeight="1"/>
    <row r="48" spans="1:1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sheetData>
  <mergeCells count="15">
    <mergeCell ref="A38:A40"/>
    <mergeCell ref="A41:A44"/>
    <mergeCell ref="A45:A46"/>
    <mergeCell ref="K1:N1"/>
    <mergeCell ref="C1:F1"/>
    <mergeCell ref="G1:J1"/>
    <mergeCell ref="A27:A31"/>
    <mergeCell ref="A32:A34"/>
    <mergeCell ref="A35:A37"/>
    <mergeCell ref="A23:A26"/>
    <mergeCell ref="A3:A7"/>
    <mergeCell ref="A8:A11"/>
    <mergeCell ref="A12:A15"/>
    <mergeCell ref="A16:A18"/>
    <mergeCell ref="A19:A2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C0C0"/>
  </sheetPr>
  <dimension ref="A1:AM100"/>
  <sheetViews>
    <sheetView workbookViewId="0"/>
  </sheetViews>
  <sheetFormatPr baseColWidth="10" defaultColWidth="14.42578125" defaultRowHeight="15" customHeight="1"/>
  <cols>
    <col min="1" max="1" width="38.42578125" customWidth="1"/>
    <col min="2" max="2" width="15.42578125" customWidth="1"/>
    <col min="3" max="3" width="16.42578125" customWidth="1"/>
    <col min="4" max="6" width="7" customWidth="1"/>
    <col min="7" max="15" width="7.42578125" customWidth="1"/>
    <col min="16" max="16" width="13.42578125" customWidth="1"/>
    <col min="17" max="17" width="10.85546875" customWidth="1"/>
    <col min="18" max="18" width="7.42578125" customWidth="1"/>
    <col min="19" max="20" width="10.85546875" customWidth="1"/>
    <col min="21" max="21" width="13" customWidth="1"/>
    <col min="22" max="22" width="7.85546875" customWidth="1"/>
    <col min="23" max="28" width="12.140625" customWidth="1"/>
    <col min="29" max="29" width="6.42578125" customWidth="1"/>
    <col min="30" max="30" width="22.85546875" customWidth="1"/>
    <col min="31" max="31" width="18.42578125" customWidth="1"/>
    <col min="32" max="32" width="8.42578125" customWidth="1"/>
    <col min="33" max="33" width="18.42578125" customWidth="1"/>
    <col min="34" max="34" width="5.42578125" customWidth="1"/>
    <col min="35" max="35" width="18.42578125" customWidth="1"/>
    <col min="36" max="36" width="4.42578125" customWidth="1"/>
    <col min="37" max="37" width="23" customWidth="1"/>
    <col min="38" max="38" width="10.85546875" customWidth="1"/>
    <col min="39" max="39" width="18.42578125" customWidth="1"/>
  </cols>
  <sheetData>
    <row r="1" spans="1:39" ht="32.25" customHeight="1">
      <c r="A1" s="452"/>
      <c r="B1" s="453" t="s">
        <v>0</v>
      </c>
      <c r="C1" s="421"/>
      <c r="D1" s="421"/>
      <c r="E1" s="421"/>
      <c r="F1" s="421"/>
      <c r="G1" s="421"/>
      <c r="H1" s="421"/>
      <c r="I1" s="421"/>
      <c r="J1" s="421"/>
      <c r="K1" s="421"/>
      <c r="L1" s="421"/>
      <c r="M1" s="421"/>
      <c r="N1" s="421"/>
      <c r="O1" s="421"/>
      <c r="P1" s="421"/>
      <c r="Q1" s="421"/>
      <c r="R1" s="421"/>
      <c r="S1" s="421"/>
      <c r="T1" s="421"/>
      <c r="U1" s="421"/>
      <c r="V1" s="421"/>
      <c r="W1" s="421"/>
      <c r="X1" s="421"/>
      <c r="Y1" s="422"/>
      <c r="Z1" s="544" t="s">
        <v>1</v>
      </c>
      <c r="AA1" s="441"/>
      <c r="AB1" s="431"/>
      <c r="AC1" s="1"/>
      <c r="AD1" s="1"/>
      <c r="AE1" s="1"/>
      <c r="AF1" s="1"/>
      <c r="AG1" s="1"/>
      <c r="AH1" s="1"/>
      <c r="AI1" s="1"/>
      <c r="AJ1" s="1"/>
      <c r="AK1" s="1"/>
      <c r="AL1" s="1"/>
      <c r="AM1" s="1"/>
    </row>
    <row r="2" spans="1:39" ht="30.75" customHeight="1">
      <c r="A2" s="418"/>
      <c r="B2" s="442" t="s">
        <v>2</v>
      </c>
      <c r="C2" s="424"/>
      <c r="D2" s="424"/>
      <c r="E2" s="424"/>
      <c r="F2" s="424"/>
      <c r="G2" s="424"/>
      <c r="H2" s="424"/>
      <c r="I2" s="424"/>
      <c r="J2" s="424"/>
      <c r="K2" s="424"/>
      <c r="L2" s="424"/>
      <c r="M2" s="424"/>
      <c r="N2" s="424"/>
      <c r="O2" s="424"/>
      <c r="P2" s="424"/>
      <c r="Q2" s="424"/>
      <c r="R2" s="424"/>
      <c r="S2" s="424"/>
      <c r="T2" s="424"/>
      <c r="U2" s="424"/>
      <c r="V2" s="424"/>
      <c r="W2" s="424"/>
      <c r="X2" s="424"/>
      <c r="Y2" s="425"/>
      <c r="Z2" s="543" t="s">
        <v>88</v>
      </c>
      <c r="AA2" s="448"/>
      <c r="AB2" s="433"/>
      <c r="AC2" s="1"/>
      <c r="AD2" s="1"/>
      <c r="AE2" s="1"/>
      <c r="AF2" s="1"/>
      <c r="AG2" s="1"/>
      <c r="AH2" s="1"/>
      <c r="AI2" s="1"/>
      <c r="AJ2" s="1"/>
      <c r="AK2" s="1"/>
      <c r="AL2" s="1"/>
      <c r="AM2" s="1"/>
    </row>
    <row r="3" spans="1:39" ht="24" customHeight="1">
      <c r="A3" s="418"/>
      <c r="B3" s="443" t="s">
        <v>4</v>
      </c>
      <c r="C3" s="424"/>
      <c r="D3" s="424"/>
      <c r="E3" s="424"/>
      <c r="F3" s="424"/>
      <c r="G3" s="424"/>
      <c r="H3" s="424"/>
      <c r="I3" s="424"/>
      <c r="J3" s="424"/>
      <c r="K3" s="424"/>
      <c r="L3" s="424"/>
      <c r="M3" s="424"/>
      <c r="N3" s="424"/>
      <c r="O3" s="424"/>
      <c r="P3" s="424"/>
      <c r="Q3" s="424"/>
      <c r="R3" s="424"/>
      <c r="S3" s="424"/>
      <c r="T3" s="424"/>
      <c r="U3" s="424"/>
      <c r="V3" s="424"/>
      <c r="W3" s="424"/>
      <c r="X3" s="424"/>
      <c r="Y3" s="425"/>
      <c r="Z3" s="543" t="s">
        <v>89</v>
      </c>
      <c r="AA3" s="448"/>
      <c r="AB3" s="433"/>
      <c r="AC3" s="1"/>
      <c r="AD3" s="1"/>
      <c r="AE3" s="1"/>
      <c r="AF3" s="1"/>
      <c r="AG3" s="1"/>
      <c r="AH3" s="1"/>
      <c r="AI3" s="1"/>
      <c r="AJ3" s="1"/>
      <c r="AK3" s="1"/>
      <c r="AL3" s="1"/>
      <c r="AM3" s="1"/>
    </row>
    <row r="4" spans="1:39" ht="15.75" customHeight="1">
      <c r="A4" s="419"/>
      <c r="B4" s="426"/>
      <c r="C4" s="427"/>
      <c r="D4" s="427"/>
      <c r="E4" s="427"/>
      <c r="F4" s="427"/>
      <c r="G4" s="427"/>
      <c r="H4" s="427"/>
      <c r="I4" s="427"/>
      <c r="J4" s="427"/>
      <c r="K4" s="427"/>
      <c r="L4" s="427"/>
      <c r="M4" s="427"/>
      <c r="N4" s="427"/>
      <c r="O4" s="427"/>
      <c r="P4" s="427"/>
      <c r="Q4" s="427"/>
      <c r="R4" s="427"/>
      <c r="S4" s="427"/>
      <c r="T4" s="427"/>
      <c r="U4" s="427"/>
      <c r="V4" s="427"/>
      <c r="W4" s="427"/>
      <c r="X4" s="427"/>
      <c r="Y4" s="428"/>
      <c r="Z4" s="547" t="s">
        <v>6</v>
      </c>
      <c r="AA4" s="445"/>
      <c r="AB4" s="446"/>
      <c r="AC4" s="1"/>
      <c r="AD4" s="1"/>
      <c r="AE4" s="1"/>
      <c r="AF4" s="1"/>
      <c r="AG4" s="1"/>
      <c r="AH4" s="1"/>
      <c r="AI4" s="1"/>
      <c r="AJ4" s="1"/>
      <c r="AK4" s="1"/>
      <c r="AL4" s="1"/>
      <c r="AM4" s="1"/>
    </row>
    <row r="5" spans="1:39" ht="9" customHeight="1">
      <c r="A5" s="2"/>
      <c r="B5" s="3"/>
      <c r="C5" s="4"/>
      <c r="D5" s="285"/>
      <c r="E5" s="285"/>
      <c r="F5" s="285"/>
      <c r="G5" s="285"/>
      <c r="H5" s="285"/>
      <c r="I5" s="285"/>
      <c r="J5" s="285"/>
      <c r="K5" s="285"/>
      <c r="L5" s="285"/>
      <c r="M5" s="285"/>
      <c r="N5" s="285"/>
      <c r="O5" s="285"/>
      <c r="P5" s="285"/>
      <c r="Q5" s="285"/>
      <c r="R5" s="285"/>
      <c r="S5" s="285"/>
      <c r="T5" s="285"/>
      <c r="U5" s="285"/>
      <c r="V5" s="285"/>
      <c r="W5" s="285"/>
      <c r="X5" s="286"/>
      <c r="Y5" s="285"/>
      <c r="Z5" s="5"/>
      <c r="AA5" s="6"/>
      <c r="AB5" s="7"/>
      <c r="AC5" s="1"/>
      <c r="AD5" s="1"/>
      <c r="AE5" s="1"/>
      <c r="AF5" s="1"/>
      <c r="AG5" s="1"/>
      <c r="AH5" s="1"/>
      <c r="AI5" s="1"/>
      <c r="AJ5" s="1"/>
      <c r="AK5" s="1"/>
      <c r="AL5" s="1"/>
      <c r="AM5" s="1"/>
    </row>
    <row r="6" spans="1:39" ht="9" customHeight="1">
      <c r="A6" s="287"/>
      <c r="B6" s="285"/>
      <c r="C6" s="285"/>
      <c r="D6" s="285"/>
      <c r="E6" s="285"/>
      <c r="F6" s="285"/>
      <c r="G6" s="285"/>
      <c r="H6" s="285"/>
      <c r="I6" s="285"/>
      <c r="J6" s="285"/>
      <c r="K6" s="285"/>
      <c r="L6" s="285"/>
      <c r="M6" s="285"/>
      <c r="N6" s="285"/>
      <c r="O6" s="285"/>
      <c r="P6" s="285"/>
      <c r="Q6" s="285"/>
      <c r="R6" s="285"/>
      <c r="S6" s="285"/>
      <c r="T6" s="285"/>
      <c r="U6" s="285"/>
      <c r="V6" s="285"/>
      <c r="W6" s="285"/>
      <c r="X6" s="286"/>
      <c r="Y6" s="285"/>
      <c r="Z6" s="285"/>
      <c r="AA6" s="288"/>
      <c r="AB6" s="289"/>
      <c r="AC6" s="1"/>
      <c r="AD6" s="1"/>
      <c r="AE6" s="1"/>
      <c r="AF6" s="1"/>
      <c r="AG6" s="1"/>
      <c r="AH6" s="1"/>
      <c r="AI6" s="1"/>
      <c r="AJ6" s="1"/>
      <c r="AK6" s="1"/>
      <c r="AL6" s="1"/>
      <c r="AM6" s="1"/>
    </row>
    <row r="7" spans="1:39" ht="15" customHeight="1">
      <c r="A7" s="420" t="s">
        <v>15</v>
      </c>
      <c r="B7" s="422"/>
      <c r="C7" s="552"/>
      <c r="D7" s="421"/>
      <c r="E7" s="421"/>
      <c r="F7" s="421"/>
      <c r="G7" s="421"/>
      <c r="H7" s="421"/>
      <c r="I7" s="421"/>
      <c r="J7" s="421"/>
      <c r="K7" s="422"/>
      <c r="L7" s="56"/>
      <c r="M7" s="57"/>
      <c r="N7" s="57"/>
      <c r="O7" s="57"/>
      <c r="P7" s="57"/>
      <c r="Q7" s="58"/>
      <c r="R7" s="550" t="s">
        <v>9</v>
      </c>
      <c r="S7" s="421"/>
      <c r="T7" s="422"/>
      <c r="U7" s="549" t="s">
        <v>90</v>
      </c>
      <c r="V7" s="422"/>
      <c r="W7" s="550" t="s">
        <v>10</v>
      </c>
      <c r="X7" s="422"/>
      <c r="Y7" s="449" t="s">
        <v>11</v>
      </c>
      <c r="Z7" s="431"/>
      <c r="AA7" s="548"/>
      <c r="AB7" s="431"/>
      <c r="AC7" s="1"/>
      <c r="AD7" s="1"/>
      <c r="AE7" s="1"/>
      <c r="AF7" s="1"/>
      <c r="AG7" s="1"/>
      <c r="AH7" s="1"/>
      <c r="AI7" s="1"/>
      <c r="AJ7" s="1"/>
      <c r="AK7" s="1"/>
      <c r="AL7" s="1"/>
      <c r="AM7" s="1"/>
    </row>
    <row r="8" spans="1:39" ht="15" customHeight="1">
      <c r="A8" s="423"/>
      <c r="B8" s="425"/>
      <c r="C8" s="423"/>
      <c r="D8" s="424"/>
      <c r="E8" s="424"/>
      <c r="F8" s="424"/>
      <c r="G8" s="424"/>
      <c r="H8" s="424"/>
      <c r="I8" s="424"/>
      <c r="J8" s="424"/>
      <c r="K8" s="425"/>
      <c r="L8" s="56"/>
      <c r="M8" s="57"/>
      <c r="N8" s="57"/>
      <c r="O8" s="57"/>
      <c r="P8" s="57"/>
      <c r="Q8" s="58"/>
      <c r="R8" s="423"/>
      <c r="S8" s="424"/>
      <c r="T8" s="425"/>
      <c r="U8" s="423"/>
      <c r="V8" s="425"/>
      <c r="W8" s="423"/>
      <c r="X8" s="425"/>
      <c r="Y8" s="432" t="s">
        <v>12</v>
      </c>
      <c r="Z8" s="433"/>
      <c r="AA8" s="434"/>
      <c r="AB8" s="433"/>
      <c r="AC8" s="1"/>
      <c r="AD8" s="1"/>
      <c r="AE8" s="1"/>
      <c r="AF8" s="1"/>
      <c r="AG8" s="1"/>
      <c r="AH8" s="1"/>
      <c r="AI8" s="1"/>
      <c r="AJ8" s="1"/>
      <c r="AK8" s="1"/>
      <c r="AL8" s="1"/>
      <c r="AM8" s="1"/>
    </row>
    <row r="9" spans="1:39" ht="15" customHeight="1">
      <c r="A9" s="426"/>
      <c r="B9" s="428"/>
      <c r="C9" s="426"/>
      <c r="D9" s="427"/>
      <c r="E9" s="427"/>
      <c r="F9" s="427"/>
      <c r="G9" s="427"/>
      <c r="H9" s="427"/>
      <c r="I9" s="427"/>
      <c r="J9" s="427"/>
      <c r="K9" s="428"/>
      <c r="L9" s="56"/>
      <c r="M9" s="57"/>
      <c r="N9" s="57"/>
      <c r="O9" s="57"/>
      <c r="P9" s="57"/>
      <c r="Q9" s="58"/>
      <c r="R9" s="426"/>
      <c r="S9" s="427"/>
      <c r="T9" s="428"/>
      <c r="U9" s="426"/>
      <c r="V9" s="428"/>
      <c r="W9" s="426"/>
      <c r="X9" s="428"/>
      <c r="Y9" s="450" t="s">
        <v>13</v>
      </c>
      <c r="Z9" s="446"/>
      <c r="AA9" s="545"/>
      <c r="AB9" s="446"/>
      <c r="AC9" s="1"/>
      <c r="AD9" s="1"/>
      <c r="AE9" s="1"/>
      <c r="AF9" s="1"/>
      <c r="AG9" s="1"/>
      <c r="AH9" s="1"/>
      <c r="AI9" s="1"/>
      <c r="AJ9" s="1"/>
      <c r="AK9" s="1"/>
      <c r="AL9" s="1"/>
      <c r="AM9" s="1"/>
    </row>
    <row r="10" spans="1:39" ht="9" customHeight="1">
      <c r="A10" s="284"/>
      <c r="B10" s="15"/>
      <c r="C10" s="290"/>
      <c r="D10" s="290"/>
      <c r="E10" s="290"/>
      <c r="F10" s="290"/>
      <c r="G10" s="290"/>
      <c r="H10" s="290"/>
      <c r="I10" s="290"/>
      <c r="J10" s="290"/>
      <c r="K10" s="290"/>
      <c r="L10" s="290"/>
      <c r="M10" s="291"/>
      <c r="N10" s="291"/>
      <c r="O10" s="291"/>
      <c r="P10" s="291"/>
      <c r="Q10" s="291"/>
      <c r="R10" s="16"/>
      <c r="S10" s="16"/>
      <c r="T10" s="16"/>
      <c r="U10" s="16"/>
      <c r="V10" s="16"/>
      <c r="W10" s="9"/>
      <c r="X10" s="9"/>
      <c r="Y10" s="9"/>
      <c r="Z10" s="9"/>
      <c r="AA10" s="9"/>
      <c r="AB10" s="292"/>
      <c r="AC10" s="1"/>
      <c r="AD10" s="1"/>
      <c r="AE10" s="1"/>
      <c r="AF10" s="1"/>
      <c r="AG10" s="1"/>
      <c r="AH10" s="1"/>
      <c r="AI10" s="1"/>
      <c r="AJ10" s="1"/>
      <c r="AK10" s="1"/>
      <c r="AL10" s="1"/>
      <c r="AM10" s="1"/>
    </row>
    <row r="11" spans="1:39" ht="39" customHeight="1">
      <c r="A11" s="459" t="s">
        <v>17</v>
      </c>
      <c r="B11" s="438"/>
      <c r="C11" s="554"/>
      <c r="D11" s="437"/>
      <c r="E11" s="437"/>
      <c r="F11" s="437"/>
      <c r="G11" s="437"/>
      <c r="H11" s="437"/>
      <c r="I11" s="437"/>
      <c r="J11" s="437"/>
      <c r="K11" s="438"/>
      <c r="L11" s="59"/>
      <c r="M11" s="436" t="s">
        <v>19</v>
      </c>
      <c r="N11" s="437"/>
      <c r="O11" s="437"/>
      <c r="P11" s="437"/>
      <c r="Q11" s="438"/>
      <c r="R11" s="439"/>
      <c r="S11" s="437"/>
      <c r="T11" s="437"/>
      <c r="U11" s="437"/>
      <c r="V11" s="438"/>
      <c r="W11" s="436" t="s">
        <v>21</v>
      </c>
      <c r="X11" s="438"/>
      <c r="Y11" s="439"/>
      <c r="Z11" s="437"/>
      <c r="AA11" s="437"/>
      <c r="AB11" s="438"/>
      <c r="AC11" s="1"/>
      <c r="AD11" s="1"/>
      <c r="AE11" s="1"/>
      <c r="AF11" s="1"/>
      <c r="AG11" s="1"/>
      <c r="AH11" s="1"/>
      <c r="AI11" s="1"/>
      <c r="AJ11" s="1"/>
      <c r="AK11" s="1"/>
      <c r="AL11" s="1"/>
      <c r="AM11" s="1"/>
    </row>
    <row r="12" spans="1:39" ht="9" customHeight="1">
      <c r="A12" s="287"/>
      <c r="B12" s="285"/>
      <c r="C12" s="462"/>
      <c r="D12" s="427"/>
      <c r="E12" s="427"/>
      <c r="F12" s="427"/>
      <c r="G12" s="427"/>
      <c r="H12" s="427"/>
      <c r="I12" s="427"/>
      <c r="J12" s="427"/>
      <c r="K12" s="427"/>
      <c r="L12" s="427"/>
      <c r="M12" s="427"/>
      <c r="N12" s="427"/>
      <c r="O12" s="427"/>
      <c r="P12" s="427"/>
      <c r="Q12" s="427"/>
      <c r="R12" s="427"/>
      <c r="S12" s="427"/>
      <c r="T12" s="427"/>
      <c r="U12" s="427"/>
      <c r="V12" s="427"/>
      <c r="W12" s="427"/>
      <c r="X12" s="427"/>
      <c r="Y12" s="427"/>
      <c r="Z12" s="427"/>
      <c r="AA12" s="17"/>
      <c r="AB12" s="293"/>
      <c r="AC12" s="1"/>
      <c r="AD12" s="1"/>
      <c r="AE12" s="1"/>
      <c r="AF12" s="1"/>
      <c r="AG12" s="1"/>
      <c r="AH12" s="1"/>
      <c r="AI12" s="1"/>
      <c r="AJ12" s="1"/>
      <c r="AK12" s="1"/>
      <c r="AL12" s="1"/>
      <c r="AM12" s="1"/>
    </row>
    <row r="13" spans="1:39" ht="37.5" customHeight="1">
      <c r="A13" s="459" t="s">
        <v>23</v>
      </c>
      <c r="B13" s="438"/>
      <c r="C13" s="551"/>
      <c r="D13" s="437"/>
      <c r="E13" s="437"/>
      <c r="F13" s="437"/>
      <c r="G13" s="437"/>
      <c r="H13" s="437"/>
      <c r="I13" s="437"/>
      <c r="J13" s="437"/>
      <c r="K13" s="437"/>
      <c r="L13" s="437"/>
      <c r="M13" s="437"/>
      <c r="N13" s="437"/>
      <c r="O13" s="437"/>
      <c r="P13" s="437"/>
      <c r="Q13" s="438"/>
      <c r="R13" s="285"/>
      <c r="S13" s="553" t="s">
        <v>91</v>
      </c>
      <c r="T13" s="500"/>
      <c r="U13" s="60"/>
      <c r="V13" s="562" t="s">
        <v>26</v>
      </c>
      <c r="W13" s="500"/>
      <c r="X13" s="500"/>
      <c r="Y13" s="500"/>
      <c r="Z13" s="285"/>
      <c r="AA13" s="461"/>
      <c r="AB13" s="438"/>
      <c r="AC13" s="294"/>
      <c r="AD13" s="294"/>
      <c r="AE13" s="294"/>
      <c r="AF13" s="294"/>
      <c r="AG13" s="294"/>
      <c r="AH13" s="294"/>
      <c r="AI13" s="294"/>
      <c r="AJ13" s="294"/>
      <c r="AK13" s="294"/>
      <c r="AL13" s="294"/>
      <c r="AM13" s="294"/>
    </row>
    <row r="14" spans="1:39" ht="16.5" customHeight="1">
      <c r="A14" s="295"/>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7"/>
      <c r="AC14" s="1"/>
      <c r="AD14" s="1"/>
      <c r="AE14" s="1"/>
      <c r="AF14" s="1"/>
      <c r="AG14" s="1"/>
      <c r="AH14" s="1"/>
      <c r="AI14" s="1"/>
      <c r="AJ14" s="1"/>
      <c r="AK14" s="1"/>
      <c r="AL14" s="1"/>
      <c r="AM14" s="1"/>
    </row>
    <row r="15" spans="1:39" ht="24" customHeight="1">
      <c r="A15" s="420" t="s">
        <v>7</v>
      </c>
      <c r="B15" s="422"/>
      <c r="C15" s="557" t="s">
        <v>92</v>
      </c>
      <c r="D15" s="302"/>
      <c r="E15" s="302"/>
      <c r="F15" s="302"/>
      <c r="G15" s="302"/>
      <c r="H15" s="302"/>
      <c r="I15" s="302"/>
      <c r="J15" s="291"/>
      <c r="K15" s="307"/>
      <c r="L15" s="291"/>
      <c r="M15" s="288"/>
      <c r="N15" s="288"/>
      <c r="O15" s="288"/>
      <c r="P15" s="288"/>
      <c r="Q15" s="436" t="s">
        <v>27</v>
      </c>
      <c r="R15" s="437"/>
      <c r="S15" s="437"/>
      <c r="T15" s="437"/>
      <c r="U15" s="437"/>
      <c r="V15" s="437"/>
      <c r="W15" s="437"/>
      <c r="X15" s="437"/>
      <c r="Y15" s="437"/>
      <c r="Z15" s="437"/>
      <c r="AA15" s="437"/>
      <c r="AB15" s="438"/>
      <c r="AC15" s="1"/>
      <c r="AD15" s="1"/>
      <c r="AE15" s="1"/>
      <c r="AF15" s="1"/>
      <c r="AG15" s="1"/>
      <c r="AH15" s="1"/>
      <c r="AI15" s="1"/>
      <c r="AJ15" s="1"/>
      <c r="AK15" s="1"/>
      <c r="AL15" s="1"/>
      <c r="AM15" s="1"/>
    </row>
    <row r="16" spans="1:39" ht="35.25" customHeight="1">
      <c r="A16" s="426"/>
      <c r="B16" s="428"/>
      <c r="C16" s="419"/>
      <c r="D16" s="302"/>
      <c r="E16" s="302"/>
      <c r="F16" s="302"/>
      <c r="G16" s="302"/>
      <c r="H16" s="302"/>
      <c r="I16" s="302"/>
      <c r="J16" s="291"/>
      <c r="K16" s="291"/>
      <c r="L16" s="291"/>
      <c r="M16" s="288"/>
      <c r="N16" s="288"/>
      <c r="O16" s="288"/>
      <c r="P16" s="288"/>
      <c r="Q16" s="540" t="s">
        <v>93</v>
      </c>
      <c r="R16" s="465"/>
      <c r="S16" s="465"/>
      <c r="T16" s="465"/>
      <c r="U16" s="465"/>
      <c r="V16" s="466"/>
      <c r="W16" s="541" t="s">
        <v>94</v>
      </c>
      <c r="X16" s="465"/>
      <c r="Y16" s="465"/>
      <c r="Z16" s="465"/>
      <c r="AA16" s="465"/>
      <c r="AB16" s="467"/>
      <c r="AC16" s="1"/>
      <c r="AD16" s="1"/>
      <c r="AE16" s="1"/>
      <c r="AF16" s="1"/>
      <c r="AG16" s="1"/>
      <c r="AH16" s="1"/>
      <c r="AI16" s="1"/>
      <c r="AJ16" s="1"/>
      <c r="AK16" s="1"/>
      <c r="AL16" s="1"/>
      <c r="AM16" s="1"/>
    </row>
    <row r="17" spans="1:39" ht="27" customHeight="1">
      <c r="A17" s="298"/>
      <c r="B17" s="288"/>
      <c r="C17" s="288"/>
      <c r="D17" s="302"/>
      <c r="E17" s="302"/>
      <c r="F17" s="302"/>
      <c r="G17" s="302"/>
      <c r="H17" s="302"/>
      <c r="I17" s="302"/>
      <c r="J17" s="302"/>
      <c r="K17" s="302"/>
      <c r="L17" s="302"/>
      <c r="M17" s="288"/>
      <c r="N17" s="288"/>
      <c r="O17" s="288"/>
      <c r="P17" s="288"/>
      <c r="Q17" s="542" t="s">
        <v>95</v>
      </c>
      <c r="R17" s="448"/>
      <c r="S17" s="457"/>
      <c r="T17" s="536" t="s">
        <v>96</v>
      </c>
      <c r="U17" s="448"/>
      <c r="V17" s="457"/>
      <c r="W17" s="536" t="s">
        <v>95</v>
      </c>
      <c r="X17" s="457"/>
      <c r="Y17" s="536" t="s">
        <v>97</v>
      </c>
      <c r="Z17" s="457"/>
      <c r="AA17" s="536" t="s">
        <v>98</v>
      </c>
      <c r="AB17" s="433"/>
      <c r="AC17" s="18"/>
      <c r="AD17" s="18"/>
      <c r="AE17" s="1"/>
      <c r="AF17" s="1"/>
      <c r="AG17" s="1"/>
      <c r="AH17" s="1"/>
      <c r="AI17" s="1"/>
      <c r="AJ17" s="1"/>
      <c r="AK17" s="1"/>
      <c r="AL17" s="1"/>
      <c r="AM17" s="1"/>
    </row>
    <row r="18" spans="1:39" ht="27" customHeight="1">
      <c r="A18" s="298"/>
      <c r="B18" s="288"/>
      <c r="C18" s="288"/>
      <c r="D18" s="302"/>
      <c r="E18" s="302"/>
      <c r="F18" s="302"/>
      <c r="G18" s="302"/>
      <c r="H18" s="302"/>
      <c r="I18" s="302"/>
      <c r="J18" s="302"/>
      <c r="K18" s="302"/>
      <c r="L18" s="302"/>
      <c r="M18" s="288"/>
      <c r="N18" s="288"/>
      <c r="O18" s="288"/>
      <c r="P18" s="288"/>
      <c r="Q18" s="61"/>
      <c r="R18" s="308"/>
      <c r="S18" s="62"/>
      <c r="T18" s="536"/>
      <c r="U18" s="448"/>
      <c r="V18" s="457"/>
      <c r="W18" s="63"/>
      <c r="X18" s="64"/>
      <c r="Y18" s="63"/>
      <c r="Z18" s="64"/>
      <c r="AA18" s="63"/>
      <c r="AB18" s="65"/>
      <c r="AC18" s="18"/>
      <c r="AD18" s="18"/>
      <c r="AE18" s="1"/>
      <c r="AF18" s="1"/>
      <c r="AG18" s="1"/>
      <c r="AH18" s="1"/>
      <c r="AI18" s="1"/>
      <c r="AJ18" s="1"/>
      <c r="AK18" s="1"/>
      <c r="AL18" s="1"/>
      <c r="AM18" s="1"/>
    </row>
    <row r="19" spans="1:39" ht="18" customHeight="1">
      <c r="A19" s="287"/>
      <c r="B19" s="285"/>
      <c r="C19" s="302"/>
      <c r="D19" s="302"/>
      <c r="E19" s="302"/>
      <c r="F19" s="302"/>
      <c r="G19" s="309"/>
      <c r="H19" s="309"/>
      <c r="I19" s="309"/>
      <c r="J19" s="309"/>
      <c r="K19" s="309"/>
      <c r="L19" s="309"/>
      <c r="M19" s="302"/>
      <c r="N19" s="302"/>
      <c r="O19" s="302"/>
      <c r="P19" s="302"/>
      <c r="Q19" s="537"/>
      <c r="R19" s="445"/>
      <c r="S19" s="535"/>
      <c r="T19" s="534"/>
      <c r="U19" s="445"/>
      <c r="V19" s="535"/>
      <c r="W19" s="538"/>
      <c r="X19" s="457"/>
      <c r="Y19" s="546"/>
      <c r="Z19" s="457"/>
      <c r="AA19" s="546"/>
      <c r="AB19" s="433"/>
      <c r="AC19" s="18"/>
      <c r="AD19" s="18"/>
      <c r="AE19" s="1"/>
      <c r="AF19" s="1"/>
      <c r="AG19" s="1"/>
      <c r="AH19" s="1"/>
      <c r="AI19" s="1"/>
      <c r="AJ19" s="1"/>
      <c r="AK19" s="1"/>
      <c r="AL19" s="1"/>
      <c r="AM19" s="1"/>
    </row>
    <row r="20" spans="1:39" ht="7.5" customHeight="1">
      <c r="A20" s="287"/>
      <c r="B20" s="285"/>
      <c r="C20" s="302"/>
      <c r="D20" s="302"/>
      <c r="E20" s="302"/>
      <c r="F20" s="302"/>
      <c r="G20" s="302"/>
      <c r="H20" s="302"/>
      <c r="I20" s="302"/>
      <c r="J20" s="302"/>
      <c r="K20" s="302"/>
      <c r="L20" s="302"/>
      <c r="M20" s="302"/>
      <c r="N20" s="302"/>
      <c r="O20" s="302"/>
      <c r="P20" s="302"/>
      <c r="Q20" s="302"/>
      <c r="R20" s="302"/>
      <c r="S20" s="302"/>
      <c r="T20" s="302"/>
      <c r="U20" s="302"/>
      <c r="V20" s="302"/>
      <c r="W20" s="302"/>
      <c r="X20" s="302"/>
      <c r="Y20" s="302"/>
      <c r="Z20" s="302"/>
      <c r="AA20" s="288"/>
      <c r="AB20" s="289"/>
      <c r="AC20" s="1"/>
      <c r="AD20" s="1"/>
      <c r="AE20" s="1"/>
      <c r="AF20" s="1"/>
      <c r="AG20" s="1"/>
      <c r="AH20" s="1"/>
      <c r="AI20" s="1"/>
      <c r="AJ20" s="1"/>
      <c r="AK20" s="1"/>
      <c r="AL20" s="1"/>
      <c r="AM20" s="1"/>
    </row>
    <row r="21" spans="1:39" ht="17.25" customHeight="1">
      <c r="A21" s="455" t="s">
        <v>47</v>
      </c>
      <c r="B21" s="441"/>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31"/>
      <c r="AC21" s="1"/>
      <c r="AD21" s="1"/>
      <c r="AE21" s="1"/>
      <c r="AF21" s="1"/>
      <c r="AG21" s="1"/>
      <c r="AH21" s="1"/>
      <c r="AI21" s="1"/>
      <c r="AJ21" s="1"/>
      <c r="AK21" s="1"/>
      <c r="AL21" s="1"/>
      <c r="AM21" s="1"/>
    </row>
    <row r="22" spans="1:39" ht="15" customHeight="1">
      <c r="A22" s="493" t="s">
        <v>48</v>
      </c>
      <c r="B22" s="488" t="s">
        <v>49</v>
      </c>
      <c r="C22" s="495"/>
      <c r="D22" s="456" t="s">
        <v>99</v>
      </c>
      <c r="E22" s="448"/>
      <c r="F22" s="448"/>
      <c r="G22" s="448"/>
      <c r="H22" s="448"/>
      <c r="I22" s="448"/>
      <c r="J22" s="448"/>
      <c r="K22" s="448"/>
      <c r="L22" s="448"/>
      <c r="M22" s="448"/>
      <c r="N22" s="448"/>
      <c r="O22" s="457"/>
      <c r="P22" s="486" t="s">
        <v>41</v>
      </c>
      <c r="Q22" s="488" t="s">
        <v>51</v>
      </c>
      <c r="R22" s="489"/>
      <c r="S22" s="489"/>
      <c r="T22" s="489"/>
      <c r="U22" s="489"/>
      <c r="V22" s="489"/>
      <c r="W22" s="489"/>
      <c r="X22" s="489"/>
      <c r="Y22" s="489"/>
      <c r="Z22" s="489"/>
      <c r="AA22" s="489"/>
      <c r="AB22" s="490"/>
      <c r="AC22" s="1"/>
      <c r="AD22" s="1"/>
      <c r="AE22" s="1"/>
      <c r="AF22" s="1"/>
      <c r="AG22" s="1"/>
      <c r="AH22" s="1"/>
      <c r="AI22" s="1"/>
      <c r="AJ22" s="1"/>
      <c r="AK22" s="1"/>
      <c r="AL22" s="1"/>
      <c r="AM22" s="1"/>
    </row>
    <row r="23" spans="1:39" ht="27" customHeight="1">
      <c r="A23" s="494"/>
      <c r="B23" s="491"/>
      <c r="C23" s="466"/>
      <c r="D23" s="35" t="s">
        <v>30</v>
      </c>
      <c r="E23" s="35" t="s">
        <v>8</v>
      </c>
      <c r="F23" s="35" t="s">
        <v>31</v>
      </c>
      <c r="G23" s="35" t="s">
        <v>32</v>
      </c>
      <c r="H23" s="35" t="s">
        <v>33</v>
      </c>
      <c r="I23" s="35" t="s">
        <v>34</v>
      </c>
      <c r="J23" s="35" t="s">
        <v>35</v>
      </c>
      <c r="K23" s="35" t="s">
        <v>36</v>
      </c>
      <c r="L23" s="35" t="s">
        <v>37</v>
      </c>
      <c r="M23" s="35" t="s">
        <v>38</v>
      </c>
      <c r="N23" s="35" t="s">
        <v>39</v>
      </c>
      <c r="O23" s="35" t="s">
        <v>40</v>
      </c>
      <c r="P23" s="487"/>
      <c r="Q23" s="491"/>
      <c r="R23" s="465"/>
      <c r="S23" s="465"/>
      <c r="T23" s="465"/>
      <c r="U23" s="465"/>
      <c r="V23" s="465"/>
      <c r="W23" s="465"/>
      <c r="X23" s="465"/>
      <c r="Y23" s="465"/>
      <c r="Z23" s="465"/>
      <c r="AA23" s="465"/>
      <c r="AB23" s="467"/>
      <c r="AC23" s="1"/>
      <c r="AD23" s="1"/>
      <c r="AE23" s="1"/>
      <c r="AF23" s="1"/>
      <c r="AG23" s="1"/>
      <c r="AH23" s="1"/>
      <c r="AI23" s="1"/>
      <c r="AJ23" s="1"/>
      <c r="AK23" s="1"/>
      <c r="AL23" s="1"/>
      <c r="AM23" s="1"/>
    </row>
    <row r="24" spans="1:39" ht="42" customHeight="1">
      <c r="A24" s="36"/>
      <c r="B24" s="570"/>
      <c r="C24" s="495"/>
      <c r="D24" s="303"/>
      <c r="E24" s="303"/>
      <c r="F24" s="303"/>
      <c r="G24" s="303"/>
      <c r="H24" s="303"/>
      <c r="I24" s="303"/>
      <c r="J24" s="303"/>
      <c r="K24" s="303"/>
      <c r="L24" s="303"/>
      <c r="M24" s="303"/>
      <c r="N24" s="303"/>
      <c r="O24" s="303"/>
      <c r="P24" s="304">
        <f>SUM(D24:O24)</f>
        <v>0</v>
      </c>
      <c r="Q24" s="569" t="s">
        <v>100</v>
      </c>
      <c r="R24" s="448"/>
      <c r="S24" s="448"/>
      <c r="T24" s="448"/>
      <c r="U24" s="448"/>
      <c r="V24" s="448"/>
      <c r="W24" s="448"/>
      <c r="X24" s="448"/>
      <c r="Y24" s="448"/>
      <c r="Z24" s="448"/>
      <c r="AA24" s="448"/>
      <c r="AB24" s="433"/>
      <c r="AC24" s="1"/>
      <c r="AD24" s="1"/>
      <c r="AE24" s="1"/>
      <c r="AF24" s="1"/>
      <c r="AG24" s="1"/>
      <c r="AH24" s="1"/>
      <c r="AI24" s="1"/>
      <c r="AJ24" s="1"/>
      <c r="AK24" s="1"/>
      <c r="AL24" s="1"/>
      <c r="AM24" s="1"/>
    </row>
    <row r="25" spans="1:39" ht="21.75" customHeight="1">
      <c r="A25" s="455" t="s">
        <v>54</v>
      </c>
      <c r="B25" s="441"/>
      <c r="C25" s="441"/>
      <c r="D25" s="441"/>
      <c r="E25" s="441"/>
      <c r="F25" s="441"/>
      <c r="G25" s="441"/>
      <c r="H25" s="441"/>
      <c r="I25" s="441"/>
      <c r="J25" s="441"/>
      <c r="K25" s="441"/>
      <c r="L25" s="441"/>
      <c r="M25" s="441"/>
      <c r="N25" s="441"/>
      <c r="O25" s="441"/>
      <c r="P25" s="441"/>
      <c r="Q25" s="441"/>
      <c r="R25" s="441"/>
      <c r="S25" s="441"/>
      <c r="T25" s="441"/>
      <c r="U25" s="441"/>
      <c r="V25" s="441"/>
      <c r="W25" s="441"/>
      <c r="X25" s="441"/>
      <c r="Y25" s="441"/>
      <c r="Z25" s="441"/>
      <c r="AA25" s="441"/>
      <c r="AB25" s="431"/>
      <c r="AC25" s="1"/>
      <c r="AD25" s="1"/>
      <c r="AE25" s="1"/>
      <c r="AF25" s="1"/>
      <c r="AG25" s="1"/>
      <c r="AH25" s="1"/>
      <c r="AI25" s="1"/>
      <c r="AJ25" s="1"/>
      <c r="AK25" s="1"/>
      <c r="AL25" s="1"/>
      <c r="AM25" s="1"/>
    </row>
    <row r="26" spans="1:39" ht="22.5" customHeight="1">
      <c r="A26" s="501" t="s">
        <v>55</v>
      </c>
      <c r="B26" s="486" t="s">
        <v>56</v>
      </c>
      <c r="C26" s="486" t="s">
        <v>49</v>
      </c>
      <c r="D26" s="456" t="s">
        <v>57</v>
      </c>
      <c r="E26" s="448"/>
      <c r="F26" s="448"/>
      <c r="G26" s="448"/>
      <c r="H26" s="448"/>
      <c r="I26" s="448"/>
      <c r="J26" s="448"/>
      <c r="K26" s="448"/>
      <c r="L26" s="448"/>
      <c r="M26" s="448"/>
      <c r="N26" s="448"/>
      <c r="O26" s="448"/>
      <c r="P26" s="457"/>
      <c r="Q26" s="456" t="s">
        <v>58</v>
      </c>
      <c r="R26" s="448"/>
      <c r="S26" s="448"/>
      <c r="T26" s="448"/>
      <c r="U26" s="448"/>
      <c r="V26" s="448"/>
      <c r="W26" s="448"/>
      <c r="X26" s="448"/>
      <c r="Y26" s="448"/>
      <c r="Z26" s="448"/>
      <c r="AA26" s="448"/>
      <c r="AB26" s="433"/>
      <c r="AC26" s="1"/>
      <c r="AD26" s="1"/>
      <c r="AE26" s="38"/>
      <c r="AF26" s="38"/>
      <c r="AG26" s="38"/>
      <c r="AH26" s="38"/>
      <c r="AI26" s="38"/>
      <c r="AJ26" s="38"/>
      <c r="AK26" s="38"/>
      <c r="AL26" s="38"/>
      <c r="AM26" s="38"/>
    </row>
    <row r="27" spans="1:39" ht="22.5" customHeight="1">
      <c r="A27" s="502"/>
      <c r="B27" s="487"/>
      <c r="C27" s="487"/>
      <c r="D27" s="35" t="s">
        <v>30</v>
      </c>
      <c r="E27" s="35" t="s">
        <v>8</v>
      </c>
      <c r="F27" s="35" t="s">
        <v>31</v>
      </c>
      <c r="G27" s="35" t="s">
        <v>32</v>
      </c>
      <c r="H27" s="35" t="s">
        <v>33</v>
      </c>
      <c r="I27" s="35" t="s">
        <v>34</v>
      </c>
      <c r="J27" s="35" t="s">
        <v>35</v>
      </c>
      <c r="K27" s="35" t="s">
        <v>36</v>
      </c>
      <c r="L27" s="35" t="s">
        <v>37</v>
      </c>
      <c r="M27" s="35" t="s">
        <v>38</v>
      </c>
      <c r="N27" s="35" t="s">
        <v>39</v>
      </c>
      <c r="O27" s="35" t="s">
        <v>40</v>
      </c>
      <c r="P27" s="35" t="s">
        <v>41</v>
      </c>
      <c r="Q27" s="464" t="s">
        <v>59</v>
      </c>
      <c r="R27" s="465"/>
      <c r="S27" s="465"/>
      <c r="T27" s="466"/>
      <c r="U27" s="464" t="s">
        <v>60</v>
      </c>
      <c r="V27" s="465"/>
      <c r="W27" s="465"/>
      <c r="X27" s="466"/>
      <c r="Y27" s="464" t="s">
        <v>61</v>
      </c>
      <c r="Z27" s="465"/>
      <c r="AA27" s="465"/>
      <c r="AB27" s="467"/>
      <c r="AC27" s="1"/>
      <c r="AD27" s="1"/>
      <c r="AE27" s="38"/>
      <c r="AF27" s="38"/>
      <c r="AG27" s="38"/>
      <c r="AH27" s="38"/>
      <c r="AI27" s="38"/>
      <c r="AJ27" s="38"/>
      <c r="AK27" s="38"/>
      <c r="AL27" s="38"/>
      <c r="AM27" s="38"/>
    </row>
    <row r="28" spans="1:39" ht="33" customHeight="1">
      <c r="A28" s="558"/>
      <c r="B28" s="560"/>
      <c r="C28" s="267" t="s">
        <v>62</v>
      </c>
      <c r="D28" s="303"/>
      <c r="E28" s="303"/>
      <c r="F28" s="303"/>
      <c r="G28" s="303"/>
      <c r="H28" s="303"/>
      <c r="I28" s="303"/>
      <c r="J28" s="303"/>
      <c r="K28" s="303"/>
      <c r="L28" s="303"/>
      <c r="M28" s="303"/>
      <c r="N28" s="303"/>
      <c r="O28" s="303"/>
      <c r="P28" s="310">
        <f t="shared" ref="P28:P29" si="0">SUM(D28:O28)</f>
        <v>0</v>
      </c>
      <c r="Q28" s="532" t="s">
        <v>101</v>
      </c>
      <c r="R28" s="489"/>
      <c r="S28" s="489"/>
      <c r="T28" s="495"/>
      <c r="U28" s="532" t="s">
        <v>102</v>
      </c>
      <c r="V28" s="489"/>
      <c r="W28" s="489"/>
      <c r="X28" s="495"/>
      <c r="Y28" s="532" t="s">
        <v>103</v>
      </c>
      <c r="Z28" s="489"/>
      <c r="AA28" s="489"/>
      <c r="AB28" s="490"/>
      <c r="AC28" s="1"/>
      <c r="AD28" s="1"/>
      <c r="AE28" s="38"/>
      <c r="AF28" s="38"/>
      <c r="AG28" s="38"/>
      <c r="AH28" s="38"/>
      <c r="AI28" s="38"/>
      <c r="AJ28" s="38"/>
      <c r="AK28" s="38"/>
      <c r="AL28" s="38"/>
      <c r="AM28" s="38"/>
    </row>
    <row r="29" spans="1:39" ht="33.75" customHeight="1">
      <c r="A29" s="559"/>
      <c r="B29" s="561"/>
      <c r="C29" s="39" t="s">
        <v>63</v>
      </c>
      <c r="D29" s="66"/>
      <c r="E29" s="66"/>
      <c r="F29" s="66"/>
      <c r="G29" s="67"/>
      <c r="H29" s="67"/>
      <c r="I29" s="67"/>
      <c r="J29" s="67"/>
      <c r="K29" s="67"/>
      <c r="L29" s="67"/>
      <c r="M29" s="67"/>
      <c r="N29" s="67"/>
      <c r="O29" s="67"/>
      <c r="P29" s="68">
        <f t="shared" si="0"/>
        <v>0</v>
      </c>
      <c r="Q29" s="533"/>
      <c r="R29" s="427"/>
      <c r="S29" s="427"/>
      <c r="T29" s="539"/>
      <c r="U29" s="533"/>
      <c r="V29" s="427"/>
      <c r="W29" s="427"/>
      <c r="X29" s="539"/>
      <c r="Y29" s="533"/>
      <c r="Z29" s="427"/>
      <c r="AA29" s="427"/>
      <c r="AB29" s="428"/>
      <c r="AC29" s="40"/>
      <c r="AD29" s="1"/>
      <c r="AE29" s="38"/>
      <c r="AF29" s="38"/>
      <c r="AG29" s="38"/>
      <c r="AH29" s="38"/>
      <c r="AI29" s="38"/>
      <c r="AJ29" s="38"/>
      <c r="AK29" s="38"/>
      <c r="AL29" s="38"/>
      <c r="AM29" s="38"/>
    </row>
    <row r="30" spans="1:39" ht="25.5" customHeight="1">
      <c r="A30" s="568" t="s">
        <v>64</v>
      </c>
      <c r="B30" s="571" t="s">
        <v>65</v>
      </c>
      <c r="C30" s="555" t="s">
        <v>66</v>
      </c>
      <c r="D30" s="441"/>
      <c r="E30" s="441"/>
      <c r="F30" s="441"/>
      <c r="G30" s="441"/>
      <c r="H30" s="441"/>
      <c r="I30" s="441"/>
      <c r="J30" s="441"/>
      <c r="K30" s="441"/>
      <c r="L30" s="441"/>
      <c r="M30" s="441"/>
      <c r="N30" s="441"/>
      <c r="O30" s="441"/>
      <c r="P30" s="572"/>
      <c r="Q30" s="555" t="s">
        <v>67</v>
      </c>
      <c r="R30" s="441"/>
      <c r="S30" s="441"/>
      <c r="T30" s="441"/>
      <c r="U30" s="441"/>
      <c r="V30" s="441"/>
      <c r="W30" s="441"/>
      <c r="X30" s="441"/>
      <c r="Y30" s="441"/>
      <c r="Z30" s="441"/>
      <c r="AA30" s="441"/>
      <c r="AB30" s="431"/>
      <c r="AC30" s="1"/>
      <c r="AD30" s="1"/>
      <c r="AE30" s="38"/>
      <c r="AF30" s="38"/>
      <c r="AG30" s="38"/>
      <c r="AH30" s="38"/>
      <c r="AI30" s="38"/>
      <c r="AJ30" s="38"/>
      <c r="AK30" s="38"/>
      <c r="AL30" s="38"/>
      <c r="AM30" s="38"/>
    </row>
    <row r="31" spans="1:39" ht="25.5" customHeight="1">
      <c r="A31" s="502"/>
      <c r="B31" s="487"/>
      <c r="C31" s="35" t="s">
        <v>68</v>
      </c>
      <c r="D31" s="35" t="s">
        <v>69</v>
      </c>
      <c r="E31" s="35" t="s">
        <v>70</v>
      </c>
      <c r="F31" s="35" t="s">
        <v>71</v>
      </c>
      <c r="G31" s="35" t="s">
        <v>72</v>
      </c>
      <c r="H31" s="35" t="s">
        <v>73</v>
      </c>
      <c r="I31" s="35" t="s">
        <v>74</v>
      </c>
      <c r="J31" s="35" t="s">
        <v>75</v>
      </c>
      <c r="K31" s="35" t="s">
        <v>76</v>
      </c>
      <c r="L31" s="35" t="s">
        <v>77</v>
      </c>
      <c r="M31" s="35" t="s">
        <v>78</v>
      </c>
      <c r="N31" s="35" t="s">
        <v>79</v>
      </c>
      <c r="O31" s="35" t="s">
        <v>80</v>
      </c>
      <c r="P31" s="35" t="s">
        <v>81</v>
      </c>
      <c r="Q31" s="456" t="s">
        <v>82</v>
      </c>
      <c r="R31" s="448"/>
      <c r="S31" s="448"/>
      <c r="T31" s="448"/>
      <c r="U31" s="448"/>
      <c r="V31" s="448"/>
      <c r="W31" s="448"/>
      <c r="X31" s="448"/>
      <c r="Y31" s="448"/>
      <c r="Z31" s="448"/>
      <c r="AA31" s="448"/>
      <c r="AB31" s="433"/>
      <c r="AC31" s="1"/>
      <c r="AD31" s="1"/>
      <c r="AE31" s="41"/>
      <c r="AF31" s="41"/>
      <c r="AG31" s="41"/>
      <c r="AH31" s="41"/>
      <c r="AI31" s="41"/>
      <c r="AJ31" s="41"/>
      <c r="AK31" s="41"/>
      <c r="AL31" s="41"/>
      <c r="AM31" s="41"/>
    </row>
    <row r="32" spans="1:39" ht="28.5" customHeight="1">
      <c r="A32" s="567"/>
      <c r="B32" s="556"/>
      <c r="C32" s="267" t="s">
        <v>62</v>
      </c>
      <c r="D32" s="311"/>
      <c r="E32" s="311"/>
      <c r="F32" s="311"/>
      <c r="G32" s="311"/>
      <c r="H32" s="311"/>
      <c r="I32" s="311"/>
      <c r="J32" s="311"/>
      <c r="K32" s="311"/>
      <c r="L32" s="311"/>
      <c r="M32" s="311"/>
      <c r="N32" s="311"/>
      <c r="O32" s="311"/>
      <c r="P32" s="268">
        <f t="shared" ref="P32:P39" si="1">SUM(D32:O32)</f>
        <v>0</v>
      </c>
      <c r="Q32" s="573" t="s">
        <v>104</v>
      </c>
      <c r="R32" s="489"/>
      <c r="S32" s="489"/>
      <c r="T32" s="489"/>
      <c r="U32" s="489"/>
      <c r="V32" s="489"/>
      <c r="W32" s="489"/>
      <c r="X32" s="489"/>
      <c r="Y32" s="489"/>
      <c r="Z32" s="489"/>
      <c r="AA32" s="489"/>
      <c r="AB32" s="490"/>
      <c r="AC32" s="43"/>
      <c r="AD32" s="1"/>
      <c r="AE32" s="44"/>
      <c r="AF32" s="44"/>
      <c r="AG32" s="44"/>
      <c r="AH32" s="44"/>
      <c r="AI32" s="44"/>
      <c r="AJ32" s="44"/>
      <c r="AK32" s="44"/>
      <c r="AL32" s="44"/>
      <c r="AM32" s="44"/>
    </row>
    <row r="33" spans="1:39" ht="28.5" customHeight="1">
      <c r="A33" s="502"/>
      <c r="B33" s="487"/>
      <c r="C33" s="45" t="s">
        <v>63</v>
      </c>
      <c r="D33" s="46"/>
      <c r="E33" s="46"/>
      <c r="F33" s="46"/>
      <c r="G33" s="46"/>
      <c r="H33" s="46"/>
      <c r="I33" s="46"/>
      <c r="J33" s="46"/>
      <c r="K33" s="46"/>
      <c r="L33" s="46"/>
      <c r="M33" s="46"/>
      <c r="N33" s="46"/>
      <c r="O33" s="46"/>
      <c r="P33" s="269">
        <f t="shared" si="1"/>
        <v>0</v>
      </c>
      <c r="Q33" s="563"/>
      <c r="R33" s="424"/>
      <c r="S33" s="424"/>
      <c r="T33" s="424"/>
      <c r="U33" s="424"/>
      <c r="V33" s="424"/>
      <c r="W33" s="424"/>
      <c r="X33" s="424"/>
      <c r="Y33" s="424"/>
      <c r="Z33" s="424"/>
      <c r="AA33" s="424"/>
      <c r="AB33" s="425"/>
      <c r="AC33" s="43"/>
      <c r="AD33" s="1"/>
      <c r="AE33" s="1"/>
      <c r="AF33" s="1"/>
      <c r="AG33" s="1"/>
      <c r="AH33" s="1"/>
      <c r="AI33" s="1"/>
      <c r="AJ33" s="1"/>
      <c r="AK33" s="1"/>
      <c r="AL33" s="1"/>
      <c r="AM33" s="1"/>
    </row>
    <row r="34" spans="1:39" ht="28.5" customHeight="1">
      <c r="A34" s="564"/>
      <c r="B34" s="565"/>
      <c r="C34" s="47" t="s">
        <v>62</v>
      </c>
      <c r="D34" s="69"/>
      <c r="E34" s="69"/>
      <c r="F34" s="69"/>
      <c r="G34" s="69"/>
      <c r="H34" s="69"/>
      <c r="I34" s="69"/>
      <c r="J34" s="69"/>
      <c r="K34" s="69"/>
      <c r="L34" s="69"/>
      <c r="M34" s="69"/>
      <c r="N34" s="69"/>
      <c r="O34" s="69"/>
      <c r="P34" s="269">
        <f t="shared" si="1"/>
        <v>0</v>
      </c>
      <c r="Q34" s="532"/>
      <c r="R34" s="489"/>
      <c r="S34" s="489"/>
      <c r="T34" s="489"/>
      <c r="U34" s="489"/>
      <c r="V34" s="489"/>
      <c r="W34" s="489"/>
      <c r="X34" s="489"/>
      <c r="Y34" s="489"/>
      <c r="Z34" s="489"/>
      <c r="AA34" s="489"/>
      <c r="AB34" s="490"/>
      <c r="AC34" s="43"/>
      <c r="AD34" s="1"/>
      <c r="AE34" s="1"/>
      <c r="AF34" s="1"/>
      <c r="AG34" s="1"/>
      <c r="AH34" s="1"/>
      <c r="AI34" s="1"/>
      <c r="AJ34" s="1"/>
      <c r="AK34" s="1"/>
      <c r="AL34" s="1"/>
      <c r="AM34" s="1"/>
    </row>
    <row r="35" spans="1:39" ht="28.5" customHeight="1">
      <c r="A35" s="502"/>
      <c r="B35" s="487"/>
      <c r="C35" s="45" t="s">
        <v>63</v>
      </c>
      <c r="D35" s="46"/>
      <c r="E35" s="46"/>
      <c r="F35" s="46"/>
      <c r="G35" s="46"/>
      <c r="H35" s="46"/>
      <c r="I35" s="46"/>
      <c r="J35" s="46"/>
      <c r="K35" s="46"/>
      <c r="L35" s="48"/>
      <c r="M35" s="48"/>
      <c r="N35" s="48"/>
      <c r="O35" s="48"/>
      <c r="P35" s="269">
        <f t="shared" si="1"/>
        <v>0</v>
      </c>
      <c r="Q35" s="563"/>
      <c r="R35" s="424"/>
      <c r="S35" s="424"/>
      <c r="T35" s="424"/>
      <c r="U35" s="424"/>
      <c r="V35" s="424"/>
      <c r="W35" s="424"/>
      <c r="X35" s="424"/>
      <c r="Y35" s="424"/>
      <c r="Z35" s="424"/>
      <c r="AA35" s="424"/>
      <c r="AB35" s="425"/>
      <c r="AC35" s="43"/>
      <c r="AD35" s="1"/>
      <c r="AE35" s="1"/>
      <c r="AF35" s="1"/>
      <c r="AG35" s="1"/>
      <c r="AH35" s="1"/>
      <c r="AI35" s="1"/>
      <c r="AJ35" s="1"/>
      <c r="AK35" s="1"/>
      <c r="AL35" s="1"/>
      <c r="AM35" s="1"/>
    </row>
    <row r="36" spans="1:39" ht="28.5" customHeight="1">
      <c r="A36" s="566"/>
      <c r="B36" s="565"/>
      <c r="C36" s="47" t="s">
        <v>62</v>
      </c>
      <c r="D36" s="69"/>
      <c r="E36" s="69"/>
      <c r="F36" s="69"/>
      <c r="G36" s="69"/>
      <c r="H36" s="69"/>
      <c r="I36" s="69"/>
      <c r="J36" s="69"/>
      <c r="K36" s="69"/>
      <c r="L36" s="69"/>
      <c r="M36" s="69"/>
      <c r="N36" s="69"/>
      <c r="O36" s="69"/>
      <c r="P36" s="269">
        <f t="shared" si="1"/>
        <v>0</v>
      </c>
      <c r="Q36" s="532"/>
      <c r="R36" s="489"/>
      <c r="S36" s="489"/>
      <c r="T36" s="489"/>
      <c r="U36" s="489"/>
      <c r="V36" s="489"/>
      <c r="W36" s="489"/>
      <c r="X36" s="489"/>
      <c r="Y36" s="489"/>
      <c r="Z36" s="489"/>
      <c r="AA36" s="489"/>
      <c r="AB36" s="490"/>
      <c r="AC36" s="43"/>
      <c r="AD36" s="1"/>
      <c r="AE36" s="1"/>
      <c r="AF36" s="1"/>
      <c r="AG36" s="1"/>
      <c r="AH36" s="1"/>
      <c r="AI36" s="1"/>
      <c r="AJ36" s="1"/>
      <c r="AK36" s="1"/>
      <c r="AL36" s="1"/>
      <c r="AM36" s="1"/>
    </row>
    <row r="37" spans="1:39" ht="28.5" customHeight="1">
      <c r="A37" s="502"/>
      <c r="B37" s="487"/>
      <c r="C37" s="45" t="s">
        <v>63</v>
      </c>
      <c r="D37" s="46"/>
      <c r="E37" s="46"/>
      <c r="F37" s="46"/>
      <c r="G37" s="46"/>
      <c r="H37" s="46"/>
      <c r="I37" s="46"/>
      <c r="J37" s="46"/>
      <c r="K37" s="46"/>
      <c r="L37" s="48"/>
      <c r="M37" s="48"/>
      <c r="N37" s="48"/>
      <c r="O37" s="48"/>
      <c r="P37" s="269">
        <f t="shared" si="1"/>
        <v>0</v>
      </c>
      <c r="Q37" s="563"/>
      <c r="R37" s="424"/>
      <c r="S37" s="424"/>
      <c r="T37" s="424"/>
      <c r="U37" s="424"/>
      <c r="V37" s="424"/>
      <c r="W37" s="424"/>
      <c r="X37" s="424"/>
      <c r="Y37" s="424"/>
      <c r="Z37" s="424"/>
      <c r="AA37" s="424"/>
      <c r="AB37" s="425"/>
      <c r="AC37" s="43"/>
      <c r="AD37" s="1"/>
      <c r="AE37" s="1"/>
      <c r="AF37" s="1"/>
      <c r="AG37" s="1"/>
      <c r="AH37" s="1"/>
      <c r="AI37" s="1"/>
      <c r="AJ37" s="1"/>
      <c r="AK37" s="1"/>
      <c r="AL37" s="1"/>
      <c r="AM37" s="1"/>
    </row>
    <row r="38" spans="1:39" ht="28.5" customHeight="1">
      <c r="A38" s="564"/>
      <c r="B38" s="565"/>
      <c r="C38" s="47" t="s">
        <v>62</v>
      </c>
      <c r="D38" s="69"/>
      <c r="E38" s="69"/>
      <c r="F38" s="69"/>
      <c r="G38" s="69"/>
      <c r="H38" s="69"/>
      <c r="I38" s="69"/>
      <c r="J38" s="69"/>
      <c r="K38" s="69"/>
      <c r="L38" s="69"/>
      <c r="M38" s="69"/>
      <c r="N38" s="69"/>
      <c r="O38" s="69"/>
      <c r="P38" s="269">
        <f t="shared" si="1"/>
        <v>0</v>
      </c>
      <c r="Q38" s="532"/>
      <c r="R38" s="489"/>
      <c r="S38" s="489"/>
      <c r="T38" s="489"/>
      <c r="U38" s="489"/>
      <c r="V38" s="489"/>
      <c r="W38" s="489"/>
      <c r="X38" s="489"/>
      <c r="Y38" s="489"/>
      <c r="Z38" s="489"/>
      <c r="AA38" s="489"/>
      <c r="AB38" s="490"/>
      <c r="AC38" s="43"/>
      <c r="AD38" s="1"/>
      <c r="AE38" s="1"/>
      <c r="AF38" s="1"/>
      <c r="AG38" s="1"/>
      <c r="AH38" s="1"/>
      <c r="AI38" s="1"/>
      <c r="AJ38" s="1"/>
      <c r="AK38" s="1"/>
      <c r="AL38" s="1"/>
      <c r="AM38" s="1"/>
    </row>
    <row r="39" spans="1:39" ht="28.5" customHeight="1">
      <c r="A39" s="559"/>
      <c r="B39" s="561"/>
      <c r="C39" s="39" t="s">
        <v>63</v>
      </c>
      <c r="D39" s="70"/>
      <c r="E39" s="70"/>
      <c r="F39" s="70"/>
      <c r="G39" s="70"/>
      <c r="H39" s="70"/>
      <c r="I39" s="70"/>
      <c r="J39" s="70"/>
      <c r="K39" s="70"/>
      <c r="L39" s="71"/>
      <c r="M39" s="71"/>
      <c r="N39" s="71"/>
      <c r="O39" s="71"/>
      <c r="P39" s="312">
        <f t="shared" si="1"/>
        <v>0</v>
      </c>
      <c r="Q39" s="533"/>
      <c r="R39" s="427"/>
      <c r="S39" s="427"/>
      <c r="T39" s="427"/>
      <c r="U39" s="427"/>
      <c r="V39" s="427"/>
      <c r="W39" s="427"/>
      <c r="X39" s="427"/>
      <c r="Y39" s="427"/>
      <c r="Z39" s="427"/>
      <c r="AA39" s="427"/>
      <c r="AB39" s="428"/>
      <c r="AC39" s="43"/>
      <c r="AD39" s="1"/>
      <c r="AE39" s="1"/>
      <c r="AF39" s="1"/>
      <c r="AG39" s="1"/>
      <c r="AH39" s="1"/>
      <c r="AI39" s="1"/>
      <c r="AJ39" s="1"/>
      <c r="AK39" s="1"/>
      <c r="AL39" s="1"/>
      <c r="AM39" s="1"/>
    </row>
    <row r="40" spans="1:39" ht="14.25" customHeight="1">
      <c r="A40" s="1" t="s">
        <v>85</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39"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39"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sheetData>
  <mergeCells count="86">
    <mergeCell ref="A32:A33"/>
    <mergeCell ref="A30:A31"/>
    <mergeCell ref="A34:A35"/>
    <mergeCell ref="Q24:AB24"/>
    <mergeCell ref="P22:P23"/>
    <mergeCell ref="D22:O22"/>
    <mergeCell ref="B24:C24"/>
    <mergeCell ref="C26:C27"/>
    <mergeCell ref="A25:AB25"/>
    <mergeCell ref="D26:P26"/>
    <mergeCell ref="B26:B27"/>
    <mergeCell ref="Y27:AB27"/>
    <mergeCell ref="B30:B31"/>
    <mergeCell ref="Q31:AB31"/>
    <mergeCell ref="C30:P30"/>
    <mergeCell ref="Q32:AB33"/>
    <mergeCell ref="Q36:AB37"/>
    <mergeCell ref="Q34:AB35"/>
    <mergeCell ref="A38:A39"/>
    <mergeCell ref="B38:B39"/>
    <mergeCell ref="Q38:AB39"/>
    <mergeCell ref="A36:A37"/>
    <mergeCell ref="B34:B35"/>
    <mergeCell ref="B36:B37"/>
    <mergeCell ref="Q30:AB30"/>
    <mergeCell ref="B32:B33"/>
    <mergeCell ref="A1:A4"/>
    <mergeCell ref="A15:B16"/>
    <mergeCell ref="A7:B9"/>
    <mergeCell ref="C15:C16"/>
    <mergeCell ref="B22:C23"/>
    <mergeCell ref="C12:Z12"/>
    <mergeCell ref="A21:AB21"/>
    <mergeCell ref="A28:A29"/>
    <mergeCell ref="B28:B29"/>
    <mergeCell ref="A11:B11"/>
    <mergeCell ref="A13:B13"/>
    <mergeCell ref="A26:A27"/>
    <mergeCell ref="A22:A23"/>
    <mergeCell ref="V13:Y13"/>
    <mergeCell ref="C13:Q13"/>
    <mergeCell ref="C7:K9"/>
    <mergeCell ref="W11:X11"/>
    <mergeCell ref="S13:T13"/>
    <mergeCell ref="C11:K11"/>
    <mergeCell ref="B1:Y1"/>
    <mergeCell ref="B2:Y2"/>
    <mergeCell ref="R11:V11"/>
    <mergeCell ref="M11:Q11"/>
    <mergeCell ref="U7:V9"/>
    <mergeCell ref="W7:X9"/>
    <mergeCell ref="R7:T9"/>
    <mergeCell ref="B3:Y4"/>
    <mergeCell ref="Q15:AB15"/>
    <mergeCell ref="Q22:AB23"/>
    <mergeCell ref="Z2:AB2"/>
    <mergeCell ref="Z1:AB1"/>
    <mergeCell ref="AA8:AB8"/>
    <mergeCell ref="AA9:AB9"/>
    <mergeCell ref="Y9:Z9"/>
    <mergeCell ref="Y8:Z8"/>
    <mergeCell ref="Y19:Z19"/>
    <mergeCell ref="AA19:AB19"/>
    <mergeCell ref="Z4:AB4"/>
    <mergeCell ref="AA7:AB7"/>
    <mergeCell ref="Z3:AB3"/>
    <mergeCell ref="AA13:AB13"/>
    <mergeCell ref="Y11:AB11"/>
    <mergeCell ref="Y7:Z7"/>
    <mergeCell ref="Q16:V16"/>
    <mergeCell ref="W16:AB16"/>
    <mergeCell ref="T17:V17"/>
    <mergeCell ref="Y17:Z17"/>
    <mergeCell ref="AA17:AB17"/>
    <mergeCell ref="Q17:S17"/>
    <mergeCell ref="W17:X17"/>
    <mergeCell ref="Y28:AB29"/>
    <mergeCell ref="Q26:AB26"/>
    <mergeCell ref="Q27:T27"/>
    <mergeCell ref="T19:V19"/>
    <mergeCell ref="T18:V18"/>
    <mergeCell ref="Q19:S19"/>
    <mergeCell ref="W19:X19"/>
    <mergeCell ref="Q28:T29"/>
    <mergeCell ref="U27:X27"/>
    <mergeCell ref="U28:X29"/>
  </mergeCells>
  <dataValidations count="2">
    <dataValidation type="custom" allowBlank="1" showInputMessage="1" showErrorMessage="1" prompt="2.000 caracteres - " sqref="Q24" xr:uid="{00000000-0002-0000-0100-000000000000}">
      <formula1>LTE(LEN(Q24),(2000))</formula1>
    </dataValidation>
    <dataValidation type="custom" allowBlank="1" showInputMessage="1" showErrorMessage="1" prompt=" - " sqref="Q28 U28 Y28 Q32 Q34 Q36 Q38" xr:uid="{00000000-0002-0000-0100-000001000000}">
      <formula1>LTE(LEN(Q28),(2000))</formula1>
    </dataValidation>
  </dataValidations>
  <pageMargins left="0.7" right="0.7" top="0.75" bottom="0.75" header="0" footer="0"/>
  <pageSetup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C0C0"/>
  </sheetPr>
  <dimension ref="A1:AO100"/>
  <sheetViews>
    <sheetView showGridLines="0" topLeftCell="M19" zoomScale="70" zoomScaleNormal="70" zoomScaleSheetLayoutView="25" workbookViewId="0">
      <selection activeCell="AC25" sqref="AC25"/>
    </sheetView>
  </sheetViews>
  <sheetFormatPr baseColWidth="10" defaultColWidth="14.42578125" defaultRowHeight="15" customHeight="1"/>
  <cols>
    <col min="1" max="1" width="38.42578125" customWidth="1"/>
    <col min="2" max="2" width="14.85546875" customWidth="1"/>
    <col min="3" max="3" width="17.28515625" customWidth="1"/>
    <col min="4" max="4" width="12.5703125" customWidth="1"/>
    <col min="5" max="15" width="12.85546875" customWidth="1"/>
    <col min="16" max="16" width="14" customWidth="1"/>
    <col min="17" max="17" width="15.28515625" bestFit="1" customWidth="1"/>
    <col min="18" max="18" width="12.85546875" customWidth="1"/>
    <col min="19" max="21" width="14" customWidth="1"/>
    <col min="22" max="22" width="13.5703125" customWidth="1"/>
    <col min="23" max="23" width="15.42578125" customWidth="1"/>
    <col min="24" max="24" width="14" customWidth="1"/>
    <col min="25" max="28" width="15.42578125" customWidth="1"/>
    <col min="29" max="29" width="16.42578125" bestFit="1" customWidth="1"/>
    <col min="30" max="30" width="15.42578125" customWidth="1"/>
    <col min="31" max="31" width="6.42578125" customWidth="1"/>
    <col min="32" max="32" width="22.855468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85546875" customWidth="1"/>
    <col min="41" max="41" width="18.42578125" customWidth="1"/>
  </cols>
  <sheetData>
    <row r="1" spans="1:41" ht="32.25" customHeight="1">
      <c r="A1" s="452"/>
      <c r="B1" s="453" t="s">
        <v>0</v>
      </c>
      <c r="C1" s="421"/>
      <c r="D1" s="421"/>
      <c r="E1" s="421"/>
      <c r="F1" s="421"/>
      <c r="G1" s="421"/>
      <c r="H1" s="421"/>
      <c r="I1" s="421"/>
      <c r="J1" s="421"/>
      <c r="K1" s="421"/>
      <c r="L1" s="421"/>
      <c r="M1" s="421"/>
      <c r="N1" s="421"/>
      <c r="O1" s="421"/>
      <c r="P1" s="421"/>
      <c r="Q1" s="421"/>
      <c r="R1" s="421"/>
      <c r="S1" s="421"/>
      <c r="T1" s="421"/>
      <c r="U1" s="421"/>
      <c r="V1" s="421"/>
      <c r="W1" s="421"/>
      <c r="X1" s="421"/>
      <c r="Y1" s="421"/>
      <c r="Z1" s="421"/>
      <c r="AA1" s="422"/>
      <c r="AB1" s="440" t="s">
        <v>1</v>
      </c>
      <c r="AC1" s="441"/>
      <c r="AD1" s="431"/>
      <c r="AE1" s="1"/>
      <c r="AF1" s="1"/>
      <c r="AG1" s="1"/>
      <c r="AH1" s="1"/>
      <c r="AI1" s="1"/>
      <c r="AJ1" s="1"/>
      <c r="AK1" s="1"/>
      <c r="AL1" s="1"/>
      <c r="AM1" s="1"/>
      <c r="AN1" s="1"/>
      <c r="AO1" s="1"/>
    </row>
    <row r="2" spans="1:41" ht="30.75" customHeight="1">
      <c r="A2" s="418"/>
      <c r="B2" s="442" t="s">
        <v>2</v>
      </c>
      <c r="C2" s="424"/>
      <c r="D2" s="424"/>
      <c r="E2" s="424"/>
      <c r="F2" s="424"/>
      <c r="G2" s="424"/>
      <c r="H2" s="424"/>
      <c r="I2" s="424"/>
      <c r="J2" s="424"/>
      <c r="K2" s="424"/>
      <c r="L2" s="424"/>
      <c r="M2" s="424"/>
      <c r="N2" s="424"/>
      <c r="O2" s="424"/>
      <c r="P2" s="424"/>
      <c r="Q2" s="424"/>
      <c r="R2" s="424"/>
      <c r="S2" s="424"/>
      <c r="T2" s="424"/>
      <c r="U2" s="424"/>
      <c r="V2" s="424"/>
      <c r="W2" s="424"/>
      <c r="X2" s="424"/>
      <c r="Y2" s="424"/>
      <c r="Z2" s="424"/>
      <c r="AA2" s="425"/>
      <c r="AB2" s="447" t="s">
        <v>3</v>
      </c>
      <c r="AC2" s="448"/>
      <c r="AD2" s="433"/>
      <c r="AE2" s="1"/>
      <c r="AF2" s="1"/>
      <c r="AG2" s="1"/>
      <c r="AH2" s="1"/>
      <c r="AI2" s="1"/>
      <c r="AJ2" s="1"/>
      <c r="AK2" s="1"/>
      <c r="AL2" s="1"/>
      <c r="AM2" s="1"/>
      <c r="AN2" s="1"/>
      <c r="AO2" s="1"/>
    </row>
    <row r="3" spans="1:41" ht="24" customHeight="1">
      <c r="A3" s="418"/>
      <c r="B3" s="443" t="s">
        <v>4</v>
      </c>
      <c r="C3" s="424"/>
      <c r="D3" s="424"/>
      <c r="E3" s="424"/>
      <c r="F3" s="424"/>
      <c r="G3" s="424"/>
      <c r="H3" s="424"/>
      <c r="I3" s="424"/>
      <c r="J3" s="424"/>
      <c r="K3" s="424"/>
      <c r="L3" s="424"/>
      <c r="M3" s="424"/>
      <c r="N3" s="424"/>
      <c r="O3" s="424"/>
      <c r="P3" s="424"/>
      <c r="Q3" s="424"/>
      <c r="R3" s="424"/>
      <c r="S3" s="424"/>
      <c r="T3" s="424"/>
      <c r="U3" s="424"/>
      <c r="V3" s="424"/>
      <c r="W3" s="424"/>
      <c r="X3" s="424"/>
      <c r="Y3" s="424"/>
      <c r="Z3" s="424"/>
      <c r="AA3" s="425"/>
      <c r="AB3" s="447" t="s">
        <v>5</v>
      </c>
      <c r="AC3" s="448"/>
      <c r="AD3" s="433"/>
      <c r="AE3" s="1"/>
      <c r="AF3" s="1"/>
      <c r="AG3" s="1"/>
      <c r="AH3" s="1"/>
      <c r="AI3" s="1"/>
      <c r="AJ3" s="1"/>
      <c r="AK3" s="1"/>
      <c r="AL3" s="1"/>
      <c r="AM3" s="1"/>
      <c r="AN3" s="1"/>
      <c r="AO3" s="1"/>
    </row>
    <row r="4" spans="1:41" ht="21.75" customHeight="1">
      <c r="A4" s="419"/>
      <c r="B4" s="426"/>
      <c r="C4" s="427"/>
      <c r="D4" s="427"/>
      <c r="E4" s="427"/>
      <c r="F4" s="427"/>
      <c r="G4" s="427"/>
      <c r="H4" s="427"/>
      <c r="I4" s="427"/>
      <c r="J4" s="427"/>
      <c r="K4" s="427"/>
      <c r="L4" s="427"/>
      <c r="M4" s="427"/>
      <c r="N4" s="427"/>
      <c r="O4" s="427"/>
      <c r="P4" s="427"/>
      <c r="Q4" s="427"/>
      <c r="R4" s="427"/>
      <c r="S4" s="427"/>
      <c r="T4" s="427"/>
      <c r="U4" s="427"/>
      <c r="V4" s="427"/>
      <c r="W4" s="427"/>
      <c r="X4" s="427"/>
      <c r="Y4" s="427"/>
      <c r="Z4" s="427"/>
      <c r="AA4" s="428"/>
      <c r="AB4" s="444" t="s">
        <v>6</v>
      </c>
      <c r="AC4" s="445"/>
      <c r="AD4" s="446"/>
      <c r="AE4" s="1"/>
      <c r="AF4" s="1"/>
      <c r="AG4" s="1"/>
      <c r="AH4" s="1"/>
      <c r="AI4" s="1"/>
      <c r="AJ4" s="1"/>
      <c r="AK4" s="1"/>
      <c r="AL4" s="1"/>
      <c r="AM4" s="1"/>
      <c r="AN4" s="1"/>
      <c r="AO4" s="1"/>
    </row>
    <row r="5" spans="1:41" ht="9" customHeight="1">
      <c r="A5" s="2"/>
      <c r="B5" s="3"/>
      <c r="C5" s="4"/>
      <c r="D5" s="285"/>
      <c r="E5" s="285"/>
      <c r="F5" s="285"/>
      <c r="G5" s="285"/>
      <c r="H5" s="285"/>
      <c r="I5" s="285"/>
      <c r="J5" s="285"/>
      <c r="K5" s="285"/>
      <c r="L5" s="285"/>
      <c r="M5" s="285"/>
      <c r="N5" s="285"/>
      <c r="O5" s="285"/>
      <c r="P5" s="285"/>
      <c r="Q5" s="285"/>
      <c r="R5" s="285"/>
      <c r="S5" s="285"/>
      <c r="T5" s="285"/>
      <c r="U5" s="285"/>
      <c r="V5" s="285"/>
      <c r="W5" s="285"/>
      <c r="X5" s="285"/>
      <c r="Y5" s="285"/>
      <c r="Z5" s="286"/>
      <c r="AA5" s="285"/>
      <c r="AB5" s="5"/>
      <c r="AC5" s="6"/>
      <c r="AD5" s="7"/>
      <c r="AE5" s="1"/>
      <c r="AF5" s="1"/>
      <c r="AG5" s="1"/>
      <c r="AH5" s="1"/>
      <c r="AI5" s="1"/>
      <c r="AJ5" s="1"/>
      <c r="AK5" s="1"/>
      <c r="AL5" s="1"/>
      <c r="AM5" s="1"/>
      <c r="AN5" s="1"/>
      <c r="AO5" s="1"/>
    </row>
    <row r="6" spans="1:41" ht="9" customHeight="1" thickBot="1">
      <c r="A6" s="287"/>
      <c r="B6" s="285"/>
      <c r="C6" s="285"/>
      <c r="D6" s="285"/>
      <c r="E6" s="285"/>
      <c r="F6" s="285"/>
      <c r="G6" s="285"/>
      <c r="H6" s="285"/>
      <c r="I6" s="285"/>
      <c r="J6" s="285"/>
      <c r="K6" s="285"/>
      <c r="L6" s="285"/>
      <c r="M6" s="285"/>
      <c r="N6" s="285"/>
      <c r="O6" s="285"/>
      <c r="P6" s="285"/>
      <c r="Q6" s="285"/>
      <c r="R6" s="285"/>
      <c r="S6" s="285"/>
      <c r="T6" s="285"/>
      <c r="U6" s="285"/>
      <c r="V6" s="285"/>
      <c r="W6" s="285"/>
      <c r="X6" s="285"/>
      <c r="Y6" s="285"/>
      <c r="Z6" s="286"/>
      <c r="AA6" s="285"/>
      <c r="AB6" s="285"/>
      <c r="AC6" s="288"/>
      <c r="AD6" s="289"/>
      <c r="AE6" s="1"/>
      <c r="AF6" s="1"/>
      <c r="AG6" s="1"/>
      <c r="AH6" s="1"/>
      <c r="AI6" s="1"/>
      <c r="AJ6" s="1"/>
      <c r="AK6" s="1"/>
      <c r="AL6" s="1"/>
      <c r="AM6" s="1"/>
      <c r="AN6" s="1"/>
      <c r="AO6" s="1"/>
    </row>
    <row r="7" spans="1:41" ht="14.25" customHeight="1">
      <c r="A7" s="420" t="s">
        <v>7</v>
      </c>
      <c r="B7" s="422"/>
      <c r="C7" s="417" t="s">
        <v>8</v>
      </c>
      <c r="D7" s="420" t="s">
        <v>9</v>
      </c>
      <c r="E7" s="421"/>
      <c r="F7" s="421"/>
      <c r="G7" s="421"/>
      <c r="H7" s="422"/>
      <c r="I7" s="429">
        <v>44622</v>
      </c>
      <c r="J7" s="422"/>
      <c r="K7" s="420" t="s">
        <v>10</v>
      </c>
      <c r="L7" s="422"/>
      <c r="M7" s="449" t="s">
        <v>11</v>
      </c>
      <c r="N7" s="431"/>
      <c r="O7" s="430"/>
      <c r="P7" s="431"/>
      <c r="Q7" s="285"/>
      <c r="R7" s="285"/>
      <c r="S7" s="285"/>
      <c r="T7" s="285"/>
      <c r="U7" s="285"/>
      <c r="V7" s="285"/>
      <c r="W7" s="285"/>
      <c r="X7" s="285"/>
      <c r="Y7" s="285"/>
      <c r="Z7" s="286"/>
      <c r="AA7" s="285"/>
      <c r="AB7" s="285"/>
      <c r="AC7" s="288"/>
      <c r="AD7" s="289"/>
      <c r="AE7" s="1"/>
      <c r="AF7" s="1"/>
      <c r="AG7" s="1"/>
      <c r="AH7" s="1"/>
      <c r="AI7" s="1"/>
      <c r="AJ7" s="1"/>
      <c r="AK7" s="1"/>
      <c r="AL7" s="1"/>
      <c r="AM7" s="1"/>
      <c r="AN7" s="1"/>
      <c r="AO7" s="1"/>
    </row>
    <row r="8" spans="1:41" ht="14.25" customHeight="1">
      <c r="A8" s="423"/>
      <c r="B8" s="425"/>
      <c r="C8" s="418"/>
      <c r="D8" s="423"/>
      <c r="E8" s="424"/>
      <c r="F8" s="424"/>
      <c r="G8" s="424"/>
      <c r="H8" s="425"/>
      <c r="I8" s="423"/>
      <c r="J8" s="425"/>
      <c r="K8" s="423"/>
      <c r="L8" s="425"/>
      <c r="M8" s="432" t="s">
        <v>12</v>
      </c>
      <c r="N8" s="433"/>
      <c r="O8" s="434"/>
      <c r="P8" s="433"/>
      <c r="Q8" s="285"/>
      <c r="R8" s="285"/>
      <c r="S8" s="285"/>
      <c r="T8" s="285"/>
      <c r="U8" s="285"/>
      <c r="V8" s="285"/>
      <c r="W8" s="285"/>
      <c r="X8" s="285"/>
      <c r="Y8" s="285"/>
      <c r="Z8" s="286"/>
      <c r="AA8" s="285"/>
      <c r="AB8" s="285"/>
      <c r="AC8" s="288"/>
      <c r="AD8" s="289"/>
      <c r="AE8" s="1"/>
      <c r="AF8" s="1"/>
      <c r="AG8" s="1"/>
      <c r="AH8" s="1"/>
      <c r="AI8" s="1"/>
      <c r="AJ8" s="1"/>
      <c r="AK8" s="1"/>
      <c r="AL8" s="1"/>
      <c r="AM8" s="1"/>
      <c r="AN8" s="1"/>
      <c r="AO8" s="1"/>
    </row>
    <row r="9" spans="1:41" ht="15" customHeight="1" thickBot="1">
      <c r="A9" s="426"/>
      <c r="B9" s="428"/>
      <c r="C9" s="419"/>
      <c r="D9" s="426"/>
      <c r="E9" s="427"/>
      <c r="F9" s="427"/>
      <c r="G9" s="427"/>
      <c r="H9" s="428"/>
      <c r="I9" s="426"/>
      <c r="J9" s="428"/>
      <c r="K9" s="426"/>
      <c r="L9" s="428"/>
      <c r="M9" s="450" t="s">
        <v>13</v>
      </c>
      <c r="N9" s="446"/>
      <c r="O9" s="451" t="s">
        <v>14</v>
      </c>
      <c r="P9" s="446"/>
      <c r="Q9" s="285"/>
      <c r="R9" s="285"/>
      <c r="S9" s="285"/>
      <c r="T9" s="285"/>
      <c r="U9" s="285"/>
      <c r="V9" s="285"/>
      <c r="W9" s="285"/>
      <c r="X9" s="285"/>
      <c r="Y9" s="285"/>
      <c r="Z9" s="286"/>
      <c r="AA9" s="285"/>
      <c r="AB9" s="285"/>
      <c r="AC9" s="288"/>
      <c r="AD9" s="289"/>
      <c r="AE9" s="1"/>
      <c r="AF9" s="1"/>
      <c r="AG9" s="1"/>
      <c r="AH9" s="1"/>
      <c r="AI9" s="1"/>
      <c r="AJ9" s="1"/>
      <c r="AK9" s="1"/>
      <c r="AL9" s="1"/>
      <c r="AM9" s="1"/>
      <c r="AN9" s="1"/>
      <c r="AO9" s="1"/>
    </row>
    <row r="10" spans="1:41" ht="15" customHeight="1" thickBot="1">
      <c r="A10" s="287"/>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89"/>
      <c r="AE10" s="1"/>
      <c r="AF10" s="1"/>
      <c r="AG10" s="1"/>
      <c r="AH10" s="1"/>
      <c r="AI10" s="1"/>
      <c r="AJ10" s="1"/>
      <c r="AK10" s="1"/>
      <c r="AL10" s="1"/>
      <c r="AM10" s="1"/>
      <c r="AN10" s="1"/>
      <c r="AO10" s="1"/>
    </row>
    <row r="11" spans="1:41" ht="15" customHeight="1">
      <c r="A11" s="420" t="s">
        <v>15</v>
      </c>
      <c r="B11" s="422"/>
      <c r="C11" s="435" t="s">
        <v>16</v>
      </c>
      <c r="D11" s="421"/>
      <c r="E11" s="421"/>
      <c r="F11" s="421"/>
      <c r="G11" s="421"/>
      <c r="H11" s="421"/>
      <c r="I11" s="421"/>
      <c r="J11" s="421"/>
      <c r="K11" s="421"/>
      <c r="L11" s="421"/>
      <c r="M11" s="421"/>
      <c r="N11" s="421"/>
      <c r="O11" s="421"/>
      <c r="P11" s="421"/>
      <c r="Q11" s="421"/>
      <c r="R11" s="421"/>
      <c r="S11" s="421"/>
      <c r="T11" s="421"/>
      <c r="U11" s="421"/>
      <c r="V11" s="421"/>
      <c r="W11" s="421"/>
      <c r="X11" s="421"/>
      <c r="Y11" s="421"/>
      <c r="Z11" s="421"/>
      <c r="AA11" s="421"/>
      <c r="AB11" s="421"/>
      <c r="AC11" s="421"/>
      <c r="AD11" s="422"/>
      <c r="AE11" s="1"/>
      <c r="AF11" s="1"/>
      <c r="AG11" s="1"/>
      <c r="AH11" s="1"/>
      <c r="AI11" s="1"/>
      <c r="AJ11" s="1"/>
      <c r="AK11" s="1"/>
      <c r="AL11" s="1"/>
      <c r="AM11" s="1"/>
      <c r="AN11" s="1"/>
      <c r="AO11" s="1"/>
    </row>
    <row r="12" spans="1:41" ht="15" customHeight="1">
      <c r="A12" s="423"/>
      <c r="B12" s="425"/>
      <c r="C12" s="423"/>
      <c r="D12" s="424"/>
      <c r="E12" s="424"/>
      <c r="F12" s="424"/>
      <c r="G12" s="424"/>
      <c r="H12" s="424"/>
      <c r="I12" s="424"/>
      <c r="J12" s="424"/>
      <c r="K12" s="424"/>
      <c r="L12" s="424"/>
      <c r="M12" s="424"/>
      <c r="N12" s="424"/>
      <c r="O12" s="424"/>
      <c r="P12" s="424"/>
      <c r="Q12" s="424"/>
      <c r="R12" s="424"/>
      <c r="S12" s="424"/>
      <c r="T12" s="424"/>
      <c r="U12" s="424"/>
      <c r="V12" s="424"/>
      <c r="W12" s="424"/>
      <c r="X12" s="424"/>
      <c r="Y12" s="424"/>
      <c r="Z12" s="424"/>
      <c r="AA12" s="424"/>
      <c r="AB12" s="424"/>
      <c r="AC12" s="424"/>
      <c r="AD12" s="425"/>
      <c r="AE12" s="1"/>
      <c r="AF12" s="1"/>
      <c r="AG12" s="1"/>
      <c r="AH12" s="1"/>
      <c r="AI12" s="1"/>
      <c r="AJ12" s="1"/>
      <c r="AK12" s="1"/>
      <c r="AL12" s="1"/>
      <c r="AM12" s="1"/>
      <c r="AN12" s="1"/>
      <c r="AO12" s="1"/>
    </row>
    <row r="13" spans="1:41" ht="15" customHeight="1">
      <c r="A13" s="426"/>
      <c r="B13" s="428"/>
      <c r="C13" s="426"/>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27"/>
      <c r="AB13" s="427"/>
      <c r="AC13" s="427"/>
      <c r="AD13" s="428"/>
      <c r="AE13" s="1"/>
      <c r="AF13" s="1"/>
      <c r="AG13" s="1"/>
      <c r="AH13" s="1"/>
      <c r="AI13" s="1"/>
      <c r="AJ13" s="1"/>
      <c r="AK13" s="1"/>
      <c r="AL13" s="1"/>
      <c r="AM13" s="1"/>
      <c r="AN13" s="1"/>
      <c r="AO13" s="1"/>
    </row>
    <row r="14" spans="1:41" ht="9" customHeight="1">
      <c r="A14" s="284"/>
      <c r="B14" s="15"/>
      <c r="C14" s="290"/>
      <c r="D14" s="290"/>
      <c r="E14" s="290"/>
      <c r="F14" s="290"/>
      <c r="G14" s="290"/>
      <c r="H14" s="290"/>
      <c r="I14" s="290"/>
      <c r="J14" s="290"/>
      <c r="K14" s="290"/>
      <c r="L14" s="290"/>
      <c r="M14" s="291"/>
      <c r="N14" s="291"/>
      <c r="O14" s="291"/>
      <c r="P14" s="291"/>
      <c r="Q14" s="291"/>
      <c r="R14" s="16"/>
      <c r="S14" s="16"/>
      <c r="T14" s="16"/>
      <c r="U14" s="16"/>
      <c r="V14" s="16"/>
      <c r="W14" s="16"/>
      <c r="X14" s="16"/>
      <c r="Y14" s="9"/>
      <c r="Z14" s="9"/>
      <c r="AA14" s="9"/>
      <c r="AB14" s="9"/>
      <c r="AC14" s="9"/>
      <c r="AD14" s="292"/>
      <c r="AE14" s="1"/>
      <c r="AF14" s="1"/>
      <c r="AG14" s="1"/>
      <c r="AH14" s="1"/>
      <c r="AI14" s="1"/>
      <c r="AJ14" s="1"/>
      <c r="AK14" s="1"/>
      <c r="AL14" s="1"/>
      <c r="AM14" s="1"/>
      <c r="AN14" s="1"/>
      <c r="AO14" s="1"/>
    </row>
    <row r="15" spans="1:41" ht="80.099999999999994" customHeight="1">
      <c r="A15" s="459" t="s">
        <v>17</v>
      </c>
      <c r="B15" s="438"/>
      <c r="C15" s="458" t="s">
        <v>18</v>
      </c>
      <c r="D15" s="437"/>
      <c r="E15" s="437"/>
      <c r="F15" s="437"/>
      <c r="G15" s="437"/>
      <c r="H15" s="437"/>
      <c r="I15" s="437"/>
      <c r="J15" s="437"/>
      <c r="K15" s="438"/>
      <c r="L15" s="436" t="s">
        <v>19</v>
      </c>
      <c r="M15" s="437"/>
      <c r="N15" s="437"/>
      <c r="O15" s="437"/>
      <c r="P15" s="437"/>
      <c r="Q15" s="438"/>
      <c r="R15" s="439" t="s">
        <v>20</v>
      </c>
      <c r="S15" s="437"/>
      <c r="T15" s="437"/>
      <c r="U15" s="437"/>
      <c r="V15" s="437"/>
      <c r="W15" s="437"/>
      <c r="X15" s="438"/>
      <c r="Y15" s="436" t="s">
        <v>21</v>
      </c>
      <c r="Z15" s="438"/>
      <c r="AA15" s="439" t="s">
        <v>22</v>
      </c>
      <c r="AB15" s="437"/>
      <c r="AC15" s="437"/>
      <c r="AD15" s="438"/>
      <c r="AE15" s="1"/>
      <c r="AF15" s="1"/>
      <c r="AG15" s="1"/>
      <c r="AH15" s="1"/>
      <c r="AI15" s="1"/>
      <c r="AJ15" s="1"/>
      <c r="AK15" s="1"/>
      <c r="AL15" s="1"/>
      <c r="AM15" s="1"/>
      <c r="AN15" s="1"/>
      <c r="AO15" s="1"/>
    </row>
    <row r="16" spans="1:41" ht="9" customHeight="1">
      <c r="A16" s="287"/>
      <c r="B16" s="285"/>
      <c r="C16" s="462"/>
      <c r="D16" s="427"/>
      <c r="E16" s="427"/>
      <c r="F16" s="427"/>
      <c r="G16" s="427"/>
      <c r="H16" s="427"/>
      <c r="I16" s="427"/>
      <c r="J16" s="427"/>
      <c r="K16" s="427"/>
      <c r="L16" s="427"/>
      <c r="M16" s="427"/>
      <c r="N16" s="427"/>
      <c r="O16" s="427"/>
      <c r="P16" s="427"/>
      <c r="Q16" s="427"/>
      <c r="R16" s="427"/>
      <c r="S16" s="427"/>
      <c r="T16" s="427"/>
      <c r="U16" s="427"/>
      <c r="V16" s="427"/>
      <c r="W16" s="427"/>
      <c r="X16" s="427"/>
      <c r="Y16" s="427"/>
      <c r="Z16" s="427"/>
      <c r="AA16" s="427"/>
      <c r="AB16" s="427"/>
      <c r="AC16" s="17"/>
      <c r="AD16" s="293"/>
      <c r="AE16" s="1"/>
      <c r="AF16" s="1"/>
      <c r="AG16" s="1"/>
      <c r="AH16" s="1"/>
      <c r="AI16" s="1"/>
      <c r="AJ16" s="1"/>
      <c r="AK16" s="1"/>
      <c r="AL16" s="1"/>
      <c r="AM16" s="1"/>
      <c r="AN16" s="1"/>
      <c r="AO16" s="1"/>
    </row>
    <row r="17" spans="1:41" ht="37.5" customHeight="1" thickBot="1">
      <c r="A17" s="459" t="s">
        <v>23</v>
      </c>
      <c r="B17" s="438"/>
      <c r="C17" s="458" t="s">
        <v>105</v>
      </c>
      <c r="D17" s="437"/>
      <c r="E17" s="437"/>
      <c r="F17" s="437"/>
      <c r="G17" s="437"/>
      <c r="H17" s="437"/>
      <c r="I17" s="437"/>
      <c r="J17" s="437"/>
      <c r="K17" s="437"/>
      <c r="L17" s="437"/>
      <c r="M17" s="437"/>
      <c r="N17" s="437"/>
      <c r="O17" s="437"/>
      <c r="P17" s="437"/>
      <c r="Q17" s="438"/>
      <c r="R17" s="436" t="s">
        <v>25</v>
      </c>
      <c r="S17" s="437"/>
      <c r="T17" s="437"/>
      <c r="U17" s="437"/>
      <c r="V17" s="438"/>
      <c r="W17" s="574">
        <v>13</v>
      </c>
      <c r="X17" s="438"/>
      <c r="Y17" s="498" t="s">
        <v>26</v>
      </c>
      <c r="Z17" s="437"/>
      <c r="AA17" s="437"/>
      <c r="AB17" s="438"/>
      <c r="AC17" s="461">
        <f>+B34</f>
        <v>0.15000000000000002</v>
      </c>
      <c r="AD17" s="438"/>
      <c r="AE17" s="294"/>
      <c r="AF17" s="294"/>
      <c r="AG17" s="294"/>
      <c r="AH17" s="294"/>
      <c r="AI17" s="294"/>
      <c r="AJ17" s="294"/>
      <c r="AK17" s="294"/>
      <c r="AL17" s="294"/>
      <c r="AM17" s="294"/>
      <c r="AN17" s="294"/>
      <c r="AO17" s="294"/>
    </row>
    <row r="18" spans="1:41" ht="35.450000000000003" customHeight="1" thickBot="1">
      <c r="A18" s="295"/>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7"/>
      <c r="AE18" s="1"/>
      <c r="AF18" s="1"/>
      <c r="AG18" s="1"/>
      <c r="AH18" s="1"/>
      <c r="AI18" s="1"/>
      <c r="AJ18" s="1"/>
      <c r="AK18" s="1"/>
      <c r="AL18" s="1"/>
      <c r="AM18" s="1"/>
      <c r="AN18" s="1"/>
      <c r="AO18" s="1"/>
    </row>
    <row r="19" spans="1:41" ht="31.5" customHeight="1" thickBot="1">
      <c r="A19" s="436" t="s">
        <v>27</v>
      </c>
      <c r="B19" s="437"/>
      <c r="C19" s="437"/>
      <c r="D19" s="437"/>
      <c r="E19" s="437"/>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8"/>
      <c r="AE19" s="18"/>
      <c r="AF19" s="18"/>
      <c r="AG19" s="1"/>
      <c r="AH19" s="1"/>
      <c r="AI19" s="1"/>
      <c r="AJ19" s="1"/>
      <c r="AK19" s="1"/>
      <c r="AL19" s="1"/>
      <c r="AM19" s="1"/>
      <c r="AN19" s="1"/>
      <c r="AO19" s="1"/>
    </row>
    <row r="20" spans="1:41" ht="31.5" customHeight="1" thickBot="1">
      <c r="A20" s="298"/>
      <c r="B20" s="288"/>
      <c r="C20" s="460" t="s">
        <v>28</v>
      </c>
      <c r="D20" s="427"/>
      <c r="E20" s="427"/>
      <c r="F20" s="427"/>
      <c r="G20" s="427"/>
      <c r="H20" s="427"/>
      <c r="I20" s="427"/>
      <c r="J20" s="427"/>
      <c r="K20" s="427"/>
      <c r="L20" s="427"/>
      <c r="M20" s="427"/>
      <c r="N20" s="427"/>
      <c r="O20" s="427"/>
      <c r="P20" s="428"/>
      <c r="Q20" s="499" t="s">
        <v>29</v>
      </c>
      <c r="R20" s="500"/>
      <c r="S20" s="500"/>
      <c r="T20" s="500"/>
      <c r="U20" s="500"/>
      <c r="V20" s="500"/>
      <c r="W20" s="500"/>
      <c r="X20" s="500"/>
      <c r="Y20" s="500"/>
      <c r="Z20" s="500"/>
      <c r="AA20" s="500"/>
      <c r="AB20" s="500"/>
      <c r="AC20" s="500"/>
      <c r="AD20" s="425"/>
      <c r="AE20" s="18"/>
      <c r="AF20" s="18"/>
      <c r="AG20" s="1"/>
      <c r="AH20" s="1"/>
      <c r="AI20" s="1"/>
      <c r="AJ20" s="1"/>
      <c r="AK20" s="1"/>
      <c r="AL20" s="1"/>
      <c r="AM20" s="1"/>
      <c r="AN20" s="1"/>
      <c r="AO20" s="1"/>
    </row>
    <row r="21" spans="1:41" ht="30.95" customHeight="1" thickBot="1">
      <c r="A21" s="287"/>
      <c r="B21" s="285"/>
      <c r="C21" s="19" t="s">
        <v>30</v>
      </c>
      <c r="D21" s="20" t="s">
        <v>8</v>
      </c>
      <c r="E21" s="20" t="s">
        <v>31</v>
      </c>
      <c r="F21" s="20" t="s">
        <v>32</v>
      </c>
      <c r="G21" s="20" t="s">
        <v>33</v>
      </c>
      <c r="H21" s="20" t="s">
        <v>34</v>
      </c>
      <c r="I21" s="20" t="s">
        <v>35</v>
      </c>
      <c r="J21" s="20" t="s">
        <v>36</v>
      </c>
      <c r="K21" s="20" t="s">
        <v>37</v>
      </c>
      <c r="L21" s="20" t="s">
        <v>38</v>
      </c>
      <c r="M21" s="20" t="s">
        <v>39</v>
      </c>
      <c r="N21" s="20" t="s">
        <v>40</v>
      </c>
      <c r="O21" s="20" t="s">
        <v>41</v>
      </c>
      <c r="P21" s="21" t="s">
        <v>42</v>
      </c>
      <c r="Q21" s="19" t="s">
        <v>30</v>
      </c>
      <c r="R21" s="20" t="s">
        <v>8</v>
      </c>
      <c r="S21" s="20" t="s">
        <v>31</v>
      </c>
      <c r="T21" s="20" t="s">
        <v>32</v>
      </c>
      <c r="U21" s="20" t="s">
        <v>33</v>
      </c>
      <c r="V21" s="20" t="s">
        <v>34</v>
      </c>
      <c r="W21" s="20" t="s">
        <v>35</v>
      </c>
      <c r="X21" s="20" t="s">
        <v>36</v>
      </c>
      <c r="Y21" s="20" t="s">
        <v>37</v>
      </c>
      <c r="Z21" s="20" t="s">
        <v>38</v>
      </c>
      <c r="AA21" s="20" t="s">
        <v>39</v>
      </c>
      <c r="AB21" s="20" t="s">
        <v>40</v>
      </c>
      <c r="AC21" s="20" t="s">
        <v>41</v>
      </c>
      <c r="AD21" s="21" t="s">
        <v>42</v>
      </c>
      <c r="AE21" s="18"/>
      <c r="AF21" s="18"/>
      <c r="AG21" s="1"/>
      <c r="AH21" s="1"/>
      <c r="AI21" s="1"/>
      <c r="AJ21" s="1"/>
      <c r="AK21" s="1"/>
      <c r="AL21" s="1"/>
      <c r="AM21" s="1"/>
      <c r="AN21" s="1"/>
      <c r="AO21" s="1"/>
    </row>
    <row r="22" spans="1:41" ht="31.5" customHeight="1">
      <c r="A22" s="496" t="s">
        <v>43</v>
      </c>
      <c r="B22" s="441"/>
      <c r="C22" s="22"/>
      <c r="D22" s="23"/>
      <c r="E22" s="23"/>
      <c r="F22" s="23"/>
      <c r="G22" s="23"/>
      <c r="H22" s="23"/>
      <c r="I22" s="23"/>
      <c r="J22" s="23"/>
      <c r="K22" s="23"/>
      <c r="L22" s="23"/>
      <c r="M22" s="23"/>
      <c r="N22" s="23"/>
      <c r="O22" s="160">
        <f t="shared" ref="O22:O25" si="0">SUM(C22:N22)</f>
        <v>0</v>
      </c>
      <c r="P22" s="299"/>
      <c r="Q22" s="259">
        <v>205977520</v>
      </c>
      <c r="R22" s="72"/>
      <c r="S22" s="72"/>
      <c r="T22" s="72"/>
      <c r="U22" s="72">
        <v>16380000</v>
      </c>
      <c r="V22" s="72"/>
      <c r="W22" s="72"/>
      <c r="X22" s="72">
        <v>32620000</v>
      </c>
      <c r="Y22" s="72"/>
      <c r="Z22" s="72"/>
      <c r="AA22" s="72"/>
      <c r="AB22" s="72"/>
      <c r="AC22" s="160">
        <f t="shared" ref="AC22:AC23" si="1">SUM(Q22:AB22)</f>
        <v>254977520</v>
      </c>
      <c r="AD22" s="24"/>
      <c r="AE22" s="18"/>
      <c r="AF22" s="18"/>
      <c r="AG22" s="1"/>
      <c r="AH22" s="1"/>
      <c r="AI22" s="1"/>
      <c r="AJ22" s="1"/>
      <c r="AK22" s="1"/>
      <c r="AL22" s="1"/>
      <c r="AM22" s="1"/>
      <c r="AN22" s="1"/>
      <c r="AO22" s="1"/>
    </row>
    <row r="23" spans="1:41" ht="31.5" customHeight="1">
      <c r="A23" s="492" t="s">
        <v>44</v>
      </c>
      <c r="B23" s="448"/>
      <c r="C23" s="25"/>
      <c r="D23" s="26"/>
      <c r="E23" s="26"/>
      <c r="F23" s="26"/>
      <c r="G23" s="26"/>
      <c r="H23" s="26"/>
      <c r="I23" s="26"/>
      <c r="J23" s="26"/>
      <c r="K23" s="26"/>
      <c r="L23" s="26"/>
      <c r="M23" s="26"/>
      <c r="N23" s="26"/>
      <c r="O23" s="27">
        <f t="shared" si="0"/>
        <v>0</v>
      </c>
      <c r="P23" s="313" t="str">
        <f>IFERROR(O23/(SUMIF(C23:N23,"&gt;0",C22:N22))," ")</f>
        <v xml:space="preserve"> </v>
      </c>
      <c r="Q23" s="258">
        <v>205977520</v>
      </c>
      <c r="R23" s="357">
        <v>0</v>
      </c>
      <c r="S23" s="28"/>
      <c r="T23" s="28"/>
      <c r="U23" s="28"/>
      <c r="V23" s="28"/>
      <c r="W23" s="28"/>
      <c r="X23" s="28"/>
      <c r="Y23" s="28"/>
      <c r="Z23" s="28"/>
      <c r="AA23" s="28"/>
      <c r="AB23" s="28"/>
      <c r="AC23" s="27">
        <f t="shared" si="1"/>
        <v>205977520</v>
      </c>
      <c r="AD23" s="29">
        <f>IFERROR(AC23/(SUMIF(Q23:AB23,"&gt;0",Q22:AB22))," ")</f>
        <v>1</v>
      </c>
      <c r="AE23" s="18"/>
      <c r="AF23" s="18"/>
      <c r="AG23" s="1"/>
      <c r="AH23" s="1"/>
      <c r="AI23" s="1"/>
      <c r="AJ23" s="1"/>
      <c r="AK23" s="1"/>
      <c r="AL23" s="1"/>
      <c r="AM23" s="1"/>
      <c r="AN23" s="1"/>
      <c r="AO23" s="1"/>
    </row>
    <row r="24" spans="1:41" ht="31.5" customHeight="1">
      <c r="A24" s="492" t="s">
        <v>45</v>
      </c>
      <c r="B24" s="448"/>
      <c r="C24" s="30"/>
      <c r="D24" s="26">
        <v>3429333</v>
      </c>
      <c r="E24" s="26">
        <v>179378</v>
      </c>
      <c r="F24" s="26"/>
      <c r="G24" s="27"/>
      <c r="H24" s="27"/>
      <c r="I24" s="27"/>
      <c r="J24" s="27"/>
      <c r="K24" s="27"/>
      <c r="L24" s="27"/>
      <c r="M24" s="27"/>
      <c r="N24" s="27"/>
      <c r="O24" s="27">
        <f t="shared" si="0"/>
        <v>3608711</v>
      </c>
      <c r="P24" s="300"/>
      <c r="Q24" s="163"/>
      <c r="R24" s="26">
        <v>11266053</v>
      </c>
      <c r="S24" s="26">
        <v>17724800</v>
      </c>
      <c r="T24" s="26">
        <v>17724800</v>
      </c>
      <c r="U24" s="26">
        <v>17724800</v>
      </c>
      <c r="V24" s="26">
        <v>17724800</v>
      </c>
      <c r="W24" s="26">
        <v>34104800</v>
      </c>
      <c r="X24" s="26">
        <f>17724800-793333</f>
        <v>16931467</v>
      </c>
      <c r="Y24" s="26">
        <f>17724800-793333</f>
        <v>16931467</v>
      </c>
      <c r="Z24" s="26">
        <f>17724800-793334</f>
        <v>16931466</v>
      </c>
      <c r="AA24" s="26">
        <v>24724800</v>
      </c>
      <c r="AB24" s="26">
        <f>24724800+38463467</f>
        <v>63188267</v>
      </c>
      <c r="AC24" s="27">
        <f>SUM(R24:AB24)</f>
        <v>254977520</v>
      </c>
      <c r="AD24" s="29"/>
      <c r="AE24" s="18"/>
      <c r="AF24" s="18"/>
      <c r="AG24" s="1"/>
      <c r="AH24" s="1"/>
      <c r="AI24" s="1"/>
      <c r="AJ24" s="1"/>
      <c r="AK24" s="1"/>
      <c r="AL24" s="1"/>
      <c r="AM24" s="1"/>
      <c r="AN24" s="1"/>
      <c r="AO24" s="1"/>
    </row>
    <row r="25" spans="1:41" ht="31.5" customHeight="1">
      <c r="A25" s="463" t="s">
        <v>46</v>
      </c>
      <c r="B25" s="445"/>
      <c r="C25" s="31"/>
      <c r="D25" s="356">
        <v>293333</v>
      </c>
      <c r="E25" s="32"/>
      <c r="F25" s="32"/>
      <c r="G25" s="32"/>
      <c r="H25" s="32"/>
      <c r="I25" s="32"/>
      <c r="J25" s="32"/>
      <c r="K25" s="32"/>
      <c r="L25" s="32"/>
      <c r="M25" s="32"/>
      <c r="N25" s="32"/>
      <c r="O25" s="33">
        <f t="shared" si="0"/>
        <v>293333</v>
      </c>
      <c r="P25" s="314">
        <f>IFERROR(O25/(SUMIF(C25:N25,"&gt;0",C24:N24))," ")</f>
        <v>8.5536458547478475E-2</v>
      </c>
      <c r="Q25" s="31"/>
      <c r="R25" s="356">
        <v>4014213</v>
      </c>
      <c r="S25" s="32"/>
      <c r="T25" s="32"/>
      <c r="U25" s="32"/>
      <c r="V25" s="32"/>
      <c r="W25" s="32"/>
      <c r="X25" s="32"/>
      <c r="Y25" s="32"/>
      <c r="Z25" s="32"/>
      <c r="AA25" s="32"/>
      <c r="AB25" s="32"/>
      <c r="AC25" s="33">
        <f>SUM(Q25:AB25)</f>
        <v>4014213</v>
      </c>
      <c r="AD25" s="34">
        <f ca="1">IFERROR(AC25/(SUMIF(Q25:AB25,"&gt;0",R24:AB24))," ")</f>
        <v>0.22647437488716374</v>
      </c>
      <c r="AE25" s="18"/>
      <c r="AF25" s="18"/>
      <c r="AG25" s="1"/>
      <c r="AH25" s="1"/>
      <c r="AI25" s="1"/>
      <c r="AJ25" s="1"/>
      <c r="AK25" s="1"/>
      <c r="AL25" s="1"/>
      <c r="AM25" s="1"/>
      <c r="AN25" s="1"/>
      <c r="AO25" s="1"/>
    </row>
    <row r="26" spans="1:41" ht="31.5" customHeight="1">
      <c r="A26" s="287"/>
      <c r="B26" s="285"/>
      <c r="C26" s="302"/>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288"/>
      <c r="AD26" s="289"/>
      <c r="AE26" s="1"/>
      <c r="AF26" s="1"/>
      <c r="AG26" s="1"/>
      <c r="AH26" s="1"/>
      <c r="AI26" s="1"/>
      <c r="AJ26" s="1"/>
      <c r="AK26" s="1"/>
      <c r="AL26" s="1"/>
      <c r="AM26" s="1"/>
      <c r="AN26" s="1"/>
      <c r="AO26" s="1"/>
    </row>
    <row r="27" spans="1:41" ht="33.75" customHeight="1">
      <c r="A27" s="455" t="s">
        <v>47</v>
      </c>
      <c r="B27" s="441"/>
      <c r="C27" s="441"/>
      <c r="D27" s="441"/>
      <c r="E27" s="441"/>
      <c r="F27" s="441"/>
      <c r="G27" s="441"/>
      <c r="H27" s="441"/>
      <c r="I27" s="441"/>
      <c r="J27" s="441"/>
      <c r="K27" s="441"/>
      <c r="L27" s="441"/>
      <c r="M27" s="441"/>
      <c r="N27" s="441"/>
      <c r="O27" s="441"/>
      <c r="P27" s="441"/>
      <c r="Q27" s="441"/>
      <c r="R27" s="441"/>
      <c r="S27" s="441"/>
      <c r="T27" s="441"/>
      <c r="U27" s="441"/>
      <c r="V27" s="441"/>
      <c r="W27" s="441"/>
      <c r="X27" s="441"/>
      <c r="Y27" s="441"/>
      <c r="Z27" s="441"/>
      <c r="AA27" s="441"/>
      <c r="AB27" s="441"/>
      <c r="AC27" s="441"/>
      <c r="AD27" s="431"/>
      <c r="AE27" s="1"/>
      <c r="AF27" s="1"/>
      <c r="AG27" s="1"/>
      <c r="AH27" s="1"/>
      <c r="AI27" s="1"/>
      <c r="AJ27" s="1"/>
      <c r="AK27" s="1"/>
      <c r="AL27" s="1"/>
      <c r="AM27" s="1"/>
      <c r="AN27" s="1"/>
      <c r="AO27" s="1"/>
    </row>
    <row r="28" spans="1:41" ht="15" customHeight="1">
      <c r="A28" s="493" t="s">
        <v>48</v>
      </c>
      <c r="B28" s="488" t="s">
        <v>49</v>
      </c>
      <c r="C28" s="495"/>
      <c r="D28" s="456" t="s">
        <v>50</v>
      </c>
      <c r="E28" s="448"/>
      <c r="F28" s="448"/>
      <c r="G28" s="448"/>
      <c r="H28" s="448"/>
      <c r="I28" s="448"/>
      <c r="J28" s="448"/>
      <c r="K28" s="448"/>
      <c r="L28" s="448"/>
      <c r="M28" s="448"/>
      <c r="N28" s="448"/>
      <c r="O28" s="457"/>
      <c r="P28" s="486" t="s">
        <v>41</v>
      </c>
      <c r="Q28" s="488" t="s">
        <v>51</v>
      </c>
      <c r="R28" s="489"/>
      <c r="S28" s="489"/>
      <c r="T28" s="489"/>
      <c r="U28" s="489"/>
      <c r="V28" s="489"/>
      <c r="W28" s="489"/>
      <c r="X28" s="489"/>
      <c r="Y28" s="489"/>
      <c r="Z28" s="489"/>
      <c r="AA28" s="489"/>
      <c r="AB28" s="489"/>
      <c r="AC28" s="489"/>
      <c r="AD28" s="490"/>
      <c r="AE28" s="1"/>
      <c r="AF28" s="1"/>
      <c r="AG28" s="1"/>
      <c r="AH28" s="1"/>
      <c r="AI28" s="1"/>
      <c r="AJ28" s="1"/>
      <c r="AK28" s="1"/>
      <c r="AL28" s="1"/>
      <c r="AM28" s="1"/>
      <c r="AN28" s="1"/>
      <c r="AO28" s="1"/>
    </row>
    <row r="29" spans="1:41" ht="27" customHeight="1">
      <c r="A29" s="494"/>
      <c r="B29" s="491"/>
      <c r="C29" s="466"/>
      <c r="D29" s="35" t="s">
        <v>30</v>
      </c>
      <c r="E29" s="35" t="s">
        <v>8</v>
      </c>
      <c r="F29" s="35" t="s">
        <v>31</v>
      </c>
      <c r="G29" s="35" t="s">
        <v>32</v>
      </c>
      <c r="H29" s="35" t="s">
        <v>33</v>
      </c>
      <c r="I29" s="35" t="s">
        <v>34</v>
      </c>
      <c r="J29" s="35" t="s">
        <v>35</v>
      </c>
      <c r="K29" s="35" t="s">
        <v>36</v>
      </c>
      <c r="L29" s="35" t="s">
        <v>37</v>
      </c>
      <c r="M29" s="35" t="s">
        <v>38</v>
      </c>
      <c r="N29" s="35" t="s">
        <v>39</v>
      </c>
      <c r="O29" s="35" t="s">
        <v>40</v>
      </c>
      <c r="P29" s="487"/>
      <c r="Q29" s="491"/>
      <c r="R29" s="465"/>
      <c r="S29" s="465"/>
      <c r="T29" s="465"/>
      <c r="U29" s="465"/>
      <c r="V29" s="465"/>
      <c r="W29" s="465"/>
      <c r="X29" s="465"/>
      <c r="Y29" s="465"/>
      <c r="Z29" s="465"/>
      <c r="AA29" s="465"/>
      <c r="AB29" s="465"/>
      <c r="AC29" s="465"/>
      <c r="AD29" s="467"/>
      <c r="AE29" s="1"/>
      <c r="AF29" s="1"/>
      <c r="AG29" s="1"/>
      <c r="AH29" s="1"/>
      <c r="AI29" s="1"/>
      <c r="AJ29" s="1"/>
      <c r="AK29" s="1"/>
      <c r="AL29" s="1"/>
      <c r="AM29" s="1"/>
      <c r="AN29" s="1"/>
      <c r="AO29" s="1"/>
    </row>
    <row r="30" spans="1:41" ht="91.5" customHeight="1">
      <c r="A30" s="36" t="s">
        <v>106</v>
      </c>
      <c r="B30" s="507" t="s">
        <v>107</v>
      </c>
      <c r="C30" s="495"/>
      <c r="D30" s="303"/>
      <c r="E30" s="303"/>
      <c r="F30" s="73"/>
      <c r="G30" s="303"/>
      <c r="H30" s="303"/>
      <c r="I30" s="303"/>
      <c r="J30" s="303"/>
      <c r="K30" s="303"/>
      <c r="L30" s="303"/>
      <c r="M30" s="303"/>
      <c r="N30" s="303"/>
      <c r="O30" s="303"/>
      <c r="P30" s="304">
        <f>SUM(D30:O30)</f>
        <v>0</v>
      </c>
      <c r="Q30" s="600"/>
      <c r="R30" s="601"/>
      <c r="S30" s="601"/>
      <c r="T30" s="601"/>
      <c r="U30" s="601"/>
      <c r="V30" s="601"/>
      <c r="W30" s="601"/>
      <c r="X30" s="601"/>
      <c r="Y30" s="601"/>
      <c r="Z30" s="601"/>
      <c r="AA30" s="601"/>
      <c r="AB30" s="601"/>
      <c r="AC30" s="601"/>
      <c r="AD30" s="602"/>
      <c r="AE30" s="1"/>
      <c r="AF30" s="1"/>
      <c r="AG30" s="1"/>
      <c r="AH30" s="1"/>
      <c r="AI30" s="1"/>
      <c r="AJ30" s="1"/>
      <c r="AK30" s="1"/>
      <c r="AL30" s="1"/>
      <c r="AM30" s="1"/>
      <c r="AN30" s="1"/>
      <c r="AO30" s="1"/>
    </row>
    <row r="31" spans="1:41" ht="45" customHeight="1">
      <c r="A31" s="455" t="s">
        <v>54</v>
      </c>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31"/>
      <c r="AE31" s="1"/>
      <c r="AF31" s="1"/>
      <c r="AG31" s="1"/>
      <c r="AH31" s="1"/>
      <c r="AI31" s="1"/>
      <c r="AJ31" s="1"/>
      <c r="AK31" s="1"/>
      <c r="AL31" s="1"/>
      <c r="AM31" s="1"/>
      <c r="AN31" s="1"/>
      <c r="AO31" s="1"/>
    </row>
    <row r="32" spans="1:41" ht="22.5" customHeight="1">
      <c r="A32" s="501" t="s">
        <v>55</v>
      </c>
      <c r="B32" s="486" t="s">
        <v>56</v>
      </c>
      <c r="C32" s="486" t="s">
        <v>49</v>
      </c>
      <c r="D32" s="456" t="s">
        <v>57</v>
      </c>
      <c r="E32" s="448"/>
      <c r="F32" s="448"/>
      <c r="G32" s="448"/>
      <c r="H32" s="448"/>
      <c r="I32" s="448"/>
      <c r="J32" s="448"/>
      <c r="K32" s="448"/>
      <c r="L32" s="448"/>
      <c r="M32" s="448"/>
      <c r="N32" s="448"/>
      <c r="O32" s="448"/>
      <c r="P32" s="457"/>
      <c r="Q32" s="456" t="s">
        <v>58</v>
      </c>
      <c r="R32" s="448"/>
      <c r="S32" s="448"/>
      <c r="T32" s="448"/>
      <c r="U32" s="448"/>
      <c r="V32" s="448"/>
      <c r="W32" s="448"/>
      <c r="X32" s="448"/>
      <c r="Y32" s="448"/>
      <c r="Z32" s="448"/>
      <c r="AA32" s="448"/>
      <c r="AB32" s="448"/>
      <c r="AC32" s="448"/>
      <c r="AD32" s="433"/>
      <c r="AE32" s="1"/>
      <c r="AF32" s="1"/>
      <c r="AG32" s="38"/>
      <c r="AH32" s="38"/>
      <c r="AI32" s="38"/>
      <c r="AJ32" s="38"/>
      <c r="AK32" s="38"/>
      <c r="AL32" s="38"/>
      <c r="AM32" s="38"/>
      <c r="AN32" s="38"/>
      <c r="AO32" s="38"/>
    </row>
    <row r="33" spans="1:41" ht="22.5" customHeight="1">
      <c r="A33" s="502"/>
      <c r="B33" s="487"/>
      <c r="C33" s="487"/>
      <c r="D33" s="35" t="s">
        <v>30</v>
      </c>
      <c r="E33" s="35" t="s">
        <v>8</v>
      </c>
      <c r="F33" s="35" t="s">
        <v>31</v>
      </c>
      <c r="G33" s="35" t="s">
        <v>32</v>
      </c>
      <c r="H33" s="35" t="s">
        <v>33</v>
      </c>
      <c r="I33" s="35" t="s">
        <v>34</v>
      </c>
      <c r="J33" s="35" t="s">
        <v>35</v>
      </c>
      <c r="K33" s="35" t="s">
        <v>36</v>
      </c>
      <c r="L33" s="35" t="s">
        <v>37</v>
      </c>
      <c r="M33" s="35" t="s">
        <v>38</v>
      </c>
      <c r="N33" s="35" t="s">
        <v>39</v>
      </c>
      <c r="O33" s="35" t="s">
        <v>40</v>
      </c>
      <c r="P33" s="35" t="s">
        <v>41</v>
      </c>
      <c r="Q33" s="464" t="s">
        <v>59</v>
      </c>
      <c r="R33" s="465"/>
      <c r="S33" s="465"/>
      <c r="T33" s="465"/>
      <c r="U33" s="465"/>
      <c r="V33" s="466"/>
      <c r="W33" s="464" t="s">
        <v>60</v>
      </c>
      <c r="X33" s="465"/>
      <c r="Y33" s="465"/>
      <c r="Z33" s="466"/>
      <c r="AA33" s="464" t="s">
        <v>61</v>
      </c>
      <c r="AB33" s="465"/>
      <c r="AC33" s="465"/>
      <c r="AD33" s="467"/>
      <c r="AE33" s="1"/>
      <c r="AF33" s="1"/>
      <c r="AG33" s="38"/>
      <c r="AH33" s="38"/>
      <c r="AI33" s="38"/>
      <c r="AJ33" s="38"/>
      <c r="AK33" s="38"/>
      <c r="AL33" s="38"/>
      <c r="AM33" s="38"/>
      <c r="AN33" s="38"/>
      <c r="AO33" s="38"/>
    </row>
    <row r="34" spans="1:41" ht="103.5" customHeight="1">
      <c r="A34" s="503" t="s">
        <v>106</v>
      </c>
      <c r="B34" s="505">
        <f>SUM(B38,B40,B42)</f>
        <v>0.15000000000000002</v>
      </c>
      <c r="C34" s="267" t="s">
        <v>62</v>
      </c>
      <c r="D34" s="315">
        <v>13</v>
      </c>
      <c r="E34" s="315">
        <v>13</v>
      </c>
      <c r="F34" s="315">
        <v>13</v>
      </c>
      <c r="G34" s="315">
        <v>13</v>
      </c>
      <c r="H34" s="315">
        <v>13</v>
      </c>
      <c r="I34" s="315">
        <v>13</v>
      </c>
      <c r="J34" s="315">
        <v>13</v>
      </c>
      <c r="K34" s="315">
        <v>13</v>
      </c>
      <c r="L34" s="315">
        <v>13</v>
      </c>
      <c r="M34" s="315">
        <v>13</v>
      </c>
      <c r="N34" s="315">
        <v>13</v>
      </c>
      <c r="O34" s="315">
        <v>13</v>
      </c>
      <c r="P34" s="306">
        <f>+O34</f>
        <v>13</v>
      </c>
      <c r="Q34" s="586" t="s">
        <v>587</v>
      </c>
      <c r="R34" s="587"/>
      <c r="S34" s="587"/>
      <c r="T34" s="587"/>
      <c r="U34" s="587"/>
      <c r="V34" s="588"/>
      <c r="W34" s="592" t="s">
        <v>679</v>
      </c>
      <c r="X34" s="593"/>
      <c r="Y34" s="593"/>
      <c r="Z34" s="594"/>
      <c r="AA34" s="592" t="s">
        <v>581</v>
      </c>
      <c r="AB34" s="593"/>
      <c r="AC34" s="593"/>
      <c r="AD34" s="598"/>
      <c r="AE34" s="1"/>
      <c r="AF34" s="1"/>
      <c r="AG34" s="38"/>
      <c r="AH34" s="38"/>
      <c r="AI34" s="38"/>
      <c r="AJ34" s="38"/>
      <c r="AK34" s="38"/>
      <c r="AL34" s="38"/>
      <c r="AM34" s="38"/>
      <c r="AN34" s="38"/>
      <c r="AO34" s="38"/>
    </row>
    <row r="35" spans="1:41" ht="103.5" customHeight="1" thickBot="1">
      <c r="A35" s="559"/>
      <c r="B35" s="561"/>
      <c r="C35" s="39" t="s">
        <v>63</v>
      </c>
      <c r="D35" s="201">
        <v>0</v>
      </c>
      <c r="E35" s="349">
        <v>13</v>
      </c>
      <c r="F35" s="207"/>
      <c r="G35" s="201"/>
      <c r="H35" s="201"/>
      <c r="I35" s="201"/>
      <c r="J35" s="201"/>
      <c r="K35" s="201"/>
      <c r="L35" s="201"/>
      <c r="M35" s="201"/>
      <c r="N35" s="201"/>
      <c r="O35" s="201"/>
      <c r="P35" s="202">
        <f>SUM(D35:O35)</f>
        <v>13</v>
      </c>
      <c r="Q35" s="589"/>
      <c r="R35" s="590"/>
      <c r="S35" s="590"/>
      <c r="T35" s="590"/>
      <c r="U35" s="590"/>
      <c r="V35" s="591"/>
      <c r="W35" s="595"/>
      <c r="X35" s="596"/>
      <c r="Y35" s="596"/>
      <c r="Z35" s="597"/>
      <c r="AA35" s="595"/>
      <c r="AB35" s="596"/>
      <c r="AC35" s="596"/>
      <c r="AD35" s="599"/>
      <c r="AE35" s="40"/>
      <c r="AF35" s="1"/>
      <c r="AG35" s="38"/>
      <c r="AH35" s="38"/>
      <c r="AI35" s="38"/>
      <c r="AJ35" s="38"/>
      <c r="AK35" s="38"/>
      <c r="AL35" s="38"/>
      <c r="AM35" s="38"/>
      <c r="AN35" s="38"/>
      <c r="AO35" s="38"/>
    </row>
    <row r="36" spans="1:41" ht="33" customHeight="1">
      <c r="A36" s="568" t="s">
        <v>64</v>
      </c>
      <c r="B36" s="571" t="s">
        <v>65</v>
      </c>
      <c r="C36" s="555" t="s">
        <v>66</v>
      </c>
      <c r="D36" s="441"/>
      <c r="E36" s="441"/>
      <c r="F36" s="441"/>
      <c r="G36" s="441"/>
      <c r="H36" s="441"/>
      <c r="I36" s="441"/>
      <c r="J36" s="441"/>
      <c r="K36" s="441"/>
      <c r="L36" s="441"/>
      <c r="M36" s="441"/>
      <c r="N36" s="441"/>
      <c r="O36" s="441"/>
      <c r="P36" s="572"/>
      <c r="Q36" s="555" t="s">
        <v>67</v>
      </c>
      <c r="R36" s="441"/>
      <c r="S36" s="441"/>
      <c r="T36" s="441"/>
      <c r="U36" s="441"/>
      <c r="V36" s="441"/>
      <c r="W36" s="441"/>
      <c r="X36" s="441"/>
      <c r="Y36" s="441"/>
      <c r="Z36" s="441"/>
      <c r="AA36" s="441"/>
      <c r="AB36" s="441"/>
      <c r="AC36" s="441"/>
      <c r="AD36" s="431"/>
      <c r="AE36" s="1"/>
      <c r="AF36" s="1"/>
      <c r="AG36" s="38"/>
      <c r="AH36" s="38"/>
      <c r="AI36" s="38"/>
      <c r="AJ36" s="38"/>
      <c r="AK36" s="38"/>
      <c r="AL36" s="38"/>
      <c r="AM36" s="38"/>
      <c r="AN36" s="38"/>
      <c r="AO36" s="38"/>
    </row>
    <row r="37" spans="1:41" ht="45" customHeight="1">
      <c r="A37" s="502"/>
      <c r="B37" s="487"/>
      <c r="C37" s="35" t="s">
        <v>68</v>
      </c>
      <c r="D37" s="35" t="s">
        <v>69</v>
      </c>
      <c r="E37" s="35" t="s">
        <v>70</v>
      </c>
      <c r="F37" s="35" t="s">
        <v>71</v>
      </c>
      <c r="G37" s="35" t="s">
        <v>72</v>
      </c>
      <c r="H37" s="35" t="s">
        <v>73</v>
      </c>
      <c r="I37" s="35" t="s">
        <v>74</v>
      </c>
      <c r="J37" s="35" t="s">
        <v>75</v>
      </c>
      <c r="K37" s="35" t="s">
        <v>76</v>
      </c>
      <c r="L37" s="35" t="s">
        <v>77</v>
      </c>
      <c r="M37" s="35" t="s">
        <v>78</v>
      </c>
      <c r="N37" s="35" t="s">
        <v>79</v>
      </c>
      <c r="O37" s="35" t="s">
        <v>80</v>
      </c>
      <c r="P37" s="35" t="s">
        <v>81</v>
      </c>
      <c r="Q37" s="456" t="s">
        <v>82</v>
      </c>
      <c r="R37" s="448"/>
      <c r="S37" s="448"/>
      <c r="T37" s="448"/>
      <c r="U37" s="448"/>
      <c r="V37" s="448"/>
      <c r="W37" s="448"/>
      <c r="X37" s="448"/>
      <c r="Y37" s="448"/>
      <c r="Z37" s="448"/>
      <c r="AA37" s="448"/>
      <c r="AB37" s="448"/>
      <c r="AC37" s="448"/>
      <c r="AD37" s="433"/>
      <c r="AE37" s="1"/>
      <c r="AF37" s="1"/>
      <c r="AG37" s="41"/>
      <c r="AH37" s="41"/>
      <c r="AI37" s="41"/>
      <c r="AJ37" s="41"/>
      <c r="AK37" s="41"/>
      <c r="AL37" s="41"/>
      <c r="AM37" s="41"/>
      <c r="AN37" s="41"/>
      <c r="AO37" s="41"/>
    </row>
    <row r="38" spans="1:41" ht="47.25" customHeight="1">
      <c r="A38" s="575" t="s">
        <v>108</v>
      </c>
      <c r="B38" s="516">
        <v>0.05</v>
      </c>
      <c r="C38" s="267" t="s">
        <v>62</v>
      </c>
      <c r="D38" s="42">
        <v>0</v>
      </c>
      <c r="E38" s="42">
        <v>0</v>
      </c>
      <c r="F38" s="42">
        <v>0.25</v>
      </c>
      <c r="G38" s="42">
        <v>0</v>
      </c>
      <c r="H38" s="42">
        <v>0</v>
      </c>
      <c r="I38" s="42">
        <v>0.25</v>
      </c>
      <c r="J38" s="42">
        <v>0</v>
      </c>
      <c r="K38" s="42">
        <v>0</v>
      </c>
      <c r="L38" s="42">
        <v>0.25</v>
      </c>
      <c r="M38" s="42">
        <v>0</v>
      </c>
      <c r="N38" s="42">
        <v>0</v>
      </c>
      <c r="O38" s="42">
        <v>0.25</v>
      </c>
      <c r="P38" s="268">
        <f t="shared" ref="P38:P43" si="2">SUM(D38:O38)</f>
        <v>1</v>
      </c>
      <c r="Q38" s="474" t="s">
        <v>638</v>
      </c>
      <c r="R38" s="521"/>
      <c r="S38" s="521"/>
      <c r="T38" s="521"/>
      <c r="U38" s="521"/>
      <c r="V38" s="521"/>
      <c r="W38" s="521"/>
      <c r="X38" s="521"/>
      <c r="Y38" s="521"/>
      <c r="Z38" s="521"/>
      <c r="AA38" s="521"/>
      <c r="AB38" s="521"/>
      <c r="AC38" s="521"/>
      <c r="AD38" s="576"/>
      <c r="AE38" s="43"/>
      <c r="AF38" s="1"/>
      <c r="AG38" s="44"/>
      <c r="AH38" s="44"/>
      <c r="AI38" s="44"/>
      <c r="AJ38" s="44"/>
      <c r="AK38" s="44"/>
      <c r="AL38" s="44"/>
      <c r="AM38" s="44"/>
      <c r="AN38" s="44"/>
      <c r="AO38" s="44"/>
    </row>
    <row r="39" spans="1:41" ht="50.25" customHeight="1">
      <c r="A39" s="502"/>
      <c r="B39" s="487"/>
      <c r="C39" s="45" t="s">
        <v>63</v>
      </c>
      <c r="D39" s="46">
        <v>0</v>
      </c>
      <c r="E39" s="46">
        <v>0.2</v>
      </c>
      <c r="F39" s="46"/>
      <c r="G39" s="46"/>
      <c r="H39" s="46"/>
      <c r="I39" s="46"/>
      <c r="J39" s="46"/>
      <c r="K39" s="46"/>
      <c r="L39" s="46"/>
      <c r="M39" s="46"/>
      <c r="N39" s="46"/>
      <c r="O39" s="46"/>
      <c r="P39" s="269">
        <f t="shared" si="2"/>
        <v>0.2</v>
      </c>
      <c r="Q39" s="523"/>
      <c r="R39" s="580"/>
      <c r="S39" s="580"/>
      <c r="T39" s="580"/>
      <c r="U39" s="580"/>
      <c r="V39" s="580"/>
      <c r="W39" s="580"/>
      <c r="X39" s="580"/>
      <c r="Y39" s="580"/>
      <c r="Z39" s="580"/>
      <c r="AA39" s="580"/>
      <c r="AB39" s="580"/>
      <c r="AC39" s="580"/>
      <c r="AD39" s="581"/>
      <c r="AE39" s="43"/>
      <c r="AF39" s="1"/>
      <c r="AG39" s="1"/>
      <c r="AH39" s="1"/>
      <c r="AI39" s="1"/>
      <c r="AJ39" s="1"/>
      <c r="AK39" s="1"/>
      <c r="AL39" s="1"/>
      <c r="AM39" s="1"/>
      <c r="AN39" s="1"/>
      <c r="AO39" s="1"/>
    </row>
    <row r="40" spans="1:41" ht="53.1" customHeight="1">
      <c r="A40" s="575" t="s">
        <v>109</v>
      </c>
      <c r="B40" s="511">
        <v>0.05</v>
      </c>
      <c r="C40" s="47" t="s">
        <v>62</v>
      </c>
      <c r="D40" s="42">
        <v>8.3299999999999999E-2</v>
      </c>
      <c r="E40" s="42">
        <v>8.3299999999999999E-2</v>
      </c>
      <c r="F40" s="42">
        <v>8.3299999999999999E-2</v>
      </c>
      <c r="G40" s="42">
        <v>8.3299999999999999E-2</v>
      </c>
      <c r="H40" s="42">
        <v>8.3299999999999999E-2</v>
      </c>
      <c r="I40" s="42">
        <v>8.3299999999999999E-2</v>
      </c>
      <c r="J40" s="42">
        <v>8.3299999999999999E-2</v>
      </c>
      <c r="K40" s="42">
        <v>8.3299999999999999E-2</v>
      </c>
      <c r="L40" s="42">
        <v>8.3299999999999999E-2</v>
      </c>
      <c r="M40" s="42">
        <v>8.3299999999999999E-2</v>
      </c>
      <c r="N40" s="42">
        <v>8.3299999999999999E-2</v>
      </c>
      <c r="O40" s="42">
        <v>8.3299999999999999E-2</v>
      </c>
      <c r="P40" s="269">
        <f t="shared" si="2"/>
        <v>0.99960000000000016</v>
      </c>
      <c r="Q40" s="474" t="s">
        <v>680</v>
      </c>
      <c r="R40" s="475"/>
      <c r="S40" s="475"/>
      <c r="T40" s="475"/>
      <c r="U40" s="475"/>
      <c r="V40" s="475"/>
      <c r="W40" s="475"/>
      <c r="X40" s="475"/>
      <c r="Y40" s="475"/>
      <c r="Z40" s="475"/>
      <c r="AA40" s="475"/>
      <c r="AB40" s="475"/>
      <c r="AC40" s="475"/>
      <c r="AD40" s="582"/>
      <c r="AE40" s="43"/>
      <c r="AF40" s="1"/>
      <c r="AG40" s="1"/>
      <c r="AH40" s="1"/>
      <c r="AI40" s="1"/>
      <c r="AJ40" s="1"/>
      <c r="AK40" s="1"/>
      <c r="AL40" s="1"/>
      <c r="AM40" s="1"/>
      <c r="AN40" s="1"/>
      <c r="AO40" s="1"/>
    </row>
    <row r="41" spans="1:41" ht="53.1" customHeight="1">
      <c r="A41" s="502"/>
      <c r="B41" s="487"/>
      <c r="C41" s="45" t="s">
        <v>63</v>
      </c>
      <c r="D41" s="46">
        <v>0.08</v>
      </c>
      <c r="E41" s="46">
        <v>7.0000000000000007E-2</v>
      </c>
      <c r="F41" s="46"/>
      <c r="G41" s="46"/>
      <c r="H41" s="46"/>
      <c r="I41" s="46"/>
      <c r="J41" s="46"/>
      <c r="K41" s="46"/>
      <c r="L41" s="48"/>
      <c r="M41" s="48"/>
      <c r="N41" s="48"/>
      <c r="O41" s="48"/>
      <c r="P41" s="269">
        <f t="shared" si="2"/>
        <v>0.15000000000000002</v>
      </c>
      <c r="Q41" s="477"/>
      <c r="R41" s="583"/>
      <c r="S41" s="583"/>
      <c r="T41" s="583"/>
      <c r="U41" s="583"/>
      <c r="V41" s="583"/>
      <c r="W41" s="583"/>
      <c r="X41" s="583"/>
      <c r="Y41" s="583"/>
      <c r="Z41" s="583"/>
      <c r="AA41" s="583"/>
      <c r="AB41" s="583"/>
      <c r="AC41" s="583"/>
      <c r="AD41" s="584"/>
      <c r="AE41" s="43"/>
      <c r="AF41" s="1"/>
      <c r="AG41" s="1"/>
      <c r="AH41" s="1"/>
      <c r="AI41" s="1"/>
      <c r="AJ41" s="1"/>
      <c r="AK41" s="1"/>
      <c r="AL41" s="1"/>
      <c r="AM41" s="1"/>
      <c r="AN41" s="1"/>
      <c r="AO41" s="1"/>
    </row>
    <row r="42" spans="1:41" ht="32.25" customHeight="1">
      <c r="A42" s="575" t="s">
        <v>110</v>
      </c>
      <c r="B42" s="511">
        <v>0.05</v>
      </c>
      <c r="C42" s="47" t="s">
        <v>62</v>
      </c>
      <c r="D42" s="42">
        <v>0</v>
      </c>
      <c r="E42" s="42">
        <v>0</v>
      </c>
      <c r="F42" s="42">
        <v>0</v>
      </c>
      <c r="G42" s="42">
        <v>0</v>
      </c>
      <c r="H42" s="42">
        <v>0</v>
      </c>
      <c r="I42" s="42">
        <v>0.5</v>
      </c>
      <c r="J42" s="42">
        <v>0</v>
      </c>
      <c r="K42" s="42">
        <v>0</v>
      </c>
      <c r="L42" s="42">
        <v>0</v>
      </c>
      <c r="M42" s="42">
        <v>0</v>
      </c>
      <c r="N42" s="42">
        <v>0.5</v>
      </c>
      <c r="O42" s="42">
        <v>0</v>
      </c>
      <c r="P42" s="269">
        <f t="shared" si="2"/>
        <v>1</v>
      </c>
      <c r="Q42" s="474" t="s">
        <v>580</v>
      </c>
      <c r="R42" s="521"/>
      <c r="S42" s="521"/>
      <c r="T42" s="521"/>
      <c r="U42" s="521"/>
      <c r="V42" s="521"/>
      <c r="W42" s="521"/>
      <c r="X42" s="521"/>
      <c r="Y42" s="521"/>
      <c r="Z42" s="521"/>
      <c r="AA42" s="521"/>
      <c r="AB42" s="521"/>
      <c r="AC42" s="521"/>
      <c r="AD42" s="576"/>
      <c r="AE42" s="43"/>
      <c r="AF42" s="1"/>
      <c r="AG42" s="1"/>
      <c r="AH42" s="1"/>
      <c r="AI42" s="1"/>
      <c r="AJ42" s="1"/>
      <c r="AK42" s="1"/>
      <c r="AL42" s="1"/>
      <c r="AM42" s="1"/>
      <c r="AN42" s="1"/>
      <c r="AO42" s="1"/>
    </row>
    <row r="43" spans="1:41" ht="32.25" customHeight="1">
      <c r="A43" s="502"/>
      <c r="B43" s="487"/>
      <c r="C43" s="45" t="s">
        <v>63</v>
      </c>
      <c r="D43" s="46">
        <v>0</v>
      </c>
      <c r="E43" s="46">
        <v>0</v>
      </c>
      <c r="F43" s="46"/>
      <c r="G43" s="46"/>
      <c r="H43" s="46"/>
      <c r="I43" s="46"/>
      <c r="J43" s="46"/>
      <c r="K43" s="46"/>
      <c r="L43" s="48"/>
      <c r="M43" s="48"/>
      <c r="N43" s="48"/>
      <c r="O43" s="48"/>
      <c r="P43" s="269">
        <f t="shared" si="2"/>
        <v>0</v>
      </c>
      <c r="Q43" s="577"/>
      <c r="R43" s="578"/>
      <c r="S43" s="578"/>
      <c r="T43" s="578"/>
      <c r="U43" s="578"/>
      <c r="V43" s="578"/>
      <c r="W43" s="578"/>
      <c r="X43" s="578"/>
      <c r="Y43" s="578"/>
      <c r="Z43" s="578"/>
      <c r="AA43" s="578"/>
      <c r="AB43" s="578"/>
      <c r="AC43" s="578"/>
      <c r="AD43" s="579"/>
      <c r="AE43" s="43"/>
      <c r="AF43" s="1"/>
      <c r="AG43" s="1"/>
      <c r="AH43" s="1"/>
      <c r="AI43" s="1"/>
      <c r="AJ43" s="1"/>
      <c r="AK43" s="1"/>
      <c r="AL43" s="1"/>
      <c r="AM43" s="1"/>
      <c r="AN43" s="1"/>
      <c r="AO43" s="1"/>
    </row>
    <row r="44" spans="1:41" ht="14.25" customHeight="1">
      <c r="A44" s="1" t="s">
        <v>85</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51" t="s">
        <v>86</v>
      </c>
      <c r="D46" s="74">
        <f t="shared" ref="D46:O46" si="3">AVERAGE(D38,D40,D42)</f>
        <v>2.7766666666666665E-2</v>
      </c>
      <c r="E46" s="74">
        <f t="shared" si="3"/>
        <v>2.7766666666666665E-2</v>
      </c>
      <c r="F46" s="74">
        <f t="shared" si="3"/>
        <v>0.11109999999999999</v>
      </c>
      <c r="G46" s="74">
        <f t="shared" si="3"/>
        <v>2.7766666666666665E-2</v>
      </c>
      <c r="H46" s="74">
        <f t="shared" si="3"/>
        <v>2.7766666666666665E-2</v>
      </c>
      <c r="I46" s="74">
        <f t="shared" si="3"/>
        <v>0.27776666666666666</v>
      </c>
      <c r="J46" s="74">
        <f t="shared" si="3"/>
        <v>2.7766666666666665E-2</v>
      </c>
      <c r="K46" s="74">
        <f t="shared" si="3"/>
        <v>2.7766666666666665E-2</v>
      </c>
      <c r="L46" s="74">
        <f t="shared" si="3"/>
        <v>0.11109999999999999</v>
      </c>
      <c r="M46" s="74">
        <f t="shared" si="3"/>
        <v>2.7766666666666665E-2</v>
      </c>
      <c r="N46" s="74">
        <f t="shared" si="3"/>
        <v>0.19443333333333335</v>
      </c>
      <c r="O46" s="74">
        <f t="shared" si="3"/>
        <v>0.11109999999999999</v>
      </c>
      <c r="P46" s="1"/>
      <c r="Q46" s="1">
        <f>+LEN(Q34)</f>
        <v>1118</v>
      </c>
      <c r="R46" s="1">
        <f>+LEN(Q49)</f>
        <v>299</v>
      </c>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54" t="s">
        <v>87</v>
      </c>
      <c r="D47" s="75">
        <f t="shared" ref="D47:O47" si="4">AVERAGE(D39,D41,D43)</f>
        <v>2.6666666666666668E-2</v>
      </c>
      <c r="E47" s="75">
        <f t="shared" si="4"/>
        <v>9.0000000000000011E-2</v>
      </c>
      <c r="F47" s="75" t="e">
        <f t="shared" si="4"/>
        <v>#DIV/0!</v>
      </c>
      <c r="G47" s="75" t="e">
        <f t="shared" si="4"/>
        <v>#DIV/0!</v>
      </c>
      <c r="H47" s="75" t="e">
        <f t="shared" si="4"/>
        <v>#DIV/0!</v>
      </c>
      <c r="I47" s="75" t="e">
        <f t="shared" si="4"/>
        <v>#DIV/0!</v>
      </c>
      <c r="J47" s="75" t="e">
        <f t="shared" si="4"/>
        <v>#DIV/0!</v>
      </c>
      <c r="K47" s="75" t="e">
        <f t="shared" si="4"/>
        <v>#DIV/0!</v>
      </c>
      <c r="L47" s="75" t="e">
        <f t="shared" si="4"/>
        <v>#DIV/0!</v>
      </c>
      <c r="M47" s="75" t="e">
        <f t="shared" si="4"/>
        <v>#DIV/0!</v>
      </c>
      <c r="N47" s="75" t="e">
        <f t="shared" si="4"/>
        <v>#DIV/0!</v>
      </c>
      <c r="O47" s="75" t="e">
        <f t="shared" si="4"/>
        <v>#DIV/0!</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44.1" customHeight="1">
      <c r="A49" s="1"/>
      <c r="B49" s="1"/>
      <c r="C49" s="76" t="s">
        <v>111</v>
      </c>
      <c r="D49" s="77">
        <v>13</v>
      </c>
      <c r="E49" s="77">
        <v>13</v>
      </c>
      <c r="F49" s="77">
        <v>13</v>
      </c>
      <c r="G49" s="77">
        <v>13</v>
      </c>
      <c r="H49" s="77">
        <v>13</v>
      </c>
      <c r="I49" s="77">
        <v>13</v>
      </c>
      <c r="J49" s="77">
        <v>13</v>
      </c>
      <c r="K49" s="77">
        <v>13</v>
      </c>
      <c r="L49" s="77">
        <v>13</v>
      </c>
      <c r="M49" s="77">
        <v>13</v>
      </c>
      <c r="N49" s="77">
        <v>13</v>
      </c>
      <c r="O49" s="77">
        <v>13</v>
      </c>
      <c r="P49" s="1"/>
      <c r="Q49" s="585" t="s">
        <v>582</v>
      </c>
      <c r="R49" s="585"/>
      <c r="S49" s="585"/>
      <c r="T49" s="585"/>
      <c r="U49" s="585"/>
      <c r="V49" s="585"/>
      <c r="W49" s="585"/>
      <c r="X49" s="585"/>
      <c r="Y49" s="585"/>
      <c r="Z49" s="585"/>
      <c r="AA49" s="585"/>
      <c r="AB49" s="585"/>
      <c r="AC49" s="585"/>
      <c r="AD49" s="585"/>
      <c r="AE49" s="1"/>
      <c r="AF49" s="1"/>
      <c r="AG49" s="1"/>
      <c r="AH49" s="1"/>
      <c r="AI49" s="1"/>
      <c r="AJ49" s="1"/>
      <c r="AK49" s="1"/>
      <c r="AL49" s="1"/>
      <c r="AM49" s="1"/>
      <c r="AN49" s="1"/>
      <c r="AO49" s="1"/>
    </row>
    <row r="50" spans="1:41" ht="54.6" customHeight="1">
      <c r="A50" s="1"/>
      <c r="B50" s="1"/>
      <c r="C50" s="78" t="s">
        <v>112</v>
      </c>
      <c r="D50" s="79">
        <v>0</v>
      </c>
      <c r="E50" s="79">
        <v>13</v>
      </c>
      <c r="F50" s="79"/>
      <c r="G50" s="79"/>
      <c r="H50" s="79"/>
      <c r="I50" s="79"/>
      <c r="J50" s="79"/>
      <c r="K50" s="79"/>
      <c r="L50" s="79"/>
      <c r="M50" s="79"/>
      <c r="N50" s="79"/>
      <c r="O50" s="79"/>
      <c r="P50" s="1"/>
      <c r="Q50" s="585"/>
      <c r="R50" s="585"/>
      <c r="S50" s="585"/>
      <c r="T50" s="585"/>
      <c r="U50" s="585"/>
      <c r="V50" s="585"/>
      <c r="W50" s="585"/>
      <c r="X50" s="585"/>
      <c r="Y50" s="585"/>
      <c r="Z50" s="585"/>
      <c r="AA50" s="585"/>
      <c r="AB50" s="585"/>
      <c r="AC50" s="585"/>
      <c r="AD50" s="585"/>
      <c r="AE50" s="1"/>
      <c r="AF50" s="1"/>
      <c r="AG50" s="1"/>
      <c r="AH50" s="1"/>
      <c r="AI50" s="1"/>
      <c r="AJ50" s="1"/>
      <c r="AK50" s="1"/>
      <c r="AL50" s="1"/>
      <c r="AM50" s="1"/>
      <c r="AN50" s="1"/>
      <c r="AO50" s="1"/>
    </row>
    <row r="51" spans="1:4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78">
    <mergeCell ref="Q49:AD50"/>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O7:P7"/>
    <mergeCell ref="M8:N8"/>
    <mergeCell ref="O8:P8"/>
    <mergeCell ref="M7:N7"/>
    <mergeCell ref="D7:H9"/>
    <mergeCell ref="I7:J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B28:C29"/>
    <mergeCell ref="A22:B22"/>
    <mergeCell ref="A23:B23"/>
    <mergeCell ref="A24:B24"/>
    <mergeCell ref="A27:AD27"/>
    <mergeCell ref="D28:O28"/>
    <mergeCell ref="P28:P29"/>
    <mergeCell ref="Q28:AD29"/>
    <mergeCell ref="A25:B25"/>
    <mergeCell ref="A28:A29"/>
  </mergeCells>
  <dataValidations count="3">
    <dataValidation type="custom" allowBlank="1" showInputMessage="1" showErrorMessage="1" prompt="2.000 caracteres - " sqref="Q30" xr:uid="{00000000-0002-0000-0200-000000000000}">
      <formula1>LTE(LEN(Q30),(2000))</formula1>
    </dataValidation>
    <dataValidation type="custom" allowBlank="1" showInputMessage="1" showErrorMessage="1" prompt=" - " sqref="Q34 W34 AA34 Q38 Q40 Q49 Q42" xr:uid="{00000000-0002-0000-0200-000001000000}">
      <formula1>LTE(LEN(Q34),(2000))</formula1>
    </dataValidation>
    <dataValidation type="list" allowBlank="1" showInputMessage="1" showErrorMessage="1" prompt=" - " sqref="C7" xr:uid="{00000000-0002-0000-0200-000002000000}">
      <formula1>$C$21:$N$21</formula1>
    </dataValidation>
  </dataValidations>
  <printOptions horizontalCentered="1" verticalCentered="1"/>
  <pageMargins left="0" right="0.19685039370078741" top="0.74803149606299213" bottom="0.74803149606299213" header="0" footer="0"/>
  <pageSetup scale="26"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C0C0"/>
  </sheetPr>
  <dimension ref="A1:AO99"/>
  <sheetViews>
    <sheetView showGridLines="0" topLeftCell="S18" zoomScale="85" zoomScaleNormal="85" zoomScaleSheetLayoutView="25" workbookViewId="0">
      <selection activeCell="AC25" sqref="AC25"/>
    </sheetView>
  </sheetViews>
  <sheetFormatPr baseColWidth="10" defaultColWidth="14.42578125" defaultRowHeight="15" customHeight="1"/>
  <cols>
    <col min="1" max="1" width="38.42578125" customWidth="1"/>
    <col min="2" max="2" width="15.42578125" customWidth="1"/>
    <col min="3" max="3" width="17.85546875" customWidth="1"/>
    <col min="4" max="4" width="13.5703125" bestFit="1" customWidth="1"/>
    <col min="5" max="5" width="14" bestFit="1" customWidth="1"/>
    <col min="6" max="14" width="12.85546875" customWidth="1"/>
    <col min="15" max="15" width="15.28515625" bestFit="1" customWidth="1"/>
    <col min="16" max="16" width="14.5703125" customWidth="1"/>
    <col min="17" max="17" width="15.5703125" customWidth="1"/>
    <col min="18" max="18" width="13.85546875" customWidth="1"/>
    <col min="19" max="20" width="14.5703125" customWidth="1"/>
    <col min="21" max="21" width="14.28515625" customWidth="1"/>
    <col min="22" max="22" width="14" customWidth="1"/>
    <col min="23" max="24" width="15.42578125" customWidth="1"/>
    <col min="25" max="25" width="14.140625" customWidth="1"/>
    <col min="26" max="26" width="13.5703125" customWidth="1"/>
    <col min="27" max="27" width="14.85546875" customWidth="1"/>
    <col min="28" max="28" width="13.140625" customWidth="1"/>
    <col min="29" max="29" width="15.85546875" customWidth="1"/>
    <col min="30" max="30" width="11.7109375" customWidth="1"/>
    <col min="31" max="31" width="6.42578125" customWidth="1"/>
    <col min="32" max="32" width="22.855468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85546875" customWidth="1"/>
    <col min="41" max="41" width="18.42578125" customWidth="1"/>
  </cols>
  <sheetData>
    <row r="1" spans="1:41" ht="32.25" customHeight="1">
      <c r="A1" s="452"/>
      <c r="B1" s="453" t="s">
        <v>0</v>
      </c>
      <c r="C1" s="421"/>
      <c r="D1" s="421"/>
      <c r="E1" s="421"/>
      <c r="F1" s="421"/>
      <c r="G1" s="421"/>
      <c r="H1" s="421"/>
      <c r="I1" s="421"/>
      <c r="J1" s="421"/>
      <c r="K1" s="421"/>
      <c r="L1" s="421"/>
      <c r="M1" s="421"/>
      <c r="N1" s="421"/>
      <c r="O1" s="421"/>
      <c r="P1" s="421"/>
      <c r="Q1" s="421"/>
      <c r="R1" s="421"/>
      <c r="S1" s="421"/>
      <c r="T1" s="421"/>
      <c r="U1" s="421"/>
      <c r="V1" s="421"/>
      <c r="W1" s="421"/>
      <c r="X1" s="421"/>
      <c r="Y1" s="421"/>
      <c r="Z1" s="421"/>
      <c r="AA1" s="422"/>
      <c r="AB1" s="440" t="s">
        <v>1</v>
      </c>
      <c r="AC1" s="441"/>
      <c r="AD1" s="431"/>
      <c r="AE1" s="1"/>
      <c r="AF1" s="1"/>
      <c r="AG1" s="1"/>
      <c r="AH1" s="1"/>
      <c r="AI1" s="1"/>
      <c r="AJ1" s="1"/>
      <c r="AK1" s="1"/>
      <c r="AL1" s="1"/>
      <c r="AM1" s="1"/>
      <c r="AN1" s="1"/>
      <c r="AO1" s="1"/>
    </row>
    <row r="2" spans="1:41" ht="30.75" customHeight="1">
      <c r="A2" s="418"/>
      <c r="B2" s="442" t="s">
        <v>2</v>
      </c>
      <c r="C2" s="424"/>
      <c r="D2" s="424"/>
      <c r="E2" s="424"/>
      <c r="F2" s="424"/>
      <c r="G2" s="424"/>
      <c r="H2" s="424"/>
      <c r="I2" s="424"/>
      <c r="J2" s="424"/>
      <c r="K2" s="424"/>
      <c r="L2" s="424"/>
      <c r="M2" s="424"/>
      <c r="N2" s="424"/>
      <c r="O2" s="424"/>
      <c r="P2" s="424"/>
      <c r="Q2" s="424"/>
      <c r="R2" s="424"/>
      <c r="S2" s="424"/>
      <c r="T2" s="424"/>
      <c r="U2" s="424"/>
      <c r="V2" s="424"/>
      <c r="W2" s="424"/>
      <c r="X2" s="424"/>
      <c r="Y2" s="424"/>
      <c r="Z2" s="424"/>
      <c r="AA2" s="425"/>
      <c r="AB2" s="447" t="s">
        <v>3</v>
      </c>
      <c r="AC2" s="448"/>
      <c r="AD2" s="433"/>
      <c r="AE2" s="1"/>
      <c r="AF2" s="1"/>
      <c r="AG2" s="1"/>
      <c r="AH2" s="1"/>
      <c r="AI2" s="1"/>
      <c r="AJ2" s="1"/>
      <c r="AK2" s="1"/>
      <c r="AL2" s="1"/>
      <c r="AM2" s="1"/>
      <c r="AN2" s="1"/>
      <c r="AO2" s="1"/>
    </row>
    <row r="3" spans="1:41" ht="24" customHeight="1">
      <c r="A3" s="418"/>
      <c r="B3" s="443" t="s">
        <v>4</v>
      </c>
      <c r="C3" s="424"/>
      <c r="D3" s="424"/>
      <c r="E3" s="424"/>
      <c r="F3" s="424"/>
      <c r="G3" s="424"/>
      <c r="H3" s="424"/>
      <c r="I3" s="424"/>
      <c r="J3" s="424"/>
      <c r="K3" s="424"/>
      <c r="L3" s="424"/>
      <c r="M3" s="424"/>
      <c r="N3" s="424"/>
      <c r="O3" s="424"/>
      <c r="P3" s="424"/>
      <c r="Q3" s="424"/>
      <c r="R3" s="424"/>
      <c r="S3" s="424"/>
      <c r="T3" s="424"/>
      <c r="U3" s="424"/>
      <c r="V3" s="424"/>
      <c r="W3" s="424"/>
      <c r="X3" s="424"/>
      <c r="Y3" s="424"/>
      <c r="Z3" s="424"/>
      <c r="AA3" s="425"/>
      <c r="AB3" s="447" t="s">
        <v>5</v>
      </c>
      <c r="AC3" s="448"/>
      <c r="AD3" s="433"/>
      <c r="AE3" s="1"/>
      <c r="AF3" s="1"/>
      <c r="AG3" s="1"/>
      <c r="AH3" s="1"/>
      <c r="AI3" s="1"/>
      <c r="AJ3" s="1"/>
      <c r="AK3" s="1"/>
      <c r="AL3" s="1"/>
      <c r="AM3" s="1"/>
      <c r="AN3" s="1"/>
      <c r="AO3" s="1"/>
    </row>
    <row r="4" spans="1:41" ht="21.75" customHeight="1">
      <c r="A4" s="419"/>
      <c r="B4" s="426"/>
      <c r="C4" s="427"/>
      <c r="D4" s="427"/>
      <c r="E4" s="427"/>
      <c r="F4" s="427"/>
      <c r="G4" s="427"/>
      <c r="H4" s="427"/>
      <c r="I4" s="427"/>
      <c r="J4" s="427"/>
      <c r="K4" s="427"/>
      <c r="L4" s="427"/>
      <c r="M4" s="427"/>
      <c r="N4" s="427"/>
      <c r="O4" s="427"/>
      <c r="P4" s="427"/>
      <c r="Q4" s="427"/>
      <c r="R4" s="427"/>
      <c r="S4" s="427"/>
      <c r="T4" s="427"/>
      <c r="U4" s="427"/>
      <c r="V4" s="427"/>
      <c r="W4" s="427"/>
      <c r="X4" s="427"/>
      <c r="Y4" s="427"/>
      <c r="Z4" s="427"/>
      <c r="AA4" s="428"/>
      <c r="AB4" s="444" t="s">
        <v>6</v>
      </c>
      <c r="AC4" s="445"/>
      <c r="AD4" s="446"/>
      <c r="AE4" s="1"/>
      <c r="AF4" s="1"/>
      <c r="AG4" s="1"/>
      <c r="AH4" s="1"/>
      <c r="AI4" s="1"/>
      <c r="AJ4" s="1"/>
      <c r="AK4" s="1"/>
      <c r="AL4" s="1"/>
      <c r="AM4" s="1"/>
      <c r="AN4" s="1"/>
      <c r="AO4" s="1"/>
    </row>
    <row r="5" spans="1:41" ht="9" customHeight="1">
      <c r="A5" s="2"/>
      <c r="B5" s="3"/>
      <c r="C5" s="4"/>
      <c r="D5" s="285"/>
      <c r="E5" s="285"/>
      <c r="F5" s="285"/>
      <c r="G5" s="285"/>
      <c r="H5" s="285"/>
      <c r="I5" s="285"/>
      <c r="J5" s="285"/>
      <c r="K5" s="285"/>
      <c r="L5" s="285"/>
      <c r="M5" s="285"/>
      <c r="N5" s="285"/>
      <c r="O5" s="285"/>
      <c r="P5" s="285"/>
      <c r="Q5" s="285"/>
      <c r="R5" s="285"/>
      <c r="S5" s="285"/>
      <c r="T5" s="285"/>
      <c r="U5" s="285"/>
      <c r="V5" s="285"/>
      <c r="W5" s="285"/>
      <c r="X5" s="285"/>
      <c r="Y5" s="285"/>
      <c r="Z5" s="286"/>
      <c r="AA5" s="285"/>
      <c r="AB5" s="5"/>
      <c r="AC5" s="6"/>
      <c r="AD5" s="7"/>
      <c r="AE5" s="1"/>
      <c r="AF5" s="1"/>
      <c r="AG5" s="1"/>
      <c r="AH5" s="1"/>
      <c r="AI5" s="1"/>
      <c r="AJ5" s="1"/>
      <c r="AK5" s="1"/>
      <c r="AL5" s="1"/>
      <c r="AM5" s="1"/>
      <c r="AN5" s="1"/>
      <c r="AO5" s="1"/>
    </row>
    <row r="6" spans="1:41" ht="9" customHeight="1" thickBot="1">
      <c r="A6" s="287"/>
      <c r="B6" s="285"/>
      <c r="C6" s="285"/>
      <c r="D6" s="285"/>
      <c r="E6" s="285"/>
      <c r="F6" s="285"/>
      <c r="G6" s="285"/>
      <c r="H6" s="285"/>
      <c r="I6" s="285"/>
      <c r="J6" s="285"/>
      <c r="K6" s="285"/>
      <c r="L6" s="285"/>
      <c r="M6" s="285"/>
      <c r="N6" s="285"/>
      <c r="O6" s="285"/>
      <c r="P6" s="285"/>
      <c r="Q6" s="285"/>
      <c r="R6" s="285"/>
      <c r="S6" s="285"/>
      <c r="T6" s="285"/>
      <c r="U6" s="285"/>
      <c r="V6" s="285"/>
      <c r="W6" s="285"/>
      <c r="X6" s="285"/>
      <c r="Y6" s="285"/>
      <c r="Z6" s="286"/>
      <c r="AA6" s="285"/>
      <c r="AB6" s="285"/>
      <c r="AC6" s="288"/>
      <c r="AD6" s="289"/>
      <c r="AE6" s="1"/>
      <c r="AF6" s="1"/>
      <c r="AG6" s="1"/>
      <c r="AH6" s="1"/>
      <c r="AI6" s="1"/>
      <c r="AJ6" s="1"/>
      <c r="AK6" s="1"/>
      <c r="AL6" s="1"/>
      <c r="AM6" s="1"/>
      <c r="AN6" s="1"/>
      <c r="AO6" s="1"/>
    </row>
    <row r="7" spans="1:41" ht="14.25" customHeight="1">
      <c r="A7" s="420" t="s">
        <v>7</v>
      </c>
      <c r="B7" s="422"/>
      <c r="C7" s="417" t="s">
        <v>8</v>
      </c>
      <c r="D7" s="420" t="s">
        <v>9</v>
      </c>
      <c r="E7" s="421"/>
      <c r="F7" s="421"/>
      <c r="G7" s="421"/>
      <c r="H7" s="422"/>
      <c r="I7" s="429">
        <v>44622</v>
      </c>
      <c r="J7" s="422"/>
      <c r="K7" s="420" t="s">
        <v>10</v>
      </c>
      <c r="L7" s="422"/>
      <c r="M7" s="449" t="s">
        <v>11</v>
      </c>
      <c r="N7" s="431"/>
      <c r="O7" s="430"/>
      <c r="P7" s="431"/>
      <c r="Q7" s="285"/>
      <c r="R7" s="285"/>
      <c r="S7" s="285"/>
      <c r="T7" s="285"/>
      <c r="U7" s="285"/>
      <c r="V7" s="285"/>
      <c r="W7" s="285"/>
      <c r="X7" s="285"/>
      <c r="Y7" s="285"/>
      <c r="Z7" s="286"/>
      <c r="AA7" s="285"/>
      <c r="AB7" s="285"/>
      <c r="AC7" s="288"/>
      <c r="AD7" s="289"/>
      <c r="AE7" s="1"/>
      <c r="AF7" s="1"/>
      <c r="AG7" s="1"/>
      <c r="AH7" s="1"/>
      <c r="AI7" s="1"/>
      <c r="AJ7" s="1"/>
      <c r="AK7" s="1"/>
      <c r="AL7" s="1"/>
      <c r="AM7" s="1"/>
      <c r="AN7" s="1"/>
      <c r="AO7" s="1"/>
    </row>
    <row r="8" spans="1:41" ht="14.25" customHeight="1">
      <c r="A8" s="423"/>
      <c r="B8" s="425"/>
      <c r="C8" s="418"/>
      <c r="D8" s="423"/>
      <c r="E8" s="424"/>
      <c r="F8" s="424"/>
      <c r="G8" s="424"/>
      <c r="H8" s="425"/>
      <c r="I8" s="423"/>
      <c r="J8" s="425"/>
      <c r="K8" s="423"/>
      <c r="L8" s="425"/>
      <c r="M8" s="432" t="s">
        <v>12</v>
      </c>
      <c r="N8" s="433"/>
      <c r="O8" s="434"/>
      <c r="P8" s="433"/>
      <c r="Q8" s="285"/>
      <c r="R8" s="285"/>
      <c r="S8" s="285"/>
      <c r="T8" s="285"/>
      <c r="U8" s="285"/>
      <c r="V8" s="285"/>
      <c r="W8" s="285"/>
      <c r="X8" s="285"/>
      <c r="Y8" s="285"/>
      <c r="Z8" s="286"/>
      <c r="AA8" s="285"/>
      <c r="AB8" s="285"/>
      <c r="AC8" s="288"/>
      <c r="AD8" s="289"/>
      <c r="AE8" s="1"/>
      <c r="AF8" s="1"/>
      <c r="AG8" s="1"/>
      <c r="AH8" s="1"/>
      <c r="AI8" s="1"/>
      <c r="AJ8" s="1"/>
      <c r="AK8" s="1"/>
      <c r="AL8" s="1"/>
      <c r="AM8" s="1"/>
      <c r="AN8" s="1"/>
      <c r="AO8" s="1"/>
    </row>
    <row r="9" spans="1:41" ht="15" customHeight="1" thickBot="1">
      <c r="A9" s="426"/>
      <c r="B9" s="428"/>
      <c r="C9" s="419"/>
      <c r="D9" s="426"/>
      <c r="E9" s="427"/>
      <c r="F9" s="427"/>
      <c r="G9" s="427"/>
      <c r="H9" s="428"/>
      <c r="I9" s="426"/>
      <c r="J9" s="428"/>
      <c r="K9" s="426"/>
      <c r="L9" s="428"/>
      <c r="M9" s="450" t="s">
        <v>13</v>
      </c>
      <c r="N9" s="446"/>
      <c r="O9" s="451" t="s">
        <v>14</v>
      </c>
      <c r="P9" s="446"/>
      <c r="Q9" s="285"/>
      <c r="R9" s="285"/>
      <c r="S9" s="285"/>
      <c r="T9" s="285"/>
      <c r="U9" s="285"/>
      <c r="V9" s="285"/>
      <c r="W9" s="285"/>
      <c r="X9" s="285"/>
      <c r="Y9" s="285"/>
      <c r="Z9" s="286"/>
      <c r="AA9" s="285"/>
      <c r="AB9" s="285"/>
      <c r="AC9" s="288"/>
      <c r="AD9" s="289"/>
      <c r="AE9" s="1"/>
      <c r="AF9" s="1"/>
      <c r="AG9" s="1"/>
      <c r="AH9" s="1"/>
      <c r="AI9" s="1"/>
      <c r="AJ9" s="1"/>
      <c r="AK9" s="1"/>
      <c r="AL9" s="1"/>
      <c r="AM9" s="1"/>
      <c r="AN9" s="1"/>
      <c r="AO9" s="1"/>
    </row>
    <row r="10" spans="1:41" ht="15" customHeight="1" thickBot="1">
      <c r="A10" s="287"/>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89"/>
      <c r="AE10" s="1"/>
      <c r="AF10" s="1"/>
      <c r="AG10" s="1"/>
      <c r="AH10" s="1"/>
      <c r="AI10" s="1"/>
      <c r="AJ10" s="1"/>
      <c r="AK10" s="1"/>
      <c r="AL10" s="1"/>
      <c r="AM10" s="1"/>
      <c r="AN10" s="1"/>
      <c r="AO10" s="1"/>
    </row>
    <row r="11" spans="1:41" ht="15" customHeight="1">
      <c r="A11" s="420" t="s">
        <v>15</v>
      </c>
      <c r="B11" s="422"/>
      <c r="C11" s="435" t="s">
        <v>16</v>
      </c>
      <c r="D11" s="421"/>
      <c r="E11" s="421"/>
      <c r="F11" s="421"/>
      <c r="G11" s="421"/>
      <c r="H11" s="421"/>
      <c r="I11" s="421"/>
      <c r="J11" s="421"/>
      <c r="K11" s="421"/>
      <c r="L11" s="421"/>
      <c r="M11" s="421"/>
      <c r="N11" s="421"/>
      <c r="O11" s="421"/>
      <c r="P11" s="421"/>
      <c r="Q11" s="421"/>
      <c r="R11" s="421"/>
      <c r="S11" s="421"/>
      <c r="T11" s="421"/>
      <c r="U11" s="421"/>
      <c r="V11" s="421"/>
      <c r="W11" s="421"/>
      <c r="X11" s="421"/>
      <c r="Y11" s="421"/>
      <c r="Z11" s="421"/>
      <c r="AA11" s="421"/>
      <c r="AB11" s="421"/>
      <c r="AC11" s="421"/>
      <c r="AD11" s="422"/>
      <c r="AE11" s="1"/>
      <c r="AF11" s="1"/>
      <c r="AG11" s="1"/>
      <c r="AH11" s="1"/>
      <c r="AI11" s="1"/>
      <c r="AJ11" s="1"/>
      <c r="AK11" s="1"/>
      <c r="AL11" s="1"/>
      <c r="AM11" s="1"/>
      <c r="AN11" s="1"/>
      <c r="AO11" s="1"/>
    </row>
    <row r="12" spans="1:41" ht="15" customHeight="1">
      <c r="A12" s="423"/>
      <c r="B12" s="425"/>
      <c r="C12" s="423"/>
      <c r="D12" s="424"/>
      <c r="E12" s="424"/>
      <c r="F12" s="424"/>
      <c r="G12" s="424"/>
      <c r="H12" s="424"/>
      <c r="I12" s="424"/>
      <c r="J12" s="424"/>
      <c r="K12" s="424"/>
      <c r="L12" s="424"/>
      <c r="M12" s="424"/>
      <c r="N12" s="424"/>
      <c r="O12" s="424"/>
      <c r="P12" s="424"/>
      <c r="Q12" s="424"/>
      <c r="R12" s="424"/>
      <c r="S12" s="424"/>
      <c r="T12" s="424"/>
      <c r="U12" s="424"/>
      <c r="V12" s="424"/>
      <c r="W12" s="424"/>
      <c r="X12" s="424"/>
      <c r="Y12" s="424"/>
      <c r="Z12" s="424"/>
      <c r="AA12" s="424"/>
      <c r="AB12" s="424"/>
      <c r="AC12" s="424"/>
      <c r="AD12" s="425"/>
      <c r="AE12" s="1"/>
      <c r="AF12" s="1"/>
      <c r="AG12" s="1"/>
      <c r="AH12" s="1"/>
      <c r="AI12" s="1"/>
      <c r="AJ12" s="1"/>
      <c r="AK12" s="1"/>
      <c r="AL12" s="1"/>
      <c r="AM12" s="1"/>
      <c r="AN12" s="1"/>
      <c r="AO12" s="1"/>
    </row>
    <row r="13" spans="1:41" ht="15" customHeight="1">
      <c r="A13" s="426"/>
      <c r="B13" s="428"/>
      <c r="C13" s="426"/>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27"/>
      <c r="AB13" s="427"/>
      <c r="AC13" s="427"/>
      <c r="AD13" s="428"/>
      <c r="AE13" s="1"/>
      <c r="AF13" s="1"/>
      <c r="AG13" s="1"/>
      <c r="AH13" s="1"/>
      <c r="AI13" s="1"/>
      <c r="AJ13" s="1"/>
      <c r="AK13" s="1"/>
      <c r="AL13" s="1"/>
      <c r="AM13" s="1"/>
      <c r="AN13" s="1"/>
      <c r="AO13" s="1"/>
    </row>
    <row r="14" spans="1:41" ht="9" customHeight="1">
      <c r="A14" s="284"/>
      <c r="B14" s="15"/>
      <c r="C14" s="290"/>
      <c r="D14" s="290"/>
      <c r="E14" s="290"/>
      <c r="F14" s="290"/>
      <c r="G14" s="290"/>
      <c r="H14" s="290"/>
      <c r="I14" s="290"/>
      <c r="J14" s="290"/>
      <c r="K14" s="290"/>
      <c r="L14" s="290"/>
      <c r="M14" s="291"/>
      <c r="N14" s="291"/>
      <c r="O14" s="291"/>
      <c r="P14" s="291"/>
      <c r="Q14" s="291"/>
      <c r="R14" s="16"/>
      <c r="S14" s="16"/>
      <c r="T14" s="16"/>
      <c r="U14" s="16"/>
      <c r="V14" s="16"/>
      <c r="W14" s="16"/>
      <c r="X14" s="16"/>
      <c r="Y14" s="9"/>
      <c r="Z14" s="9"/>
      <c r="AA14" s="9"/>
      <c r="AB14" s="9"/>
      <c r="AC14" s="9"/>
      <c r="AD14" s="292"/>
      <c r="AE14" s="1"/>
      <c r="AF14" s="1"/>
      <c r="AG14" s="1"/>
      <c r="AH14" s="1"/>
      <c r="AI14" s="1"/>
      <c r="AJ14" s="1"/>
      <c r="AK14" s="1"/>
      <c r="AL14" s="1"/>
      <c r="AM14" s="1"/>
      <c r="AN14" s="1"/>
      <c r="AO14" s="1"/>
    </row>
    <row r="15" spans="1:41" ht="60.95" customHeight="1">
      <c r="A15" s="459" t="s">
        <v>17</v>
      </c>
      <c r="B15" s="438"/>
      <c r="C15" s="458" t="s">
        <v>18</v>
      </c>
      <c r="D15" s="437"/>
      <c r="E15" s="437"/>
      <c r="F15" s="437"/>
      <c r="G15" s="437"/>
      <c r="H15" s="437"/>
      <c r="I15" s="437"/>
      <c r="J15" s="437"/>
      <c r="K15" s="438"/>
      <c r="L15" s="436" t="s">
        <v>19</v>
      </c>
      <c r="M15" s="437"/>
      <c r="N15" s="437"/>
      <c r="O15" s="437"/>
      <c r="P15" s="437"/>
      <c r="Q15" s="438"/>
      <c r="R15" s="439" t="s">
        <v>20</v>
      </c>
      <c r="S15" s="437"/>
      <c r="T15" s="437"/>
      <c r="U15" s="437"/>
      <c r="V15" s="437"/>
      <c r="W15" s="437"/>
      <c r="X15" s="438"/>
      <c r="Y15" s="436" t="s">
        <v>21</v>
      </c>
      <c r="Z15" s="438"/>
      <c r="AA15" s="439" t="s">
        <v>22</v>
      </c>
      <c r="AB15" s="437"/>
      <c r="AC15" s="437"/>
      <c r="AD15" s="438"/>
      <c r="AE15" s="1"/>
      <c r="AF15" s="1"/>
      <c r="AG15" s="1"/>
      <c r="AH15" s="1"/>
      <c r="AI15" s="1"/>
      <c r="AJ15" s="1"/>
      <c r="AK15" s="1"/>
      <c r="AL15" s="1"/>
      <c r="AM15" s="1"/>
      <c r="AN15" s="1"/>
      <c r="AO15" s="1"/>
    </row>
    <row r="16" spans="1:41" ht="9" customHeight="1">
      <c r="A16" s="287"/>
      <c r="B16" s="285"/>
      <c r="C16" s="462"/>
      <c r="D16" s="427"/>
      <c r="E16" s="427"/>
      <c r="F16" s="427"/>
      <c r="G16" s="427"/>
      <c r="H16" s="427"/>
      <c r="I16" s="427"/>
      <c r="J16" s="427"/>
      <c r="K16" s="427"/>
      <c r="L16" s="427"/>
      <c r="M16" s="427"/>
      <c r="N16" s="427"/>
      <c r="O16" s="427"/>
      <c r="P16" s="427"/>
      <c r="Q16" s="427"/>
      <c r="R16" s="427"/>
      <c r="S16" s="427"/>
      <c r="T16" s="427"/>
      <c r="U16" s="427"/>
      <c r="V16" s="427"/>
      <c r="W16" s="427"/>
      <c r="X16" s="427"/>
      <c r="Y16" s="427"/>
      <c r="Z16" s="427"/>
      <c r="AA16" s="427"/>
      <c r="AB16" s="427"/>
      <c r="AC16" s="17"/>
      <c r="AD16" s="293"/>
      <c r="AE16" s="1"/>
      <c r="AF16" s="1"/>
      <c r="AG16" s="1"/>
      <c r="AH16" s="1"/>
      <c r="AI16" s="1"/>
      <c r="AJ16" s="1"/>
      <c r="AK16" s="1"/>
      <c r="AL16" s="1"/>
      <c r="AM16" s="1"/>
      <c r="AN16" s="1"/>
      <c r="AO16" s="1"/>
    </row>
    <row r="17" spans="1:41" ht="37.5" customHeight="1" thickBot="1">
      <c r="A17" s="459" t="s">
        <v>23</v>
      </c>
      <c r="B17" s="438"/>
      <c r="C17" s="458" t="s">
        <v>113</v>
      </c>
      <c r="D17" s="437"/>
      <c r="E17" s="437"/>
      <c r="F17" s="437"/>
      <c r="G17" s="437"/>
      <c r="H17" s="437"/>
      <c r="I17" s="437"/>
      <c r="J17" s="437"/>
      <c r="K17" s="437"/>
      <c r="L17" s="437"/>
      <c r="M17" s="437"/>
      <c r="N17" s="437"/>
      <c r="O17" s="437"/>
      <c r="P17" s="437"/>
      <c r="Q17" s="438"/>
      <c r="R17" s="436" t="s">
        <v>25</v>
      </c>
      <c r="S17" s="437"/>
      <c r="T17" s="437"/>
      <c r="U17" s="437"/>
      <c r="V17" s="438"/>
      <c r="W17" s="607">
        <v>0.25</v>
      </c>
      <c r="X17" s="438"/>
      <c r="Y17" s="498" t="s">
        <v>26</v>
      </c>
      <c r="Z17" s="437"/>
      <c r="AA17" s="437"/>
      <c r="AB17" s="438"/>
      <c r="AC17" s="461">
        <f>+B34</f>
        <v>0.15000000000000002</v>
      </c>
      <c r="AD17" s="438"/>
      <c r="AE17" s="294"/>
      <c r="AF17" s="294"/>
      <c r="AG17" s="294"/>
      <c r="AH17" s="294"/>
      <c r="AI17" s="294"/>
      <c r="AJ17" s="294"/>
      <c r="AK17" s="294"/>
      <c r="AL17" s="294"/>
      <c r="AM17" s="294"/>
      <c r="AN17" s="294"/>
      <c r="AO17" s="294"/>
    </row>
    <row r="18" spans="1:41" ht="35.450000000000003" customHeight="1" thickBot="1">
      <c r="A18" s="295"/>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7"/>
      <c r="AE18" s="1"/>
      <c r="AF18" s="1"/>
      <c r="AG18" s="1"/>
      <c r="AH18" s="1"/>
      <c r="AI18" s="1"/>
      <c r="AJ18" s="1"/>
      <c r="AK18" s="1"/>
      <c r="AL18" s="1"/>
      <c r="AM18" s="1"/>
      <c r="AN18" s="1"/>
      <c r="AO18" s="1"/>
    </row>
    <row r="19" spans="1:41" ht="31.5" customHeight="1" thickBot="1">
      <c r="A19" s="436" t="s">
        <v>27</v>
      </c>
      <c r="B19" s="437"/>
      <c r="C19" s="437"/>
      <c r="D19" s="437"/>
      <c r="E19" s="437"/>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8"/>
      <c r="AE19" s="18"/>
      <c r="AF19" s="18"/>
      <c r="AG19" s="1"/>
      <c r="AH19" s="1"/>
      <c r="AI19" s="1"/>
      <c r="AJ19" s="1"/>
      <c r="AK19" s="1"/>
      <c r="AL19" s="1"/>
      <c r="AM19" s="1"/>
      <c r="AN19" s="1"/>
      <c r="AO19" s="1"/>
    </row>
    <row r="20" spans="1:41" ht="31.5" customHeight="1" thickBot="1">
      <c r="A20" s="298"/>
      <c r="B20" s="288"/>
      <c r="C20" s="460" t="s">
        <v>28</v>
      </c>
      <c r="D20" s="427"/>
      <c r="E20" s="427"/>
      <c r="F20" s="427"/>
      <c r="G20" s="427"/>
      <c r="H20" s="427"/>
      <c r="I20" s="427"/>
      <c r="J20" s="427"/>
      <c r="K20" s="427"/>
      <c r="L20" s="427"/>
      <c r="M20" s="427"/>
      <c r="N20" s="427"/>
      <c r="O20" s="427"/>
      <c r="P20" s="428"/>
      <c r="Q20" s="499" t="s">
        <v>29</v>
      </c>
      <c r="R20" s="500"/>
      <c r="S20" s="500"/>
      <c r="T20" s="500"/>
      <c r="U20" s="500"/>
      <c r="V20" s="500"/>
      <c r="W20" s="500"/>
      <c r="X20" s="500"/>
      <c r="Y20" s="500"/>
      <c r="Z20" s="500"/>
      <c r="AA20" s="500"/>
      <c r="AB20" s="500"/>
      <c r="AC20" s="500"/>
      <c r="AD20" s="425"/>
      <c r="AE20" s="18"/>
      <c r="AF20" s="18"/>
      <c r="AG20" s="1"/>
      <c r="AH20" s="1"/>
      <c r="AI20" s="1"/>
      <c r="AJ20" s="1"/>
      <c r="AK20" s="1"/>
      <c r="AL20" s="1"/>
      <c r="AM20" s="1"/>
      <c r="AN20" s="1"/>
      <c r="AO20" s="1"/>
    </row>
    <row r="21" spans="1:41" ht="30.95" customHeight="1" thickBot="1">
      <c r="A21" s="287"/>
      <c r="B21" s="285"/>
      <c r="C21" s="19" t="s">
        <v>30</v>
      </c>
      <c r="D21" s="20" t="s">
        <v>8</v>
      </c>
      <c r="E21" s="20" t="s">
        <v>31</v>
      </c>
      <c r="F21" s="20" t="s">
        <v>32</v>
      </c>
      <c r="G21" s="20" t="s">
        <v>33</v>
      </c>
      <c r="H21" s="20" t="s">
        <v>34</v>
      </c>
      <c r="I21" s="20" t="s">
        <v>35</v>
      </c>
      <c r="J21" s="20" t="s">
        <v>36</v>
      </c>
      <c r="K21" s="20" t="s">
        <v>37</v>
      </c>
      <c r="L21" s="20" t="s">
        <v>38</v>
      </c>
      <c r="M21" s="20" t="s">
        <v>39</v>
      </c>
      <c r="N21" s="20" t="s">
        <v>40</v>
      </c>
      <c r="O21" s="20" t="s">
        <v>41</v>
      </c>
      <c r="P21" s="21" t="s">
        <v>42</v>
      </c>
      <c r="Q21" s="19" t="s">
        <v>30</v>
      </c>
      <c r="R21" s="20" t="s">
        <v>8</v>
      </c>
      <c r="S21" s="20" t="s">
        <v>31</v>
      </c>
      <c r="T21" s="20" t="s">
        <v>32</v>
      </c>
      <c r="U21" s="20" t="s">
        <v>33</v>
      </c>
      <c r="V21" s="20" t="s">
        <v>34</v>
      </c>
      <c r="W21" s="20" t="s">
        <v>35</v>
      </c>
      <c r="X21" s="20" t="s">
        <v>36</v>
      </c>
      <c r="Y21" s="20" t="s">
        <v>37</v>
      </c>
      <c r="Z21" s="20" t="s">
        <v>38</v>
      </c>
      <c r="AA21" s="20" t="s">
        <v>39</v>
      </c>
      <c r="AB21" s="20" t="s">
        <v>40</v>
      </c>
      <c r="AC21" s="20" t="s">
        <v>41</v>
      </c>
      <c r="AD21" s="21" t="s">
        <v>42</v>
      </c>
      <c r="AE21" s="18"/>
      <c r="AF21" s="18"/>
      <c r="AG21" s="1"/>
      <c r="AH21" s="1"/>
      <c r="AI21" s="1"/>
      <c r="AJ21" s="1"/>
      <c r="AK21" s="1"/>
      <c r="AL21" s="1"/>
      <c r="AM21" s="1"/>
      <c r="AN21" s="1"/>
      <c r="AO21" s="1"/>
    </row>
    <row r="22" spans="1:41" ht="31.5" customHeight="1">
      <c r="A22" s="603" t="s">
        <v>43</v>
      </c>
      <c r="B22" s="520"/>
      <c r="C22" s="208"/>
      <c r="D22" s="23"/>
      <c r="E22" s="23"/>
      <c r="F22" s="23"/>
      <c r="G22" s="23"/>
      <c r="H22" s="23"/>
      <c r="I22" s="23"/>
      <c r="J22" s="23"/>
      <c r="K22" s="23"/>
      <c r="L22" s="23"/>
      <c r="M22" s="23"/>
      <c r="N22" s="23"/>
      <c r="O22" s="160">
        <f t="shared" ref="O22:O25" si="0">SUM(C22:N22)</f>
        <v>0</v>
      </c>
      <c r="P22" s="299"/>
      <c r="Q22" s="261">
        <v>2207643126</v>
      </c>
      <c r="R22" s="162">
        <v>22500000</v>
      </c>
      <c r="S22" s="162"/>
      <c r="T22" s="162">
        <v>19980500</v>
      </c>
      <c r="U22" s="162">
        <f>1000000+2380000+2000000+104025833+16000000+22500000</f>
        <v>147905833</v>
      </c>
      <c r="V22" s="162">
        <f>9479506+1000000</f>
        <v>10479506</v>
      </c>
      <c r="W22" s="162">
        <v>15000000</v>
      </c>
      <c r="X22" s="162">
        <f>40000000+37500000</f>
        <v>77500000</v>
      </c>
      <c r="Y22" s="162"/>
      <c r="Z22" s="162"/>
      <c r="AA22" s="162"/>
      <c r="AB22" s="162"/>
      <c r="AC22" s="160">
        <f t="shared" ref="AC22:AC23" si="1">SUM(Q22:AB22)</f>
        <v>2501008965</v>
      </c>
      <c r="AD22" s="24"/>
      <c r="AE22" s="18"/>
      <c r="AF22" s="18"/>
      <c r="AG22" s="1"/>
      <c r="AH22" s="1"/>
      <c r="AI22" s="1"/>
      <c r="AJ22" s="1"/>
      <c r="AK22" s="1"/>
      <c r="AL22" s="1"/>
      <c r="AM22" s="1"/>
      <c r="AN22" s="1"/>
      <c r="AO22" s="1"/>
    </row>
    <row r="23" spans="1:41" ht="31.5" customHeight="1">
      <c r="A23" s="604" t="s">
        <v>44</v>
      </c>
      <c r="B23" s="531"/>
      <c r="C23" s="178"/>
      <c r="D23" s="26"/>
      <c r="E23" s="26"/>
      <c r="F23" s="26"/>
      <c r="G23" s="26"/>
      <c r="H23" s="26"/>
      <c r="I23" s="26"/>
      <c r="J23" s="26"/>
      <c r="K23" s="26"/>
      <c r="L23" s="26"/>
      <c r="M23" s="26"/>
      <c r="N23" s="26"/>
      <c r="O23" s="27">
        <f t="shared" si="0"/>
        <v>0</v>
      </c>
      <c r="P23" s="313" t="str">
        <f>IFERROR(O23/(SUMIF(C23:N23,"&gt;0",C22:N22))," ")</f>
        <v xml:space="preserve"> </v>
      </c>
      <c r="Q23" s="260">
        <v>2170219796</v>
      </c>
      <c r="R23" s="357">
        <v>0</v>
      </c>
      <c r="S23" s="28"/>
      <c r="T23" s="28"/>
      <c r="U23" s="28"/>
      <c r="V23" s="28"/>
      <c r="W23" s="28"/>
      <c r="X23" s="28"/>
      <c r="Y23" s="28"/>
      <c r="Z23" s="28"/>
      <c r="AA23" s="28"/>
      <c r="AB23" s="28"/>
      <c r="AC23" s="27">
        <f t="shared" si="1"/>
        <v>2170219796</v>
      </c>
      <c r="AD23" s="29">
        <f>IFERROR(AC23/(SUMIF(Q23:AB23,"&gt;0",Q22:AB22))," ")</f>
        <v>0.98304828821322821</v>
      </c>
      <c r="AE23" s="18"/>
      <c r="AF23" s="18"/>
      <c r="AG23" s="1"/>
      <c r="AH23" s="1"/>
      <c r="AI23" s="1"/>
      <c r="AJ23" s="1"/>
      <c r="AK23" s="1"/>
      <c r="AL23" s="1"/>
      <c r="AM23" s="1"/>
      <c r="AN23" s="1"/>
      <c r="AO23" s="1"/>
    </row>
    <row r="24" spans="1:41" ht="31.5" customHeight="1">
      <c r="A24" s="604" t="s">
        <v>45</v>
      </c>
      <c r="B24" s="531"/>
      <c r="C24" s="209"/>
      <c r="D24" s="26">
        <v>12368266</v>
      </c>
      <c r="E24" s="26">
        <v>69252528</v>
      </c>
      <c r="F24" s="26">
        <v>1175000</v>
      </c>
      <c r="G24" s="27"/>
      <c r="H24" s="27"/>
      <c r="I24" s="27"/>
      <c r="J24" s="27"/>
      <c r="K24" s="27"/>
      <c r="L24" s="27"/>
      <c r="M24" s="27"/>
      <c r="N24" s="27"/>
      <c r="O24" s="27">
        <f t="shared" si="0"/>
        <v>82795794</v>
      </c>
      <c r="P24" s="300"/>
      <c r="Q24" s="163"/>
      <c r="R24" s="164">
        <v>102901451.99999993</v>
      </c>
      <c r="S24" s="164">
        <v>191360940</v>
      </c>
      <c r="T24" s="164">
        <v>194735940</v>
      </c>
      <c r="U24" s="164">
        <v>193580996</v>
      </c>
      <c r="V24" s="164">
        <v>213334225</v>
      </c>
      <c r="W24" s="164">
        <v>222584225</v>
      </c>
      <c r="X24" s="164">
        <v>230877557</v>
      </c>
      <c r="Y24" s="164">
        <v>217063730</v>
      </c>
      <c r="Z24" s="164">
        <v>223377557</v>
      </c>
      <c r="AA24" s="164">
        <v>239459225</v>
      </c>
      <c r="AB24" s="164">
        <f>228877559+242855559</f>
        <v>471733118</v>
      </c>
      <c r="AC24" s="27">
        <f>SUM(R24:AB24)</f>
        <v>2501008965</v>
      </c>
      <c r="AD24" s="29"/>
      <c r="AE24" s="18"/>
      <c r="AF24" s="18"/>
      <c r="AG24" s="1"/>
      <c r="AH24" s="1"/>
      <c r="AI24" s="1"/>
      <c r="AJ24" s="1"/>
      <c r="AK24" s="1"/>
      <c r="AL24" s="1"/>
      <c r="AM24" s="1"/>
      <c r="AN24" s="1"/>
      <c r="AO24" s="1"/>
    </row>
    <row r="25" spans="1:41" ht="31.5" customHeight="1" thickBot="1">
      <c r="A25" s="605" t="s">
        <v>46</v>
      </c>
      <c r="B25" s="606"/>
      <c r="C25" s="210">
        <v>7349999.9999999991</v>
      </c>
      <c r="D25" s="356">
        <v>2274267</v>
      </c>
      <c r="E25" s="32"/>
      <c r="F25" s="32"/>
      <c r="G25" s="32"/>
      <c r="H25" s="32"/>
      <c r="I25" s="32"/>
      <c r="J25" s="32"/>
      <c r="K25" s="32"/>
      <c r="L25" s="32"/>
      <c r="M25" s="32"/>
      <c r="N25" s="32"/>
      <c r="O25" s="33">
        <f t="shared" si="0"/>
        <v>9624267</v>
      </c>
      <c r="P25" s="314">
        <f>IFERROR(O25/(SUMIF(C25:N25,"&gt;0",C24:N24))," ")</f>
        <v>0.7781419804522316</v>
      </c>
      <c r="Q25" s="31"/>
      <c r="R25" s="356">
        <v>33390260</v>
      </c>
      <c r="S25" s="32"/>
      <c r="T25" s="32"/>
      <c r="U25" s="32"/>
      <c r="V25" s="32"/>
      <c r="W25" s="32"/>
      <c r="X25" s="32"/>
      <c r="Y25" s="32"/>
      <c r="Z25" s="32"/>
      <c r="AA25" s="32"/>
      <c r="AB25" s="32"/>
      <c r="AC25" s="33">
        <f>SUM(Q25:AB25)</f>
        <v>33390260</v>
      </c>
      <c r="AD25" s="34">
        <f ca="1">IFERROR(AC25/(SUMIF(Q25:AB25,"&gt;0",R24:AB24))," ")</f>
        <v>0.17448837782673934</v>
      </c>
      <c r="AE25" s="18"/>
      <c r="AF25" s="18"/>
      <c r="AG25" s="1"/>
      <c r="AH25" s="1"/>
      <c r="AI25" s="1"/>
      <c r="AJ25" s="1"/>
      <c r="AK25" s="1"/>
      <c r="AL25" s="1"/>
      <c r="AM25" s="1"/>
      <c r="AN25" s="1"/>
      <c r="AO25" s="1"/>
    </row>
    <row r="26" spans="1:41" ht="31.5" customHeight="1" thickBot="1">
      <c r="A26" s="287"/>
      <c r="B26" s="285"/>
      <c r="C26" s="302"/>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288"/>
      <c r="AD26" s="289"/>
      <c r="AE26" s="1"/>
      <c r="AF26" s="1"/>
      <c r="AG26" s="1"/>
      <c r="AH26" s="1"/>
      <c r="AI26" s="1"/>
      <c r="AJ26" s="1"/>
      <c r="AK26" s="1"/>
      <c r="AL26" s="1"/>
      <c r="AM26" s="1"/>
      <c r="AN26" s="1"/>
      <c r="AO26" s="1"/>
    </row>
    <row r="27" spans="1:41" ht="33.75" customHeight="1">
      <c r="A27" s="455" t="s">
        <v>47</v>
      </c>
      <c r="B27" s="441"/>
      <c r="C27" s="441"/>
      <c r="D27" s="441"/>
      <c r="E27" s="441"/>
      <c r="F27" s="441"/>
      <c r="G27" s="441"/>
      <c r="H27" s="441"/>
      <c r="I27" s="441"/>
      <c r="J27" s="441"/>
      <c r="K27" s="441"/>
      <c r="L27" s="441"/>
      <c r="M27" s="441"/>
      <c r="N27" s="441"/>
      <c r="O27" s="441"/>
      <c r="P27" s="441"/>
      <c r="Q27" s="441"/>
      <c r="R27" s="441"/>
      <c r="S27" s="441"/>
      <c r="T27" s="441"/>
      <c r="U27" s="441"/>
      <c r="V27" s="441"/>
      <c r="W27" s="441"/>
      <c r="X27" s="441"/>
      <c r="Y27" s="441"/>
      <c r="Z27" s="441"/>
      <c r="AA27" s="441"/>
      <c r="AB27" s="441"/>
      <c r="AC27" s="441"/>
      <c r="AD27" s="431"/>
      <c r="AE27" s="1"/>
      <c r="AF27" s="1"/>
      <c r="AG27" s="1"/>
      <c r="AH27" s="1"/>
      <c r="AI27" s="1"/>
      <c r="AJ27" s="1"/>
      <c r="AK27" s="1"/>
      <c r="AL27" s="1"/>
      <c r="AM27" s="1"/>
      <c r="AN27" s="1"/>
      <c r="AO27" s="1"/>
    </row>
    <row r="28" spans="1:41" ht="15" customHeight="1">
      <c r="A28" s="493" t="s">
        <v>48</v>
      </c>
      <c r="B28" s="488" t="s">
        <v>49</v>
      </c>
      <c r="C28" s="495"/>
      <c r="D28" s="456" t="s">
        <v>50</v>
      </c>
      <c r="E28" s="448"/>
      <c r="F28" s="448"/>
      <c r="G28" s="448"/>
      <c r="H28" s="448"/>
      <c r="I28" s="448"/>
      <c r="J28" s="448"/>
      <c r="K28" s="448"/>
      <c r="L28" s="448"/>
      <c r="M28" s="448"/>
      <c r="N28" s="448"/>
      <c r="O28" s="457"/>
      <c r="P28" s="486" t="s">
        <v>41</v>
      </c>
      <c r="Q28" s="488" t="s">
        <v>51</v>
      </c>
      <c r="R28" s="489"/>
      <c r="S28" s="489"/>
      <c r="T28" s="489"/>
      <c r="U28" s="489"/>
      <c r="V28" s="489"/>
      <c r="W28" s="489"/>
      <c r="X28" s="489"/>
      <c r="Y28" s="489"/>
      <c r="Z28" s="489"/>
      <c r="AA28" s="489"/>
      <c r="AB28" s="489"/>
      <c r="AC28" s="489"/>
      <c r="AD28" s="490"/>
      <c r="AE28" s="1"/>
      <c r="AF28" s="1"/>
      <c r="AG28" s="1"/>
      <c r="AH28" s="1"/>
      <c r="AI28" s="1"/>
      <c r="AJ28" s="1"/>
      <c r="AK28" s="1"/>
      <c r="AL28" s="1"/>
      <c r="AM28" s="1"/>
      <c r="AN28" s="1"/>
      <c r="AO28" s="1"/>
    </row>
    <row r="29" spans="1:41" ht="27" customHeight="1">
      <c r="A29" s="494"/>
      <c r="B29" s="491"/>
      <c r="C29" s="466"/>
      <c r="D29" s="35" t="s">
        <v>30</v>
      </c>
      <c r="E29" s="35" t="s">
        <v>8</v>
      </c>
      <c r="F29" s="35" t="s">
        <v>31</v>
      </c>
      <c r="G29" s="35" t="s">
        <v>32</v>
      </c>
      <c r="H29" s="35" t="s">
        <v>33</v>
      </c>
      <c r="I29" s="35" t="s">
        <v>34</v>
      </c>
      <c r="J29" s="35" t="s">
        <v>35</v>
      </c>
      <c r="K29" s="35" t="s">
        <v>36</v>
      </c>
      <c r="L29" s="35" t="s">
        <v>37</v>
      </c>
      <c r="M29" s="35" t="s">
        <v>38</v>
      </c>
      <c r="N29" s="35" t="s">
        <v>39</v>
      </c>
      <c r="O29" s="35" t="s">
        <v>40</v>
      </c>
      <c r="P29" s="487"/>
      <c r="Q29" s="491"/>
      <c r="R29" s="465"/>
      <c r="S29" s="465"/>
      <c r="T29" s="465"/>
      <c r="U29" s="465"/>
      <c r="V29" s="465"/>
      <c r="W29" s="465"/>
      <c r="X29" s="465"/>
      <c r="Y29" s="465"/>
      <c r="Z29" s="465"/>
      <c r="AA29" s="465"/>
      <c r="AB29" s="465"/>
      <c r="AC29" s="465"/>
      <c r="AD29" s="467"/>
      <c r="AE29" s="1"/>
      <c r="AF29" s="1"/>
      <c r="AG29" s="1"/>
      <c r="AH29" s="1"/>
      <c r="AI29" s="1"/>
      <c r="AJ29" s="1"/>
      <c r="AK29" s="1"/>
      <c r="AL29" s="1"/>
      <c r="AM29" s="1"/>
      <c r="AN29" s="1"/>
      <c r="AO29" s="1"/>
    </row>
    <row r="30" spans="1:41" ht="55.5" customHeight="1">
      <c r="A30" s="36" t="s">
        <v>114</v>
      </c>
      <c r="B30" s="644">
        <f>+D30</f>
        <v>8.9999999999999993E-3</v>
      </c>
      <c r="C30" s="495"/>
      <c r="D30" s="316">
        <v>8.9999999999999993E-3</v>
      </c>
      <c r="E30" s="350"/>
      <c r="F30" s="73"/>
      <c r="G30" s="303"/>
      <c r="H30" s="303"/>
      <c r="I30" s="303"/>
      <c r="J30" s="303"/>
      <c r="K30" s="303"/>
      <c r="L30" s="303"/>
      <c r="M30" s="303"/>
      <c r="N30" s="303"/>
      <c r="O30" s="303"/>
      <c r="P30" s="304">
        <f>SUM(D30:O30)</f>
        <v>8.9999999999999993E-3</v>
      </c>
      <c r="Q30" s="454"/>
      <c r="R30" s="448"/>
      <c r="S30" s="448"/>
      <c r="T30" s="448"/>
      <c r="U30" s="448"/>
      <c r="V30" s="448"/>
      <c r="W30" s="448"/>
      <c r="X30" s="448"/>
      <c r="Y30" s="448"/>
      <c r="Z30" s="448"/>
      <c r="AA30" s="448"/>
      <c r="AB30" s="448"/>
      <c r="AC30" s="448"/>
      <c r="AD30" s="433"/>
      <c r="AE30" s="1"/>
      <c r="AF30" s="1"/>
      <c r="AG30" s="1"/>
      <c r="AH30" s="1"/>
      <c r="AI30" s="1"/>
      <c r="AJ30" s="1"/>
      <c r="AK30" s="1"/>
      <c r="AL30" s="1"/>
      <c r="AM30" s="1"/>
      <c r="AN30" s="1"/>
      <c r="AO30" s="1"/>
    </row>
    <row r="31" spans="1:41" ht="45" customHeight="1">
      <c r="A31" s="455" t="s">
        <v>54</v>
      </c>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31"/>
      <c r="AE31" s="1"/>
      <c r="AF31" s="1"/>
      <c r="AG31" s="1"/>
      <c r="AH31" s="1"/>
      <c r="AI31" s="1"/>
      <c r="AJ31" s="1"/>
      <c r="AK31" s="1"/>
      <c r="AL31" s="1"/>
      <c r="AM31" s="1"/>
      <c r="AN31" s="1"/>
      <c r="AO31" s="1"/>
    </row>
    <row r="32" spans="1:41" ht="22.5" customHeight="1">
      <c r="A32" s="501" t="s">
        <v>55</v>
      </c>
      <c r="B32" s="486" t="s">
        <v>56</v>
      </c>
      <c r="C32" s="486" t="s">
        <v>49</v>
      </c>
      <c r="D32" s="456" t="s">
        <v>57</v>
      </c>
      <c r="E32" s="448"/>
      <c r="F32" s="448"/>
      <c r="G32" s="448"/>
      <c r="H32" s="448"/>
      <c r="I32" s="448"/>
      <c r="J32" s="448"/>
      <c r="K32" s="448"/>
      <c r="L32" s="448"/>
      <c r="M32" s="448"/>
      <c r="N32" s="448"/>
      <c r="O32" s="448"/>
      <c r="P32" s="457"/>
      <c r="Q32" s="456" t="s">
        <v>58</v>
      </c>
      <c r="R32" s="448"/>
      <c r="S32" s="448"/>
      <c r="T32" s="448"/>
      <c r="U32" s="448"/>
      <c r="V32" s="448"/>
      <c r="W32" s="448"/>
      <c r="X32" s="448"/>
      <c r="Y32" s="448"/>
      <c r="Z32" s="448"/>
      <c r="AA32" s="448"/>
      <c r="AB32" s="448"/>
      <c r="AC32" s="448"/>
      <c r="AD32" s="433"/>
      <c r="AE32" s="1"/>
      <c r="AF32" s="1"/>
      <c r="AG32" s="38"/>
      <c r="AH32" s="38"/>
      <c r="AI32" s="38"/>
      <c r="AJ32" s="38"/>
      <c r="AK32" s="38"/>
      <c r="AL32" s="38"/>
      <c r="AM32" s="38"/>
      <c r="AN32" s="38"/>
      <c r="AO32" s="38"/>
    </row>
    <row r="33" spans="1:41" ht="22.5" customHeight="1">
      <c r="A33" s="502"/>
      <c r="B33" s="487"/>
      <c r="C33" s="487"/>
      <c r="D33" s="35" t="s">
        <v>30</v>
      </c>
      <c r="E33" s="35" t="s">
        <v>8</v>
      </c>
      <c r="F33" s="35" t="s">
        <v>31</v>
      </c>
      <c r="G33" s="35" t="s">
        <v>32</v>
      </c>
      <c r="H33" s="35" t="s">
        <v>33</v>
      </c>
      <c r="I33" s="35" t="s">
        <v>34</v>
      </c>
      <c r="J33" s="35" t="s">
        <v>35</v>
      </c>
      <c r="K33" s="35" t="s">
        <v>36</v>
      </c>
      <c r="L33" s="35" t="s">
        <v>37</v>
      </c>
      <c r="M33" s="35" t="s">
        <v>38</v>
      </c>
      <c r="N33" s="35" t="s">
        <v>39</v>
      </c>
      <c r="O33" s="35" t="s">
        <v>40</v>
      </c>
      <c r="P33" s="35" t="s">
        <v>41</v>
      </c>
      <c r="Q33" s="464" t="s">
        <v>59</v>
      </c>
      <c r="R33" s="465"/>
      <c r="S33" s="465"/>
      <c r="T33" s="465"/>
      <c r="U33" s="465"/>
      <c r="V33" s="466"/>
      <c r="W33" s="464" t="s">
        <v>60</v>
      </c>
      <c r="X33" s="465"/>
      <c r="Y33" s="465"/>
      <c r="Z33" s="466"/>
      <c r="AA33" s="464" t="s">
        <v>61</v>
      </c>
      <c r="AB33" s="465"/>
      <c r="AC33" s="465"/>
      <c r="AD33" s="467"/>
      <c r="AE33" s="1"/>
      <c r="AF33" s="1"/>
      <c r="AG33" s="38"/>
      <c r="AH33" s="38"/>
      <c r="AI33" s="38"/>
      <c r="AJ33" s="38"/>
      <c r="AK33" s="38"/>
      <c r="AL33" s="38"/>
      <c r="AM33" s="38"/>
      <c r="AN33" s="38"/>
      <c r="AO33" s="38"/>
    </row>
    <row r="34" spans="1:41" ht="123" customHeight="1">
      <c r="A34" s="503" t="s">
        <v>114</v>
      </c>
      <c r="B34" s="505">
        <f>SUM(B38,B40,B42)</f>
        <v>0.15000000000000002</v>
      </c>
      <c r="C34" s="267" t="s">
        <v>62</v>
      </c>
      <c r="D34" s="316">
        <f>+(D49+D30)*$W$17</f>
        <v>2.3083333333333331E-2</v>
      </c>
      <c r="E34" s="317">
        <f t="shared" ref="E34:O34" si="2">+E49*$W$17</f>
        <v>2.0833333333333332E-2</v>
      </c>
      <c r="F34" s="317">
        <f t="shared" si="2"/>
        <v>2.0833333333333332E-2</v>
      </c>
      <c r="G34" s="317">
        <f t="shared" si="2"/>
        <v>2.0833333333333332E-2</v>
      </c>
      <c r="H34" s="317">
        <f t="shared" si="2"/>
        <v>2.0833333333333332E-2</v>
      </c>
      <c r="I34" s="317">
        <f t="shared" si="2"/>
        <v>2.0833333333333332E-2</v>
      </c>
      <c r="J34" s="317">
        <f t="shared" si="2"/>
        <v>2.0833333333333332E-2</v>
      </c>
      <c r="K34" s="317">
        <f t="shared" si="2"/>
        <v>2.0833333333333332E-2</v>
      </c>
      <c r="L34" s="317">
        <f t="shared" si="2"/>
        <v>2.0833333333333332E-2</v>
      </c>
      <c r="M34" s="317">
        <f t="shared" si="2"/>
        <v>2.0833333333333332E-2</v>
      </c>
      <c r="N34" s="317">
        <f t="shared" si="2"/>
        <v>2.0833333333333332E-2</v>
      </c>
      <c r="O34" s="317">
        <f t="shared" si="2"/>
        <v>2.0833333333333332E-2</v>
      </c>
      <c r="P34" s="318">
        <f t="shared" ref="P34:P35" si="3">SUM(D34:O34)</f>
        <v>0.25225000000000003</v>
      </c>
      <c r="Q34" s="630" t="s">
        <v>667</v>
      </c>
      <c r="R34" s="631"/>
      <c r="S34" s="631"/>
      <c r="T34" s="631"/>
      <c r="U34" s="631"/>
      <c r="V34" s="632"/>
      <c r="W34" s="636"/>
      <c r="X34" s="637"/>
      <c r="Y34" s="637"/>
      <c r="Z34" s="638"/>
      <c r="AA34" s="630" t="s">
        <v>584</v>
      </c>
      <c r="AB34" s="631"/>
      <c r="AC34" s="631"/>
      <c r="AD34" s="642"/>
      <c r="AE34" s="1"/>
      <c r="AF34" s="1"/>
      <c r="AG34" s="38"/>
      <c r="AH34" s="38"/>
      <c r="AI34" s="38"/>
      <c r="AJ34" s="38"/>
      <c r="AK34" s="38"/>
      <c r="AL34" s="38"/>
      <c r="AM34" s="38"/>
      <c r="AN34" s="38"/>
      <c r="AO34" s="38"/>
    </row>
    <row r="35" spans="1:41" ht="123" customHeight="1" thickBot="1">
      <c r="A35" s="559"/>
      <c r="B35" s="561"/>
      <c r="C35" s="39" t="s">
        <v>63</v>
      </c>
      <c r="D35" s="361">
        <f>+(D50+D30)*$W$17</f>
        <v>1.5583333333333334E-2</v>
      </c>
      <c r="E35" s="361">
        <f>+(E50+E30)*$W$17</f>
        <v>0.02</v>
      </c>
      <c r="F35" s="319"/>
      <c r="G35" s="319"/>
      <c r="H35" s="319"/>
      <c r="I35" s="319"/>
      <c r="J35" s="319"/>
      <c r="K35" s="319"/>
      <c r="L35" s="319"/>
      <c r="M35" s="319"/>
      <c r="N35" s="319"/>
      <c r="O35" s="319"/>
      <c r="P35" s="361">
        <f t="shared" si="3"/>
        <v>3.5583333333333335E-2</v>
      </c>
      <c r="Q35" s="633"/>
      <c r="R35" s="634"/>
      <c r="S35" s="634"/>
      <c r="T35" s="634"/>
      <c r="U35" s="634"/>
      <c r="V35" s="635"/>
      <c r="W35" s="639"/>
      <c r="X35" s="640"/>
      <c r="Y35" s="640"/>
      <c r="Z35" s="641"/>
      <c r="AA35" s="633"/>
      <c r="AB35" s="634"/>
      <c r="AC35" s="634"/>
      <c r="AD35" s="643"/>
      <c r="AE35" s="40"/>
      <c r="AF35" s="1"/>
      <c r="AG35" s="38"/>
      <c r="AH35" s="38"/>
      <c r="AI35" s="38"/>
      <c r="AJ35" s="38"/>
      <c r="AK35" s="38"/>
      <c r="AL35" s="38"/>
      <c r="AM35" s="38"/>
      <c r="AN35" s="38"/>
      <c r="AO35" s="38"/>
    </row>
    <row r="36" spans="1:41" ht="34.5" customHeight="1">
      <c r="A36" s="568" t="s">
        <v>64</v>
      </c>
      <c r="B36" s="571" t="s">
        <v>65</v>
      </c>
      <c r="C36" s="555" t="s">
        <v>66</v>
      </c>
      <c r="D36" s="441"/>
      <c r="E36" s="441"/>
      <c r="F36" s="441"/>
      <c r="G36" s="441"/>
      <c r="H36" s="441"/>
      <c r="I36" s="441"/>
      <c r="J36" s="441"/>
      <c r="K36" s="441"/>
      <c r="L36" s="441"/>
      <c r="M36" s="441"/>
      <c r="N36" s="441"/>
      <c r="O36" s="441"/>
      <c r="P36" s="572"/>
      <c r="Q36" s="555" t="s">
        <v>67</v>
      </c>
      <c r="R36" s="441"/>
      <c r="S36" s="441"/>
      <c r="T36" s="441"/>
      <c r="U36" s="441"/>
      <c r="V36" s="441"/>
      <c r="W36" s="441"/>
      <c r="X36" s="441"/>
      <c r="Y36" s="441"/>
      <c r="Z36" s="441"/>
      <c r="AA36" s="441"/>
      <c r="AB36" s="441"/>
      <c r="AC36" s="441"/>
      <c r="AD36" s="431"/>
      <c r="AE36" s="1"/>
      <c r="AF36" s="1"/>
      <c r="AG36" s="38"/>
      <c r="AH36" s="38"/>
      <c r="AI36" s="38"/>
      <c r="AJ36" s="38"/>
      <c r="AK36" s="38"/>
      <c r="AL36" s="38"/>
      <c r="AM36" s="38"/>
      <c r="AN36" s="38"/>
      <c r="AO36" s="38"/>
    </row>
    <row r="37" spans="1:41" ht="48" customHeight="1">
      <c r="A37" s="502"/>
      <c r="B37" s="487"/>
      <c r="C37" s="35" t="s">
        <v>68</v>
      </c>
      <c r="D37" s="35" t="s">
        <v>69</v>
      </c>
      <c r="E37" s="35" t="s">
        <v>70</v>
      </c>
      <c r="F37" s="35" t="s">
        <v>71</v>
      </c>
      <c r="G37" s="35" t="s">
        <v>72</v>
      </c>
      <c r="H37" s="35" t="s">
        <v>73</v>
      </c>
      <c r="I37" s="35" t="s">
        <v>74</v>
      </c>
      <c r="J37" s="35" t="s">
        <v>75</v>
      </c>
      <c r="K37" s="35" t="s">
        <v>76</v>
      </c>
      <c r="L37" s="35" t="s">
        <v>77</v>
      </c>
      <c r="M37" s="35" t="s">
        <v>78</v>
      </c>
      <c r="N37" s="35" t="s">
        <v>79</v>
      </c>
      <c r="O37" s="35" t="s">
        <v>80</v>
      </c>
      <c r="P37" s="35" t="s">
        <v>81</v>
      </c>
      <c r="Q37" s="456" t="s">
        <v>82</v>
      </c>
      <c r="R37" s="448"/>
      <c r="S37" s="448"/>
      <c r="T37" s="448"/>
      <c r="U37" s="448"/>
      <c r="V37" s="448"/>
      <c r="W37" s="448"/>
      <c r="X37" s="448"/>
      <c r="Y37" s="448"/>
      <c r="Z37" s="448"/>
      <c r="AA37" s="448"/>
      <c r="AB37" s="448"/>
      <c r="AC37" s="448"/>
      <c r="AD37" s="433"/>
      <c r="AE37" s="1"/>
      <c r="AF37" s="1"/>
      <c r="AG37" s="41"/>
      <c r="AH37" s="41"/>
      <c r="AI37" s="41"/>
      <c r="AJ37" s="41"/>
      <c r="AK37" s="41"/>
      <c r="AL37" s="41"/>
      <c r="AM37" s="41"/>
      <c r="AN37" s="41"/>
      <c r="AO37" s="41"/>
    </row>
    <row r="38" spans="1:41" s="1" customFormat="1" ht="36" customHeight="1">
      <c r="A38" s="608" t="s">
        <v>586</v>
      </c>
      <c r="B38" s="516">
        <v>0.05</v>
      </c>
      <c r="C38" s="267" t="s">
        <v>62</v>
      </c>
      <c r="D38" s="42">
        <v>8.3333333333333343E-2</v>
      </c>
      <c r="E38" s="42">
        <v>8.3333333333333343E-2</v>
      </c>
      <c r="F38" s="42">
        <v>8.3333333333333343E-2</v>
      </c>
      <c r="G38" s="42">
        <v>8.3333333333333343E-2</v>
      </c>
      <c r="H38" s="42">
        <v>8.3333333333333343E-2</v>
      </c>
      <c r="I38" s="42">
        <v>8.3333333333333343E-2</v>
      </c>
      <c r="J38" s="42">
        <v>8.3333333333333343E-2</v>
      </c>
      <c r="K38" s="42">
        <v>8.3333333333333343E-2</v>
      </c>
      <c r="L38" s="42">
        <v>8.3333333333333343E-2</v>
      </c>
      <c r="M38" s="42">
        <v>8.3333333333333343E-2</v>
      </c>
      <c r="N38" s="42">
        <v>8.3333333333333343E-2</v>
      </c>
      <c r="O38" s="42">
        <v>8.3333333333333343E-2</v>
      </c>
      <c r="P38" s="268">
        <f t="shared" ref="P38:P43" si="4">SUM(D38:O38)</f>
        <v>1.0000000000000002</v>
      </c>
      <c r="Q38" s="615" t="s">
        <v>585</v>
      </c>
      <c r="R38" s="616"/>
      <c r="S38" s="616"/>
      <c r="T38" s="616"/>
      <c r="U38" s="616"/>
      <c r="V38" s="616"/>
      <c r="W38" s="616"/>
      <c r="X38" s="616"/>
      <c r="Y38" s="616"/>
      <c r="Z38" s="616"/>
      <c r="AA38" s="616"/>
      <c r="AB38" s="616"/>
      <c r="AC38" s="616"/>
      <c r="AD38" s="617"/>
      <c r="AE38" s="43"/>
      <c r="AG38" s="44"/>
      <c r="AH38" s="44"/>
      <c r="AI38" s="44"/>
      <c r="AJ38" s="44"/>
      <c r="AK38" s="44"/>
      <c r="AL38" s="44"/>
      <c r="AM38" s="44"/>
      <c r="AN38" s="44"/>
      <c r="AO38" s="44"/>
    </row>
    <row r="39" spans="1:41" s="1" customFormat="1" ht="36" customHeight="1">
      <c r="A39" s="621"/>
      <c r="B39" s="622"/>
      <c r="C39" s="45" t="s">
        <v>63</v>
      </c>
      <c r="D39" s="262">
        <v>0.08</v>
      </c>
      <c r="E39" s="262">
        <v>0.08</v>
      </c>
      <c r="F39" s="46"/>
      <c r="G39" s="46"/>
      <c r="H39" s="46"/>
      <c r="I39" s="46"/>
      <c r="J39" s="46"/>
      <c r="K39" s="46"/>
      <c r="L39" s="46"/>
      <c r="M39" s="46"/>
      <c r="N39" s="46"/>
      <c r="O39" s="46"/>
      <c r="P39" s="269">
        <f t="shared" si="4"/>
        <v>0.16</v>
      </c>
      <c r="Q39" s="618"/>
      <c r="R39" s="619"/>
      <c r="S39" s="619"/>
      <c r="T39" s="619"/>
      <c r="U39" s="619"/>
      <c r="V39" s="619"/>
      <c r="W39" s="619"/>
      <c r="X39" s="619"/>
      <c r="Y39" s="619"/>
      <c r="Z39" s="619"/>
      <c r="AA39" s="619"/>
      <c r="AB39" s="619"/>
      <c r="AC39" s="619"/>
      <c r="AD39" s="620"/>
      <c r="AE39" s="43"/>
    </row>
    <row r="40" spans="1:41" ht="68.45" customHeight="1">
      <c r="A40" s="608" t="s">
        <v>115</v>
      </c>
      <c r="B40" s="511">
        <v>0.05</v>
      </c>
      <c r="C40" s="47" t="s">
        <v>62</v>
      </c>
      <c r="D40" s="42">
        <v>8.3333333333333343E-2</v>
      </c>
      <c r="E40" s="42">
        <v>8.3333333333333343E-2</v>
      </c>
      <c r="F40" s="42">
        <v>8.3333333333333343E-2</v>
      </c>
      <c r="G40" s="42">
        <v>8.3333333333333343E-2</v>
      </c>
      <c r="H40" s="42">
        <v>8.3333333333333343E-2</v>
      </c>
      <c r="I40" s="42">
        <v>8.3333333333333343E-2</v>
      </c>
      <c r="J40" s="42">
        <v>8.3333333333333343E-2</v>
      </c>
      <c r="K40" s="42">
        <v>8.3333333333333343E-2</v>
      </c>
      <c r="L40" s="42">
        <v>8.3333333333333343E-2</v>
      </c>
      <c r="M40" s="42">
        <v>8.3333333333333343E-2</v>
      </c>
      <c r="N40" s="42">
        <v>8.3333333333333343E-2</v>
      </c>
      <c r="O40" s="42">
        <v>8.3333333333333343E-2</v>
      </c>
      <c r="P40" s="269">
        <f t="shared" si="4"/>
        <v>1.0000000000000002</v>
      </c>
      <c r="Q40" s="623" t="s">
        <v>583</v>
      </c>
      <c r="R40" s="624"/>
      <c r="S40" s="624"/>
      <c r="T40" s="624"/>
      <c r="U40" s="624"/>
      <c r="V40" s="624"/>
      <c r="W40" s="624"/>
      <c r="X40" s="624"/>
      <c r="Y40" s="624"/>
      <c r="Z40" s="624"/>
      <c r="AA40" s="624"/>
      <c r="AB40" s="624"/>
      <c r="AC40" s="624"/>
      <c r="AD40" s="625"/>
      <c r="AE40" s="43"/>
      <c r="AF40" s="1"/>
      <c r="AG40" s="1"/>
      <c r="AH40" s="1"/>
      <c r="AI40" s="1"/>
      <c r="AJ40" s="1"/>
      <c r="AK40" s="1"/>
      <c r="AL40" s="1"/>
      <c r="AM40" s="1"/>
      <c r="AN40" s="1"/>
      <c r="AO40" s="1"/>
    </row>
    <row r="41" spans="1:41" ht="68.45" customHeight="1">
      <c r="A41" s="502"/>
      <c r="B41" s="487"/>
      <c r="C41" s="45" t="s">
        <v>63</v>
      </c>
      <c r="D41" s="262">
        <v>0.08</v>
      </c>
      <c r="E41" s="262">
        <v>0.08</v>
      </c>
      <c r="F41" s="46"/>
      <c r="G41" s="46"/>
      <c r="H41" s="46"/>
      <c r="I41" s="46"/>
      <c r="J41" s="46"/>
      <c r="K41" s="46"/>
      <c r="L41" s="48"/>
      <c r="M41" s="48"/>
      <c r="N41" s="48"/>
      <c r="O41" s="48"/>
      <c r="P41" s="269">
        <f t="shared" si="4"/>
        <v>0.16</v>
      </c>
      <c r="Q41" s="626"/>
      <c r="R41" s="627"/>
      <c r="S41" s="627"/>
      <c r="T41" s="627"/>
      <c r="U41" s="627"/>
      <c r="V41" s="627"/>
      <c r="W41" s="627"/>
      <c r="X41" s="627"/>
      <c r="Y41" s="627"/>
      <c r="Z41" s="627"/>
      <c r="AA41" s="627"/>
      <c r="AB41" s="627"/>
      <c r="AC41" s="627"/>
      <c r="AD41" s="628"/>
      <c r="AE41" s="43"/>
      <c r="AF41" s="1"/>
      <c r="AG41" s="1"/>
      <c r="AH41" s="1"/>
      <c r="AI41" s="1"/>
      <c r="AJ41" s="1"/>
      <c r="AK41" s="1"/>
      <c r="AL41" s="1"/>
      <c r="AM41" s="1"/>
      <c r="AN41" s="1"/>
      <c r="AO41" s="1"/>
    </row>
    <row r="42" spans="1:41" ht="28.5" customHeight="1">
      <c r="A42" s="608" t="s">
        <v>116</v>
      </c>
      <c r="B42" s="511">
        <v>0.05</v>
      </c>
      <c r="C42" s="47" t="s">
        <v>62</v>
      </c>
      <c r="D42" s="42">
        <v>8.3333333333333343E-2</v>
      </c>
      <c r="E42" s="42">
        <v>8.3333333333333343E-2</v>
      </c>
      <c r="F42" s="42">
        <v>8.3333333333333343E-2</v>
      </c>
      <c r="G42" s="42">
        <v>8.3333333333333343E-2</v>
      </c>
      <c r="H42" s="42">
        <v>8.3333333333333343E-2</v>
      </c>
      <c r="I42" s="42">
        <v>8.3333333333333343E-2</v>
      </c>
      <c r="J42" s="42">
        <v>8.3333333333333343E-2</v>
      </c>
      <c r="K42" s="42">
        <v>8.3333333333333343E-2</v>
      </c>
      <c r="L42" s="42">
        <v>8.3333333333333343E-2</v>
      </c>
      <c r="M42" s="42">
        <v>8.3333333333333343E-2</v>
      </c>
      <c r="N42" s="42">
        <v>8.3333333333333343E-2</v>
      </c>
      <c r="O42" s="42">
        <v>8.3333333333333343E-2</v>
      </c>
      <c r="P42" s="269">
        <f t="shared" si="4"/>
        <v>1.0000000000000002</v>
      </c>
      <c r="Q42" s="609" t="s">
        <v>665</v>
      </c>
      <c r="R42" s="610"/>
      <c r="S42" s="610"/>
      <c r="T42" s="610"/>
      <c r="U42" s="610"/>
      <c r="V42" s="610"/>
      <c r="W42" s="610"/>
      <c r="X42" s="610"/>
      <c r="Y42" s="610"/>
      <c r="Z42" s="610"/>
      <c r="AA42" s="610"/>
      <c r="AB42" s="610"/>
      <c r="AC42" s="610"/>
      <c r="AD42" s="611"/>
      <c r="AE42" s="43"/>
      <c r="AF42" s="1"/>
      <c r="AG42" s="1"/>
      <c r="AH42" s="1"/>
      <c r="AI42" s="1"/>
      <c r="AJ42" s="1"/>
      <c r="AK42" s="1"/>
      <c r="AL42" s="1"/>
      <c r="AM42" s="1"/>
      <c r="AN42" s="1"/>
      <c r="AO42" s="1"/>
    </row>
    <row r="43" spans="1:41" ht="28.5" customHeight="1">
      <c r="A43" s="502"/>
      <c r="B43" s="487"/>
      <c r="C43" s="45" t="s">
        <v>63</v>
      </c>
      <c r="D43" s="262">
        <v>0</v>
      </c>
      <c r="E43" s="262">
        <v>0.08</v>
      </c>
      <c r="F43" s="46"/>
      <c r="G43" s="46"/>
      <c r="H43" s="46"/>
      <c r="I43" s="46"/>
      <c r="J43" s="46"/>
      <c r="K43" s="46"/>
      <c r="L43" s="48"/>
      <c r="M43" s="48"/>
      <c r="N43" s="48"/>
      <c r="O43" s="48"/>
      <c r="P43" s="269">
        <f t="shared" si="4"/>
        <v>0.08</v>
      </c>
      <c r="Q43" s="612"/>
      <c r="R43" s="613"/>
      <c r="S43" s="613"/>
      <c r="T43" s="613"/>
      <c r="U43" s="613"/>
      <c r="V43" s="613"/>
      <c r="W43" s="613"/>
      <c r="X43" s="613"/>
      <c r="Y43" s="613"/>
      <c r="Z43" s="613"/>
      <c r="AA43" s="613"/>
      <c r="AB43" s="613"/>
      <c r="AC43" s="613"/>
      <c r="AD43" s="614"/>
      <c r="AE43" s="43"/>
      <c r="AF43" s="1"/>
      <c r="AG43" s="1"/>
      <c r="AH43" s="1"/>
      <c r="AI43" s="1"/>
      <c r="AJ43" s="1"/>
      <c r="AK43" s="1"/>
      <c r="AL43" s="1"/>
      <c r="AM43" s="1"/>
      <c r="AN43" s="1"/>
      <c r="AO43" s="1"/>
    </row>
    <row r="44" spans="1:41" ht="14.25" customHeight="1">
      <c r="A44" s="1" t="s">
        <v>85</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1"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v>2021</v>
      </c>
      <c r="C47" s="80">
        <v>0.24099999999999999</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v>2022</v>
      </c>
      <c r="C48" s="81">
        <f>+B30</f>
        <v>8.9999999999999993E-3</v>
      </c>
      <c r="D48" s="1"/>
      <c r="E48" s="1"/>
      <c r="F48" s="1"/>
      <c r="G48" s="1"/>
      <c r="H48" s="1"/>
      <c r="I48" s="1"/>
      <c r="J48" s="1"/>
      <c r="K48" s="1"/>
      <c r="L48" s="1"/>
      <c r="M48" s="1"/>
      <c r="N48" s="1"/>
      <c r="O48" s="1"/>
      <c r="P48" s="1"/>
      <c r="Q48" s="1">
        <f>+LEN(Q34)</f>
        <v>1717</v>
      </c>
      <c r="R48" s="1">
        <f>+LEN(Q51)</f>
        <v>298</v>
      </c>
      <c r="S48" s="1"/>
      <c r="T48" s="1"/>
      <c r="U48" s="1"/>
      <c r="V48" s="1"/>
      <c r="W48" s="1"/>
      <c r="X48" s="1"/>
      <c r="Y48" s="1"/>
      <c r="Z48" s="1"/>
      <c r="AA48" s="1"/>
      <c r="AB48" s="1"/>
      <c r="AC48" s="1"/>
      <c r="AD48" s="1"/>
      <c r="AE48" s="1"/>
      <c r="AF48" s="1"/>
      <c r="AG48" s="1"/>
      <c r="AH48" s="1"/>
      <c r="AI48" s="1"/>
      <c r="AJ48" s="1"/>
      <c r="AK48" s="1"/>
      <c r="AL48" s="1"/>
      <c r="AM48" s="1"/>
      <c r="AN48" s="1"/>
      <c r="AO48" s="1"/>
    </row>
    <row r="49" spans="1:41" ht="14.25" customHeight="1">
      <c r="A49" s="1"/>
      <c r="B49" s="1"/>
      <c r="C49" s="51" t="s">
        <v>86</v>
      </c>
      <c r="D49" s="74">
        <f t="shared" ref="D49:O49" si="5">AVERAGE(D38,D40,D42)</f>
        <v>8.3333333333333329E-2</v>
      </c>
      <c r="E49" s="74">
        <f t="shared" si="5"/>
        <v>8.3333333333333329E-2</v>
      </c>
      <c r="F49" s="74">
        <f t="shared" si="5"/>
        <v>8.3333333333333329E-2</v>
      </c>
      <c r="G49" s="74">
        <f t="shared" si="5"/>
        <v>8.3333333333333329E-2</v>
      </c>
      <c r="H49" s="74">
        <f t="shared" si="5"/>
        <v>8.3333333333333329E-2</v>
      </c>
      <c r="I49" s="74">
        <f t="shared" si="5"/>
        <v>8.3333333333333329E-2</v>
      </c>
      <c r="J49" s="74">
        <f t="shared" si="5"/>
        <v>8.3333333333333329E-2</v>
      </c>
      <c r="K49" s="74">
        <f t="shared" si="5"/>
        <v>8.3333333333333329E-2</v>
      </c>
      <c r="L49" s="74">
        <f t="shared" si="5"/>
        <v>8.3333333333333329E-2</v>
      </c>
      <c r="M49" s="74">
        <f t="shared" si="5"/>
        <v>8.3333333333333329E-2</v>
      </c>
      <c r="N49" s="74">
        <f t="shared" si="5"/>
        <v>8.3333333333333329E-2</v>
      </c>
      <c r="O49" s="74">
        <f t="shared" si="5"/>
        <v>8.3333333333333329E-2</v>
      </c>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14.25" customHeight="1">
      <c r="A50" s="1"/>
      <c r="B50" s="1"/>
      <c r="C50" s="54" t="s">
        <v>87</v>
      </c>
      <c r="D50" s="75">
        <f t="shared" ref="D50:O50" si="6">AVERAGE(D39,D41,D43)</f>
        <v>5.3333333333333337E-2</v>
      </c>
      <c r="E50" s="75">
        <f t="shared" si="6"/>
        <v>0.08</v>
      </c>
      <c r="F50" s="75" t="e">
        <f t="shared" si="6"/>
        <v>#DIV/0!</v>
      </c>
      <c r="G50" s="75" t="e">
        <f t="shared" si="6"/>
        <v>#DIV/0!</v>
      </c>
      <c r="H50" s="75" t="e">
        <f t="shared" si="6"/>
        <v>#DIV/0!</v>
      </c>
      <c r="I50" s="75" t="e">
        <f t="shared" si="6"/>
        <v>#DIV/0!</v>
      </c>
      <c r="J50" s="75" t="e">
        <f t="shared" si="6"/>
        <v>#DIV/0!</v>
      </c>
      <c r="K50" s="75" t="e">
        <f t="shared" si="6"/>
        <v>#DIV/0!</v>
      </c>
      <c r="L50" s="75" t="e">
        <f t="shared" si="6"/>
        <v>#DIV/0!</v>
      </c>
      <c r="M50" s="75" t="e">
        <f t="shared" si="6"/>
        <v>#DIV/0!</v>
      </c>
      <c r="N50" s="75" t="e">
        <f t="shared" si="6"/>
        <v>#DIV/0!</v>
      </c>
      <c r="O50" s="75" t="e">
        <f t="shared" si="6"/>
        <v>#DIV/0!</v>
      </c>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66.599999999999994" customHeight="1">
      <c r="A51" s="1"/>
      <c r="B51" s="1"/>
      <c r="C51" s="320" t="s">
        <v>117</v>
      </c>
      <c r="D51" s="82"/>
      <c r="E51" s="373"/>
      <c r="F51" s="82"/>
      <c r="G51" s="82"/>
      <c r="H51" s="82"/>
      <c r="I51" s="82"/>
      <c r="J51" s="82"/>
      <c r="K51" s="82"/>
      <c r="L51" s="82"/>
      <c r="M51" s="82"/>
      <c r="N51" s="82"/>
      <c r="O51" s="82"/>
      <c r="P51" s="1"/>
      <c r="Q51" s="629" t="s">
        <v>666</v>
      </c>
      <c r="R51" s="629"/>
      <c r="S51" s="629"/>
      <c r="T51" s="629"/>
      <c r="U51" s="629"/>
      <c r="V51" s="629"/>
      <c r="W51" s="629"/>
      <c r="X51" s="629"/>
      <c r="Y51" s="629"/>
      <c r="Z51" s="629"/>
      <c r="AA51" s="629"/>
      <c r="AB51" s="629"/>
      <c r="AC51" s="629"/>
      <c r="AD51" s="629"/>
      <c r="AE51" s="1"/>
      <c r="AF51" s="1"/>
      <c r="AG51" s="1"/>
      <c r="AH51" s="1"/>
      <c r="AI51" s="1"/>
      <c r="AJ51" s="1"/>
      <c r="AK51" s="1"/>
      <c r="AL51" s="1"/>
      <c r="AM51" s="1"/>
      <c r="AN51" s="1"/>
      <c r="AO51" s="1"/>
    </row>
    <row r="52" spans="1:41" ht="66" customHeight="1">
      <c r="A52" s="1"/>
      <c r="B52" s="1"/>
      <c r="C52" s="321" t="s">
        <v>118</v>
      </c>
      <c r="D52" s="83"/>
      <c r="E52" s="373">
        <v>8</v>
      </c>
      <c r="F52" s="83"/>
      <c r="G52" s="83"/>
      <c r="H52" s="83"/>
      <c r="I52" s="83"/>
      <c r="J52" s="83"/>
      <c r="K52" s="83"/>
      <c r="L52" s="83"/>
      <c r="M52" s="83"/>
      <c r="N52" s="83"/>
      <c r="O52" s="83"/>
      <c r="P52" s="1"/>
      <c r="Q52" s="629"/>
      <c r="R52" s="629"/>
      <c r="S52" s="629"/>
      <c r="T52" s="629"/>
      <c r="U52" s="629"/>
      <c r="V52" s="629"/>
      <c r="W52" s="629"/>
      <c r="X52" s="629"/>
      <c r="Y52" s="629"/>
      <c r="Z52" s="629"/>
      <c r="AA52" s="629"/>
      <c r="AB52" s="629"/>
      <c r="AC52" s="629"/>
      <c r="AD52" s="629"/>
      <c r="AE52" s="1"/>
      <c r="AF52" s="1"/>
      <c r="AG52" s="1"/>
      <c r="AH52" s="1"/>
      <c r="AI52" s="1"/>
      <c r="AJ52" s="1"/>
      <c r="AK52" s="1"/>
      <c r="AL52" s="1"/>
      <c r="AM52" s="1"/>
      <c r="AN52" s="1"/>
      <c r="AO52" s="1"/>
    </row>
    <row r="53" spans="1:41" ht="66" customHeight="1">
      <c r="A53" s="1"/>
      <c r="B53" s="1"/>
      <c r="C53" s="372" t="s">
        <v>601</v>
      </c>
      <c r="D53" s="82"/>
      <c r="E53" s="373">
        <v>1</v>
      </c>
      <c r="F53" s="82"/>
      <c r="G53" s="82"/>
      <c r="H53" s="82"/>
      <c r="I53" s="82"/>
      <c r="J53" s="82"/>
      <c r="K53" s="82"/>
      <c r="L53" s="82"/>
      <c r="M53" s="82"/>
      <c r="N53" s="82"/>
      <c r="O53" s="82"/>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sheetData>
  <mergeCells count="78">
    <mergeCell ref="Q51:AD52"/>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O7:P7"/>
    <mergeCell ref="M8:N8"/>
    <mergeCell ref="O8:P8"/>
    <mergeCell ref="M7:N7"/>
    <mergeCell ref="D7:H9"/>
    <mergeCell ref="I7:J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B28:C29"/>
    <mergeCell ref="A22:B22"/>
    <mergeCell ref="A23:B23"/>
    <mergeCell ref="A24:B24"/>
    <mergeCell ref="A27:AD27"/>
    <mergeCell ref="D28:O28"/>
    <mergeCell ref="P28:P29"/>
    <mergeCell ref="Q28:AD29"/>
    <mergeCell ref="A25:B25"/>
    <mergeCell ref="A28:A29"/>
  </mergeCells>
  <dataValidations count="3">
    <dataValidation type="custom" allowBlank="1" showInputMessage="1" showErrorMessage="1" prompt="2.000 caracteres - " sqref="Q30" xr:uid="{00000000-0002-0000-0300-000000000000}">
      <formula1>LTE(LEN(Q30),(2000))</formula1>
    </dataValidation>
    <dataValidation type="custom" allowBlank="1" showInputMessage="1" showErrorMessage="1" prompt=" - " sqref="Q51 W34" xr:uid="{00000000-0002-0000-0300-000001000000}">
      <formula1>LTE(LEN(Q34),(2000))</formula1>
    </dataValidation>
    <dataValidation type="list" allowBlank="1" showInputMessage="1" showErrorMessage="1" prompt=" - " sqref="C7" xr:uid="{00000000-0002-0000-0300-000002000000}">
      <formula1>$C$21:$N$21</formula1>
    </dataValidation>
  </dataValidations>
  <printOptions horizontalCentered="1" verticalCentered="1"/>
  <pageMargins left="0" right="0.19685039370078741" top="0.74803149606299213" bottom="0.74803149606299213" header="0" footer="0"/>
  <pageSetup scale="26" orientation="landscape" r:id="rId1"/>
  <rowBreaks count="1" manualBreakCount="1">
    <brk id="45" max="2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C0C0"/>
  </sheetPr>
  <dimension ref="A1:AO99"/>
  <sheetViews>
    <sheetView showGridLines="0" topLeftCell="R16" zoomScale="70" zoomScaleNormal="70" zoomScaleSheetLayoutView="50" workbookViewId="0">
      <selection activeCell="AC25" sqref="AC25"/>
    </sheetView>
  </sheetViews>
  <sheetFormatPr baseColWidth="10" defaultColWidth="14.42578125" defaultRowHeight="15" customHeight="1"/>
  <cols>
    <col min="1" max="1" width="38.42578125" customWidth="1"/>
    <col min="2" max="2" width="17" customWidth="1"/>
    <col min="3" max="3" width="19.140625" customWidth="1"/>
    <col min="4" max="4" width="17.140625" customWidth="1"/>
    <col min="5" max="5" width="17.85546875" customWidth="1"/>
    <col min="6" max="6" width="17.28515625" customWidth="1"/>
    <col min="7" max="7" width="16.5703125" customWidth="1"/>
    <col min="8" max="14" width="13" customWidth="1"/>
    <col min="15" max="15" width="17.85546875" bestFit="1" customWidth="1"/>
    <col min="16" max="16" width="14.42578125" customWidth="1"/>
    <col min="17" max="17" width="18.140625" customWidth="1"/>
    <col min="18" max="19" width="15.5703125" customWidth="1"/>
    <col min="20" max="20" width="14.5703125" customWidth="1"/>
    <col min="21" max="21" width="18.140625" customWidth="1"/>
    <col min="22" max="22" width="16.140625" customWidth="1"/>
    <col min="23" max="23" width="15.5703125" customWidth="1"/>
    <col min="24" max="24" width="15.85546875" customWidth="1"/>
    <col min="25" max="25" width="16.140625" customWidth="1"/>
    <col min="26" max="26" width="15.42578125" customWidth="1"/>
    <col min="27" max="27" width="15.140625" customWidth="1"/>
    <col min="28" max="28" width="16.7109375" customWidth="1"/>
    <col min="29" max="29" width="19" customWidth="1"/>
    <col min="30" max="30" width="14.28515625" customWidth="1"/>
    <col min="31" max="31" width="6.42578125" customWidth="1"/>
    <col min="32" max="32" width="22.855468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85546875" customWidth="1"/>
    <col min="41" max="41" width="18.42578125" customWidth="1"/>
  </cols>
  <sheetData>
    <row r="1" spans="1:41" ht="32.25" customHeight="1">
      <c r="A1" s="452"/>
      <c r="B1" s="453" t="s">
        <v>0</v>
      </c>
      <c r="C1" s="421"/>
      <c r="D1" s="421"/>
      <c r="E1" s="421"/>
      <c r="F1" s="421"/>
      <c r="G1" s="421"/>
      <c r="H1" s="421"/>
      <c r="I1" s="421"/>
      <c r="J1" s="421"/>
      <c r="K1" s="421"/>
      <c r="L1" s="421"/>
      <c r="M1" s="421"/>
      <c r="N1" s="421"/>
      <c r="O1" s="421"/>
      <c r="P1" s="421"/>
      <c r="Q1" s="421"/>
      <c r="R1" s="421"/>
      <c r="S1" s="421"/>
      <c r="T1" s="421"/>
      <c r="U1" s="421"/>
      <c r="V1" s="421"/>
      <c r="W1" s="421"/>
      <c r="X1" s="421"/>
      <c r="Y1" s="421"/>
      <c r="Z1" s="421"/>
      <c r="AA1" s="422"/>
      <c r="AB1" s="440" t="s">
        <v>1</v>
      </c>
      <c r="AC1" s="441"/>
      <c r="AD1" s="431"/>
      <c r="AE1" s="1"/>
      <c r="AF1" s="1"/>
      <c r="AG1" s="1"/>
      <c r="AH1" s="1"/>
      <c r="AI1" s="1"/>
      <c r="AJ1" s="1"/>
      <c r="AK1" s="1"/>
      <c r="AL1" s="1"/>
      <c r="AM1" s="1"/>
      <c r="AN1" s="1"/>
      <c r="AO1" s="1"/>
    </row>
    <row r="2" spans="1:41" ht="30.75" customHeight="1">
      <c r="A2" s="418"/>
      <c r="B2" s="442" t="s">
        <v>2</v>
      </c>
      <c r="C2" s="424"/>
      <c r="D2" s="424"/>
      <c r="E2" s="424"/>
      <c r="F2" s="424"/>
      <c r="G2" s="424"/>
      <c r="H2" s="424"/>
      <c r="I2" s="424"/>
      <c r="J2" s="424"/>
      <c r="K2" s="424"/>
      <c r="L2" s="424"/>
      <c r="M2" s="424"/>
      <c r="N2" s="424"/>
      <c r="O2" s="424"/>
      <c r="P2" s="424"/>
      <c r="Q2" s="424"/>
      <c r="R2" s="424"/>
      <c r="S2" s="424"/>
      <c r="T2" s="424"/>
      <c r="U2" s="424"/>
      <c r="V2" s="424"/>
      <c r="W2" s="424"/>
      <c r="X2" s="424"/>
      <c r="Y2" s="424"/>
      <c r="Z2" s="424"/>
      <c r="AA2" s="425"/>
      <c r="AB2" s="447" t="s">
        <v>3</v>
      </c>
      <c r="AC2" s="448"/>
      <c r="AD2" s="433"/>
      <c r="AE2" s="1"/>
      <c r="AF2" s="1"/>
      <c r="AG2" s="1"/>
      <c r="AH2" s="1"/>
      <c r="AI2" s="1"/>
      <c r="AJ2" s="1"/>
      <c r="AK2" s="1"/>
      <c r="AL2" s="1"/>
      <c r="AM2" s="1"/>
      <c r="AN2" s="1"/>
      <c r="AO2" s="1"/>
    </row>
    <row r="3" spans="1:41" ht="24" customHeight="1">
      <c r="A3" s="418"/>
      <c r="B3" s="443" t="s">
        <v>4</v>
      </c>
      <c r="C3" s="424"/>
      <c r="D3" s="424"/>
      <c r="E3" s="424"/>
      <c r="F3" s="424"/>
      <c r="G3" s="424"/>
      <c r="H3" s="424"/>
      <c r="I3" s="424"/>
      <c r="J3" s="424"/>
      <c r="K3" s="424"/>
      <c r="L3" s="424"/>
      <c r="M3" s="424"/>
      <c r="N3" s="424"/>
      <c r="O3" s="424"/>
      <c r="P3" s="424"/>
      <c r="Q3" s="424"/>
      <c r="R3" s="424"/>
      <c r="S3" s="424"/>
      <c r="T3" s="424"/>
      <c r="U3" s="424"/>
      <c r="V3" s="424"/>
      <c r="W3" s="424"/>
      <c r="X3" s="424"/>
      <c r="Y3" s="424"/>
      <c r="Z3" s="424"/>
      <c r="AA3" s="425"/>
      <c r="AB3" s="447" t="s">
        <v>5</v>
      </c>
      <c r="AC3" s="448"/>
      <c r="AD3" s="433"/>
      <c r="AE3" s="1"/>
      <c r="AF3" s="1"/>
      <c r="AG3" s="1"/>
      <c r="AH3" s="1"/>
      <c r="AI3" s="1"/>
      <c r="AJ3" s="1"/>
      <c r="AK3" s="1"/>
      <c r="AL3" s="1"/>
      <c r="AM3" s="1"/>
      <c r="AN3" s="1"/>
      <c r="AO3" s="1"/>
    </row>
    <row r="4" spans="1:41" ht="21.75" customHeight="1">
      <c r="A4" s="419"/>
      <c r="B4" s="426"/>
      <c r="C4" s="427"/>
      <c r="D4" s="427"/>
      <c r="E4" s="427"/>
      <c r="F4" s="427"/>
      <c r="G4" s="427"/>
      <c r="H4" s="427"/>
      <c r="I4" s="427"/>
      <c r="J4" s="427"/>
      <c r="K4" s="427"/>
      <c r="L4" s="427"/>
      <c r="M4" s="427"/>
      <c r="N4" s="427"/>
      <c r="O4" s="427"/>
      <c r="P4" s="427"/>
      <c r="Q4" s="427"/>
      <c r="R4" s="427"/>
      <c r="S4" s="427"/>
      <c r="T4" s="427"/>
      <c r="U4" s="427"/>
      <c r="V4" s="427"/>
      <c r="W4" s="427"/>
      <c r="X4" s="427"/>
      <c r="Y4" s="427"/>
      <c r="Z4" s="427"/>
      <c r="AA4" s="428"/>
      <c r="AB4" s="444" t="s">
        <v>6</v>
      </c>
      <c r="AC4" s="445"/>
      <c r="AD4" s="446"/>
      <c r="AE4" s="1"/>
      <c r="AF4" s="1"/>
      <c r="AG4" s="1"/>
      <c r="AH4" s="1"/>
      <c r="AI4" s="1"/>
      <c r="AJ4" s="1"/>
      <c r="AK4" s="1"/>
      <c r="AL4" s="1"/>
      <c r="AM4" s="1"/>
      <c r="AN4" s="1"/>
      <c r="AO4" s="1"/>
    </row>
    <row r="5" spans="1:41" ht="9" customHeight="1">
      <c r="A5" s="2"/>
      <c r="B5" s="3"/>
      <c r="C5" s="4"/>
      <c r="D5" s="285"/>
      <c r="E5" s="285"/>
      <c r="F5" s="285"/>
      <c r="G5" s="285"/>
      <c r="H5" s="285"/>
      <c r="I5" s="285"/>
      <c r="J5" s="285"/>
      <c r="K5" s="285"/>
      <c r="L5" s="285"/>
      <c r="M5" s="285"/>
      <c r="N5" s="285"/>
      <c r="O5" s="285"/>
      <c r="P5" s="285"/>
      <c r="Q5" s="285"/>
      <c r="R5" s="285"/>
      <c r="S5" s="285"/>
      <c r="T5" s="285"/>
      <c r="U5" s="285"/>
      <c r="V5" s="285"/>
      <c r="W5" s="285"/>
      <c r="X5" s="285"/>
      <c r="Y5" s="285"/>
      <c r="Z5" s="286"/>
      <c r="AA5" s="285"/>
      <c r="AB5" s="5"/>
      <c r="AC5" s="6"/>
      <c r="AD5" s="7"/>
      <c r="AE5" s="1"/>
      <c r="AF5" s="1"/>
      <c r="AG5" s="1"/>
      <c r="AH5" s="1"/>
      <c r="AI5" s="1"/>
      <c r="AJ5" s="1"/>
      <c r="AK5" s="1"/>
      <c r="AL5" s="1"/>
      <c r="AM5" s="1"/>
      <c r="AN5" s="1"/>
      <c r="AO5" s="1"/>
    </row>
    <row r="6" spans="1:41" ht="9" customHeight="1" thickBot="1">
      <c r="A6" s="287"/>
      <c r="B6" s="285"/>
      <c r="C6" s="285"/>
      <c r="D6" s="285"/>
      <c r="E6" s="285"/>
      <c r="F6" s="285"/>
      <c r="G6" s="285"/>
      <c r="H6" s="285"/>
      <c r="I6" s="285"/>
      <c r="J6" s="285"/>
      <c r="K6" s="285"/>
      <c r="L6" s="285"/>
      <c r="M6" s="285"/>
      <c r="N6" s="285"/>
      <c r="O6" s="285"/>
      <c r="P6" s="285"/>
      <c r="Q6" s="285"/>
      <c r="R6" s="285"/>
      <c r="S6" s="285"/>
      <c r="T6" s="285"/>
      <c r="U6" s="285"/>
      <c r="V6" s="285"/>
      <c r="W6" s="285"/>
      <c r="X6" s="285"/>
      <c r="Y6" s="285"/>
      <c r="Z6" s="286"/>
      <c r="AA6" s="285"/>
      <c r="AB6" s="285"/>
      <c r="AC6" s="288"/>
      <c r="AD6" s="289"/>
      <c r="AE6" s="1"/>
      <c r="AF6" s="1"/>
      <c r="AG6" s="1"/>
      <c r="AH6" s="1"/>
      <c r="AI6" s="1"/>
      <c r="AJ6" s="1"/>
      <c r="AK6" s="1"/>
      <c r="AL6" s="1"/>
      <c r="AM6" s="1"/>
      <c r="AN6" s="1"/>
      <c r="AO6" s="1"/>
    </row>
    <row r="7" spans="1:41" ht="14.25" customHeight="1">
      <c r="A7" s="420" t="s">
        <v>7</v>
      </c>
      <c r="B7" s="422"/>
      <c r="C7" s="417" t="s">
        <v>8</v>
      </c>
      <c r="D7" s="420" t="s">
        <v>9</v>
      </c>
      <c r="E7" s="421"/>
      <c r="F7" s="421"/>
      <c r="G7" s="421"/>
      <c r="H7" s="422"/>
      <c r="I7" s="429">
        <v>44622</v>
      </c>
      <c r="J7" s="422"/>
      <c r="K7" s="420" t="s">
        <v>10</v>
      </c>
      <c r="L7" s="422"/>
      <c r="M7" s="449" t="s">
        <v>11</v>
      </c>
      <c r="N7" s="431"/>
      <c r="O7" s="430"/>
      <c r="P7" s="431"/>
      <c r="Q7" s="285"/>
      <c r="R7" s="285"/>
      <c r="S7" s="285"/>
      <c r="T7" s="285"/>
      <c r="U7" s="285"/>
      <c r="V7" s="285"/>
      <c r="W7" s="285"/>
      <c r="X7" s="285"/>
      <c r="Y7" s="285"/>
      <c r="Z7" s="286"/>
      <c r="AA7" s="285"/>
      <c r="AB7" s="285"/>
      <c r="AC7" s="288"/>
      <c r="AD7" s="289"/>
      <c r="AE7" s="1"/>
      <c r="AF7" s="1"/>
      <c r="AG7" s="1"/>
      <c r="AH7" s="1"/>
      <c r="AI7" s="1"/>
      <c r="AJ7" s="1"/>
      <c r="AK7" s="1"/>
      <c r="AL7" s="1"/>
      <c r="AM7" s="1"/>
      <c r="AN7" s="1"/>
      <c r="AO7" s="1"/>
    </row>
    <row r="8" spans="1:41" ht="14.25" customHeight="1">
      <c r="A8" s="423"/>
      <c r="B8" s="425"/>
      <c r="C8" s="418"/>
      <c r="D8" s="423"/>
      <c r="E8" s="424"/>
      <c r="F8" s="424"/>
      <c r="G8" s="424"/>
      <c r="H8" s="425"/>
      <c r="I8" s="423"/>
      <c r="J8" s="425"/>
      <c r="K8" s="423"/>
      <c r="L8" s="425"/>
      <c r="M8" s="432" t="s">
        <v>12</v>
      </c>
      <c r="N8" s="433"/>
      <c r="O8" s="434"/>
      <c r="P8" s="433"/>
      <c r="Q8" s="285"/>
      <c r="R8" s="285"/>
      <c r="S8" s="285"/>
      <c r="T8" s="285"/>
      <c r="U8" s="285"/>
      <c r="V8" s="285"/>
      <c r="W8" s="285"/>
      <c r="X8" s="285"/>
      <c r="Y8" s="285"/>
      <c r="Z8" s="286"/>
      <c r="AA8" s="285"/>
      <c r="AB8" s="285"/>
      <c r="AC8" s="288"/>
      <c r="AD8" s="289"/>
      <c r="AE8" s="1"/>
      <c r="AF8" s="1"/>
      <c r="AG8" s="1"/>
      <c r="AH8" s="1"/>
      <c r="AI8" s="1"/>
      <c r="AJ8" s="1"/>
      <c r="AK8" s="1"/>
      <c r="AL8" s="1"/>
      <c r="AM8" s="1"/>
      <c r="AN8" s="1"/>
      <c r="AO8" s="1"/>
    </row>
    <row r="9" spans="1:41" ht="15" customHeight="1" thickBot="1">
      <c r="A9" s="426"/>
      <c r="B9" s="428"/>
      <c r="C9" s="419"/>
      <c r="D9" s="426"/>
      <c r="E9" s="427"/>
      <c r="F9" s="427"/>
      <c r="G9" s="427"/>
      <c r="H9" s="428"/>
      <c r="I9" s="426"/>
      <c r="J9" s="428"/>
      <c r="K9" s="426"/>
      <c r="L9" s="428"/>
      <c r="M9" s="450" t="s">
        <v>13</v>
      </c>
      <c r="N9" s="446"/>
      <c r="O9" s="451" t="s">
        <v>14</v>
      </c>
      <c r="P9" s="446"/>
      <c r="Q9" s="285"/>
      <c r="R9" s="285"/>
      <c r="S9" s="285"/>
      <c r="T9" s="285"/>
      <c r="U9" s="285"/>
      <c r="V9" s="285"/>
      <c r="W9" s="285"/>
      <c r="X9" s="285"/>
      <c r="Y9" s="285"/>
      <c r="Z9" s="286"/>
      <c r="AA9" s="285"/>
      <c r="AB9" s="285"/>
      <c r="AC9" s="288"/>
      <c r="AD9" s="289"/>
      <c r="AE9" s="1"/>
      <c r="AF9" s="1"/>
      <c r="AG9" s="1"/>
      <c r="AH9" s="1"/>
      <c r="AI9" s="1"/>
      <c r="AJ9" s="1"/>
      <c r="AK9" s="1"/>
      <c r="AL9" s="1"/>
      <c r="AM9" s="1"/>
      <c r="AN9" s="1"/>
      <c r="AO9" s="1"/>
    </row>
    <row r="10" spans="1:41" ht="15" customHeight="1" thickBot="1">
      <c r="A10" s="287"/>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89"/>
      <c r="AE10" s="1"/>
      <c r="AF10" s="1"/>
      <c r="AG10" s="1"/>
      <c r="AH10" s="1"/>
      <c r="AI10" s="1"/>
      <c r="AJ10" s="1"/>
      <c r="AK10" s="1"/>
      <c r="AL10" s="1"/>
      <c r="AM10" s="1"/>
      <c r="AN10" s="1"/>
      <c r="AO10" s="1"/>
    </row>
    <row r="11" spans="1:41" ht="15" customHeight="1">
      <c r="A11" s="420" t="s">
        <v>15</v>
      </c>
      <c r="B11" s="422"/>
      <c r="C11" s="435" t="s">
        <v>16</v>
      </c>
      <c r="D11" s="421"/>
      <c r="E11" s="421"/>
      <c r="F11" s="421"/>
      <c r="G11" s="421"/>
      <c r="H11" s="421"/>
      <c r="I11" s="421"/>
      <c r="J11" s="421"/>
      <c r="K11" s="421"/>
      <c r="L11" s="421"/>
      <c r="M11" s="421"/>
      <c r="N11" s="421"/>
      <c r="O11" s="421"/>
      <c r="P11" s="421"/>
      <c r="Q11" s="421"/>
      <c r="R11" s="421"/>
      <c r="S11" s="421"/>
      <c r="T11" s="421"/>
      <c r="U11" s="421"/>
      <c r="V11" s="421"/>
      <c r="W11" s="421"/>
      <c r="X11" s="421"/>
      <c r="Y11" s="421"/>
      <c r="Z11" s="421"/>
      <c r="AA11" s="421"/>
      <c r="AB11" s="421"/>
      <c r="AC11" s="421"/>
      <c r="AD11" s="422"/>
      <c r="AE11" s="1"/>
      <c r="AF11" s="1"/>
      <c r="AG11" s="1"/>
      <c r="AH11" s="1"/>
      <c r="AI11" s="1"/>
      <c r="AJ11" s="1"/>
      <c r="AK11" s="1"/>
      <c r="AL11" s="1"/>
      <c r="AM11" s="1"/>
      <c r="AN11" s="1"/>
      <c r="AO11" s="1"/>
    </row>
    <row r="12" spans="1:41" ht="15" customHeight="1">
      <c r="A12" s="423"/>
      <c r="B12" s="425"/>
      <c r="C12" s="423"/>
      <c r="D12" s="424"/>
      <c r="E12" s="424"/>
      <c r="F12" s="424"/>
      <c r="G12" s="424"/>
      <c r="H12" s="424"/>
      <c r="I12" s="424"/>
      <c r="J12" s="424"/>
      <c r="K12" s="424"/>
      <c r="L12" s="424"/>
      <c r="M12" s="424"/>
      <c r="N12" s="424"/>
      <c r="O12" s="424"/>
      <c r="P12" s="424"/>
      <c r="Q12" s="424"/>
      <c r="R12" s="424"/>
      <c r="S12" s="424"/>
      <c r="T12" s="424"/>
      <c r="U12" s="424"/>
      <c r="V12" s="424"/>
      <c r="W12" s="424"/>
      <c r="X12" s="424"/>
      <c r="Y12" s="424"/>
      <c r="Z12" s="424"/>
      <c r="AA12" s="424"/>
      <c r="AB12" s="424"/>
      <c r="AC12" s="424"/>
      <c r="AD12" s="425"/>
      <c r="AE12" s="1"/>
      <c r="AF12" s="1"/>
      <c r="AG12" s="1"/>
      <c r="AH12" s="1"/>
      <c r="AI12" s="1"/>
      <c r="AJ12" s="1"/>
      <c r="AK12" s="1"/>
      <c r="AL12" s="1"/>
      <c r="AM12" s="1"/>
      <c r="AN12" s="1"/>
      <c r="AO12" s="1"/>
    </row>
    <row r="13" spans="1:41" ht="15" customHeight="1">
      <c r="A13" s="426"/>
      <c r="B13" s="428"/>
      <c r="C13" s="426"/>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27"/>
      <c r="AB13" s="427"/>
      <c r="AC13" s="427"/>
      <c r="AD13" s="428"/>
      <c r="AE13" s="1"/>
      <c r="AF13" s="1"/>
      <c r="AG13" s="1"/>
      <c r="AH13" s="1"/>
      <c r="AI13" s="1"/>
      <c r="AJ13" s="1"/>
      <c r="AK13" s="1"/>
      <c r="AL13" s="1"/>
      <c r="AM13" s="1"/>
      <c r="AN13" s="1"/>
      <c r="AO13" s="1"/>
    </row>
    <row r="14" spans="1:41" ht="9" customHeight="1">
      <c r="A14" s="284"/>
      <c r="B14" s="15"/>
      <c r="C14" s="290"/>
      <c r="D14" s="290"/>
      <c r="E14" s="290"/>
      <c r="F14" s="290"/>
      <c r="G14" s="290"/>
      <c r="H14" s="290"/>
      <c r="I14" s="290"/>
      <c r="J14" s="290"/>
      <c r="K14" s="290"/>
      <c r="L14" s="290"/>
      <c r="M14" s="291"/>
      <c r="N14" s="291"/>
      <c r="O14" s="291"/>
      <c r="P14" s="291"/>
      <c r="Q14" s="291"/>
      <c r="R14" s="16"/>
      <c r="S14" s="16"/>
      <c r="T14" s="16"/>
      <c r="U14" s="16"/>
      <c r="V14" s="16"/>
      <c r="W14" s="16"/>
      <c r="X14" s="16"/>
      <c r="Y14" s="9"/>
      <c r="Z14" s="9"/>
      <c r="AA14" s="9"/>
      <c r="AB14" s="9"/>
      <c r="AC14" s="9"/>
      <c r="AD14" s="292"/>
      <c r="AE14" s="1"/>
      <c r="AF14" s="1"/>
      <c r="AG14" s="1"/>
      <c r="AH14" s="1"/>
      <c r="AI14" s="1"/>
      <c r="AJ14" s="1"/>
      <c r="AK14" s="1"/>
      <c r="AL14" s="1"/>
      <c r="AM14" s="1"/>
      <c r="AN14" s="1"/>
      <c r="AO14" s="1"/>
    </row>
    <row r="15" spans="1:41" ht="63.6" customHeight="1">
      <c r="A15" s="459" t="s">
        <v>17</v>
      </c>
      <c r="B15" s="438"/>
      <c r="C15" s="458" t="s">
        <v>18</v>
      </c>
      <c r="D15" s="437"/>
      <c r="E15" s="437"/>
      <c r="F15" s="437"/>
      <c r="G15" s="437"/>
      <c r="H15" s="437"/>
      <c r="I15" s="437"/>
      <c r="J15" s="437"/>
      <c r="K15" s="438"/>
      <c r="L15" s="436" t="s">
        <v>19</v>
      </c>
      <c r="M15" s="437"/>
      <c r="N15" s="437"/>
      <c r="O15" s="437"/>
      <c r="P15" s="437"/>
      <c r="Q15" s="438"/>
      <c r="R15" s="439" t="s">
        <v>20</v>
      </c>
      <c r="S15" s="437"/>
      <c r="T15" s="437"/>
      <c r="U15" s="437"/>
      <c r="V15" s="437"/>
      <c r="W15" s="437"/>
      <c r="X15" s="438"/>
      <c r="Y15" s="436" t="s">
        <v>21</v>
      </c>
      <c r="Z15" s="438"/>
      <c r="AA15" s="439" t="s">
        <v>22</v>
      </c>
      <c r="AB15" s="437"/>
      <c r="AC15" s="437"/>
      <c r="AD15" s="438"/>
      <c r="AE15" s="1"/>
      <c r="AF15" s="1"/>
      <c r="AG15" s="1"/>
      <c r="AH15" s="1"/>
      <c r="AI15" s="1"/>
      <c r="AJ15" s="1"/>
      <c r="AK15" s="1"/>
      <c r="AL15" s="1"/>
      <c r="AM15" s="1"/>
      <c r="AN15" s="1"/>
      <c r="AO15" s="1"/>
    </row>
    <row r="16" spans="1:41" ht="9" customHeight="1">
      <c r="A16" s="287"/>
      <c r="B16" s="285"/>
      <c r="C16" s="462"/>
      <c r="D16" s="427"/>
      <c r="E16" s="427"/>
      <c r="F16" s="427"/>
      <c r="G16" s="427"/>
      <c r="H16" s="427"/>
      <c r="I16" s="427"/>
      <c r="J16" s="427"/>
      <c r="K16" s="427"/>
      <c r="L16" s="427"/>
      <c r="M16" s="427"/>
      <c r="N16" s="427"/>
      <c r="O16" s="427"/>
      <c r="P16" s="427"/>
      <c r="Q16" s="427"/>
      <c r="R16" s="427"/>
      <c r="S16" s="427"/>
      <c r="T16" s="427"/>
      <c r="U16" s="427"/>
      <c r="V16" s="427"/>
      <c r="W16" s="427"/>
      <c r="X16" s="427"/>
      <c r="Y16" s="427"/>
      <c r="Z16" s="427"/>
      <c r="AA16" s="427"/>
      <c r="AB16" s="427"/>
      <c r="AC16" s="17"/>
      <c r="AD16" s="293"/>
      <c r="AE16" s="1"/>
      <c r="AF16" s="1"/>
      <c r="AG16" s="1"/>
      <c r="AH16" s="1"/>
      <c r="AI16" s="1"/>
      <c r="AJ16" s="1"/>
      <c r="AK16" s="1"/>
      <c r="AL16" s="1"/>
      <c r="AM16" s="1"/>
      <c r="AN16" s="1"/>
      <c r="AO16" s="1"/>
    </row>
    <row r="17" spans="1:41" ht="37.5" customHeight="1" thickBot="1">
      <c r="A17" s="459" t="s">
        <v>23</v>
      </c>
      <c r="B17" s="438"/>
      <c r="C17" s="458" t="s">
        <v>119</v>
      </c>
      <c r="D17" s="437"/>
      <c r="E17" s="437"/>
      <c r="F17" s="437"/>
      <c r="G17" s="437"/>
      <c r="H17" s="437"/>
      <c r="I17" s="437"/>
      <c r="J17" s="437"/>
      <c r="K17" s="437"/>
      <c r="L17" s="437"/>
      <c r="M17" s="437"/>
      <c r="N17" s="437"/>
      <c r="O17" s="437"/>
      <c r="P17" s="437"/>
      <c r="Q17" s="438"/>
      <c r="R17" s="436" t="s">
        <v>25</v>
      </c>
      <c r="S17" s="437"/>
      <c r="T17" s="437"/>
      <c r="U17" s="437"/>
      <c r="V17" s="438"/>
      <c r="W17" s="645">
        <v>0.24</v>
      </c>
      <c r="X17" s="438"/>
      <c r="Y17" s="498" t="s">
        <v>26</v>
      </c>
      <c r="Z17" s="437"/>
      <c r="AA17" s="437"/>
      <c r="AB17" s="438"/>
      <c r="AC17" s="461">
        <f>+B34</f>
        <v>0.15000000000000002</v>
      </c>
      <c r="AD17" s="438"/>
      <c r="AE17" s="294"/>
      <c r="AF17" s="294"/>
      <c r="AG17" s="294"/>
      <c r="AH17" s="294"/>
      <c r="AI17" s="294"/>
      <c r="AJ17" s="294"/>
      <c r="AK17" s="294"/>
      <c r="AL17" s="294"/>
      <c r="AM17" s="294"/>
      <c r="AN17" s="294"/>
      <c r="AO17" s="294"/>
    </row>
    <row r="18" spans="1:41" ht="35.450000000000003" customHeight="1" thickBot="1">
      <c r="A18" s="295"/>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7"/>
      <c r="AE18" s="1"/>
      <c r="AF18" s="1"/>
      <c r="AG18" s="1"/>
      <c r="AH18" s="1"/>
      <c r="AI18" s="1"/>
      <c r="AJ18" s="1"/>
      <c r="AK18" s="1"/>
      <c r="AL18" s="1"/>
      <c r="AM18" s="1"/>
      <c r="AN18" s="1"/>
      <c r="AO18" s="1"/>
    </row>
    <row r="19" spans="1:41" ht="31.5" customHeight="1" thickBot="1">
      <c r="A19" s="436" t="s">
        <v>27</v>
      </c>
      <c r="B19" s="437"/>
      <c r="C19" s="437"/>
      <c r="D19" s="437"/>
      <c r="E19" s="437"/>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8"/>
      <c r="AE19" s="18"/>
      <c r="AF19" s="18"/>
      <c r="AG19" s="1"/>
      <c r="AH19" s="1"/>
      <c r="AI19" s="1"/>
      <c r="AJ19" s="1"/>
      <c r="AK19" s="1"/>
      <c r="AL19" s="1"/>
      <c r="AM19" s="1"/>
      <c r="AN19" s="1"/>
      <c r="AO19" s="1"/>
    </row>
    <row r="20" spans="1:41" ht="31.5" customHeight="1" thickBot="1">
      <c r="A20" s="298"/>
      <c r="B20" s="288"/>
      <c r="C20" s="460" t="s">
        <v>28</v>
      </c>
      <c r="D20" s="427"/>
      <c r="E20" s="427"/>
      <c r="F20" s="427"/>
      <c r="G20" s="427"/>
      <c r="H20" s="427"/>
      <c r="I20" s="427"/>
      <c r="J20" s="427"/>
      <c r="K20" s="427"/>
      <c r="L20" s="427"/>
      <c r="M20" s="427"/>
      <c r="N20" s="427"/>
      <c r="O20" s="427"/>
      <c r="P20" s="428"/>
      <c r="Q20" s="499" t="s">
        <v>29</v>
      </c>
      <c r="R20" s="500"/>
      <c r="S20" s="500"/>
      <c r="T20" s="500"/>
      <c r="U20" s="500"/>
      <c r="V20" s="500"/>
      <c r="W20" s="500"/>
      <c r="X20" s="500"/>
      <c r="Y20" s="500"/>
      <c r="Z20" s="500"/>
      <c r="AA20" s="500"/>
      <c r="AB20" s="500"/>
      <c r="AC20" s="500"/>
      <c r="AD20" s="425"/>
      <c r="AE20" s="18"/>
      <c r="AF20" s="18"/>
      <c r="AG20" s="1"/>
      <c r="AH20" s="1"/>
      <c r="AI20" s="1"/>
      <c r="AJ20" s="1"/>
      <c r="AK20" s="1"/>
      <c r="AL20" s="1"/>
      <c r="AM20" s="1"/>
      <c r="AN20" s="1"/>
      <c r="AO20" s="1"/>
    </row>
    <row r="21" spans="1:41" ht="30.95" customHeight="1" thickBot="1">
      <c r="A21" s="287"/>
      <c r="B21" s="285"/>
      <c r="C21" s="19" t="s">
        <v>30</v>
      </c>
      <c r="D21" s="20" t="s">
        <v>8</v>
      </c>
      <c r="E21" s="20" t="s">
        <v>31</v>
      </c>
      <c r="F21" s="20" t="s">
        <v>32</v>
      </c>
      <c r="G21" s="20" t="s">
        <v>33</v>
      </c>
      <c r="H21" s="20" t="s">
        <v>34</v>
      </c>
      <c r="I21" s="20" t="s">
        <v>35</v>
      </c>
      <c r="J21" s="20" t="s">
        <v>36</v>
      </c>
      <c r="K21" s="20" t="s">
        <v>37</v>
      </c>
      <c r="L21" s="20" t="s">
        <v>38</v>
      </c>
      <c r="M21" s="20" t="s">
        <v>39</v>
      </c>
      <c r="N21" s="20" t="s">
        <v>40</v>
      </c>
      <c r="O21" s="20" t="s">
        <v>41</v>
      </c>
      <c r="P21" s="21" t="s">
        <v>42</v>
      </c>
      <c r="Q21" s="19" t="s">
        <v>30</v>
      </c>
      <c r="R21" s="20" t="s">
        <v>8</v>
      </c>
      <c r="S21" s="20" t="s">
        <v>31</v>
      </c>
      <c r="T21" s="20" t="s">
        <v>32</v>
      </c>
      <c r="U21" s="20" t="s">
        <v>33</v>
      </c>
      <c r="V21" s="20" t="s">
        <v>34</v>
      </c>
      <c r="W21" s="20" t="s">
        <v>35</v>
      </c>
      <c r="X21" s="20" t="s">
        <v>36</v>
      </c>
      <c r="Y21" s="20" t="s">
        <v>37</v>
      </c>
      <c r="Z21" s="20" t="s">
        <v>38</v>
      </c>
      <c r="AA21" s="20" t="s">
        <v>39</v>
      </c>
      <c r="AB21" s="20" t="s">
        <v>40</v>
      </c>
      <c r="AC21" s="20" t="s">
        <v>41</v>
      </c>
      <c r="AD21" s="21" t="s">
        <v>42</v>
      </c>
      <c r="AE21" s="18"/>
      <c r="AF21" s="18"/>
      <c r="AG21" s="1"/>
      <c r="AH21" s="1"/>
      <c r="AI21" s="1"/>
      <c r="AJ21" s="1"/>
      <c r="AK21" s="1"/>
      <c r="AL21" s="1"/>
      <c r="AM21" s="1"/>
      <c r="AN21" s="1"/>
      <c r="AO21" s="1"/>
    </row>
    <row r="22" spans="1:41" ht="31.5" customHeight="1">
      <c r="A22" s="603" t="s">
        <v>43</v>
      </c>
      <c r="B22" s="520"/>
      <c r="C22" s="208"/>
      <c r="D22" s="23"/>
      <c r="E22" s="23"/>
      <c r="F22" s="23"/>
      <c r="G22" s="23"/>
      <c r="H22" s="23"/>
      <c r="I22" s="23"/>
      <c r="J22" s="23"/>
      <c r="K22" s="23"/>
      <c r="L22" s="23"/>
      <c r="M22" s="23"/>
      <c r="N22" s="23"/>
      <c r="O22" s="160">
        <f t="shared" ref="O22:O25" si="0">SUM(C22:N22)</f>
        <v>0</v>
      </c>
      <c r="P22" s="299"/>
      <c r="Q22" s="159">
        <v>2217335062</v>
      </c>
      <c r="R22" s="72">
        <v>22500000</v>
      </c>
      <c r="S22" s="72"/>
      <c r="T22" s="72">
        <v>19980500</v>
      </c>
      <c r="U22" s="72">
        <f>2310000+2000000+3270000000+14000000+22500000+679819862</f>
        <v>3990629862</v>
      </c>
      <c r="V22" s="72">
        <f>9479506+1000000</f>
        <v>10479506</v>
      </c>
      <c r="W22" s="72"/>
      <c r="X22" s="72">
        <f>35000000+37500000</f>
        <v>72500000</v>
      </c>
      <c r="Y22" s="72"/>
      <c r="Z22" s="72"/>
      <c r="AA22" s="72"/>
      <c r="AB22" s="72"/>
      <c r="AC22" s="160">
        <f t="shared" ref="AC22:AC23" si="1">SUM(Q22:AB22)</f>
        <v>6333424930</v>
      </c>
      <c r="AD22" s="24"/>
      <c r="AE22" s="18"/>
      <c r="AF22" s="18"/>
      <c r="AG22" s="1"/>
      <c r="AH22" s="1"/>
      <c r="AI22" s="1"/>
      <c r="AJ22" s="1"/>
      <c r="AK22" s="1"/>
      <c r="AL22" s="1"/>
      <c r="AM22" s="1"/>
      <c r="AN22" s="1"/>
      <c r="AO22" s="1"/>
    </row>
    <row r="23" spans="1:41" ht="31.5" customHeight="1">
      <c r="A23" s="604" t="s">
        <v>44</v>
      </c>
      <c r="B23" s="531"/>
      <c r="C23" s="178"/>
      <c r="D23" s="26"/>
      <c r="E23" s="26"/>
      <c r="F23" s="26"/>
      <c r="G23" s="26"/>
      <c r="H23" s="26"/>
      <c r="I23" s="26"/>
      <c r="J23" s="26"/>
      <c r="K23" s="26"/>
      <c r="L23" s="26"/>
      <c r="M23" s="26"/>
      <c r="N23" s="26"/>
      <c r="O23" s="27">
        <f t="shared" si="0"/>
        <v>0</v>
      </c>
      <c r="P23" s="313" t="str">
        <f>IFERROR(O23/(SUMIF(C23:N23,"&gt;0",C22:N22))," ")</f>
        <v xml:space="preserve"> </v>
      </c>
      <c r="Q23" s="25">
        <v>2217335062</v>
      </c>
      <c r="R23" s="362">
        <v>0</v>
      </c>
      <c r="S23" s="26"/>
      <c r="T23" s="26"/>
      <c r="U23" s="26"/>
      <c r="V23" s="26"/>
      <c r="W23" s="26"/>
      <c r="X23" s="26"/>
      <c r="Y23" s="26"/>
      <c r="Z23" s="26"/>
      <c r="AA23" s="26"/>
      <c r="AB23" s="26"/>
      <c r="AC23" s="27">
        <f t="shared" si="1"/>
        <v>2217335062</v>
      </c>
      <c r="AD23" s="29">
        <f>IFERROR(AC23/(SUMIF(Q23:AB23,"&gt;0",Q22:AB22))," ")</f>
        <v>1</v>
      </c>
      <c r="AE23" s="18"/>
      <c r="AF23" s="18"/>
      <c r="AG23" s="1"/>
      <c r="AH23" s="1"/>
      <c r="AI23" s="1"/>
      <c r="AJ23" s="1"/>
      <c r="AK23" s="1"/>
      <c r="AL23" s="1"/>
      <c r="AM23" s="1"/>
      <c r="AN23" s="1"/>
      <c r="AO23" s="1"/>
    </row>
    <row r="24" spans="1:41" ht="31.5" customHeight="1">
      <c r="A24" s="604" t="s">
        <v>45</v>
      </c>
      <c r="B24" s="531"/>
      <c r="C24" s="209"/>
      <c r="D24" s="26">
        <v>1036406616</v>
      </c>
      <c r="E24" s="26">
        <v>1680282732</v>
      </c>
      <c r="F24" s="26">
        <v>1080048922</v>
      </c>
      <c r="G24" s="26">
        <v>928996922</v>
      </c>
      <c r="H24" s="26"/>
      <c r="I24" s="26"/>
      <c r="J24" s="26"/>
      <c r="K24" s="26"/>
      <c r="L24" s="26"/>
      <c r="M24" s="26"/>
      <c r="N24" s="26"/>
      <c r="O24" s="27">
        <f t="shared" si="0"/>
        <v>4725735192</v>
      </c>
      <c r="P24" s="300"/>
      <c r="Q24" s="165"/>
      <c r="R24" s="26">
        <v>96865667</v>
      </c>
      <c r="S24" s="26">
        <v>196200867</v>
      </c>
      <c r="T24" s="26">
        <v>199575867</v>
      </c>
      <c r="U24" s="26">
        <v>198420923</v>
      </c>
      <c r="V24" s="26">
        <v>202767589</v>
      </c>
      <c r="W24" s="26">
        <v>1355778641</v>
      </c>
      <c r="X24" s="26">
        <v>685895446</v>
      </c>
      <c r="Y24" s="26">
        <v>672438285</v>
      </c>
      <c r="Z24" s="26">
        <v>663395446</v>
      </c>
      <c r="AA24" s="26">
        <v>693833779</v>
      </c>
      <c r="AB24" s="26">
        <f>682895446+685356974</f>
        <v>1368252420</v>
      </c>
      <c r="AC24" s="27">
        <f>SUM(R24:AB24)</f>
        <v>6333424930</v>
      </c>
      <c r="AD24" s="29"/>
      <c r="AE24" s="18"/>
      <c r="AF24" s="18"/>
      <c r="AG24" s="1"/>
      <c r="AH24" s="1"/>
      <c r="AI24" s="1"/>
      <c r="AJ24" s="1"/>
      <c r="AK24" s="1"/>
      <c r="AL24" s="1"/>
      <c r="AM24" s="1"/>
      <c r="AN24" s="1"/>
      <c r="AO24" s="1"/>
    </row>
    <row r="25" spans="1:41" ht="31.5" customHeight="1" thickBot="1">
      <c r="A25" s="605" t="s">
        <v>46</v>
      </c>
      <c r="B25" s="606"/>
      <c r="C25" s="210">
        <v>67254654</v>
      </c>
      <c r="D25" s="356">
        <v>7763045</v>
      </c>
      <c r="E25" s="32"/>
      <c r="F25" s="32"/>
      <c r="G25" s="32"/>
      <c r="H25" s="32"/>
      <c r="I25" s="32"/>
      <c r="J25" s="32"/>
      <c r="K25" s="32"/>
      <c r="L25" s="32"/>
      <c r="M25" s="32"/>
      <c r="N25" s="32"/>
      <c r="O25" s="33">
        <f t="shared" si="0"/>
        <v>75017699</v>
      </c>
      <c r="P25" s="314">
        <f>IFERROR(O25/(SUMIF(C25:N25,"&gt;0",C24:N24))," ")</f>
        <v>7.2382497218639916E-2</v>
      </c>
      <c r="Q25" s="31"/>
      <c r="R25" s="356">
        <v>25054974</v>
      </c>
      <c r="S25" s="32"/>
      <c r="T25" s="32"/>
      <c r="U25" s="32"/>
      <c r="V25" s="32"/>
      <c r="W25" s="32"/>
      <c r="X25" s="32"/>
      <c r="Y25" s="32"/>
      <c r="Z25" s="32"/>
      <c r="AA25" s="32"/>
      <c r="AB25" s="32"/>
      <c r="AC25" s="33">
        <f>SUM(Q25:AB25)</f>
        <v>25054974</v>
      </c>
      <c r="AD25" s="34">
        <f ca="1">IFERROR(AC25/(SUMIF(Q25:AB25,"&gt;0",R24:AB24))," ")</f>
        <v>0.12770062835655052</v>
      </c>
      <c r="AE25" s="18"/>
      <c r="AF25" s="18"/>
      <c r="AG25" s="1"/>
      <c r="AH25" s="1"/>
      <c r="AI25" s="1"/>
      <c r="AJ25" s="1"/>
      <c r="AK25" s="1"/>
      <c r="AL25" s="1"/>
      <c r="AM25" s="1"/>
      <c r="AN25" s="1"/>
      <c r="AO25" s="1"/>
    </row>
    <row r="26" spans="1:41" ht="31.5" customHeight="1" thickBot="1">
      <c r="A26" s="287"/>
      <c r="B26" s="285"/>
      <c r="C26" s="302"/>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288"/>
      <c r="AD26" s="289"/>
      <c r="AE26" s="1"/>
      <c r="AF26" s="1"/>
      <c r="AG26" s="1"/>
      <c r="AH26" s="1"/>
      <c r="AI26" s="1"/>
      <c r="AJ26" s="1"/>
      <c r="AK26" s="1"/>
      <c r="AL26" s="1"/>
      <c r="AM26" s="1"/>
      <c r="AN26" s="1"/>
      <c r="AO26" s="1"/>
    </row>
    <row r="27" spans="1:41" ht="33.75" customHeight="1">
      <c r="A27" s="455" t="s">
        <v>47</v>
      </c>
      <c r="B27" s="441"/>
      <c r="C27" s="441"/>
      <c r="D27" s="441"/>
      <c r="E27" s="441"/>
      <c r="F27" s="441"/>
      <c r="G27" s="441"/>
      <c r="H27" s="441"/>
      <c r="I27" s="441"/>
      <c r="J27" s="441"/>
      <c r="K27" s="441"/>
      <c r="L27" s="441"/>
      <c r="M27" s="441"/>
      <c r="N27" s="441"/>
      <c r="O27" s="441"/>
      <c r="P27" s="441"/>
      <c r="Q27" s="441"/>
      <c r="R27" s="441"/>
      <c r="S27" s="441"/>
      <c r="T27" s="441"/>
      <c r="U27" s="441"/>
      <c r="V27" s="441"/>
      <c r="W27" s="441"/>
      <c r="X27" s="441"/>
      <c r="Y27" s="441"/>
      <c r="Z27" s="441"/>
      <c r="AA27" s="441"/>
      <c r="AB27" s="441"/>
      <c r="AC27" s="441"/>
      <c r="AD27" s="431"/>
      <c r="AE27" s="1"/>
      <c r="AF27" s="1"/>
      <c r="AG27" s="1"/>
      <c r="AH27" s="1"/>
      <c r="AI27" s="1"/>
      <c r="AJ27" s="1"/>
      <c r="AK27" s="1"/>
      <c r="AL27" s="1"/>
      <c r="AM27" s="1"/>
      <c r="AN27" s="1"/>
      <c r="AO27" s="1"/>
    </row>
    <row r="28" spans="1:41" ht="15" customHeight="1">
      <c r="A28" s="493" t="s">
        <v>48</v>
      </c>
      <c r="B28" s="488" t="s">
        <v>49</v>
      </c>
      <c r="C28" s="495"/>
      <c r="D28" s="456" t="s">
        <v>50</v>
      </c>
      <c r="E28" s="448"/>
      <c r="F28" s="448"/>
      <c r="G28" s="448"/>
      <c r="H28" s="448"/>
      <c r="I28" s="448"/>
      <c r="J28" s="448"/>
      <c r="K28" s="448"/>
      <c r="L28" s="448"/>
      <c r="M28" s="448"/>
      <c r="N28" s="448"/>
      <c r="O28" s="457"/>
      <c r="P28" s="486" t="s">
        <v>41</v>
      </c>
      <c r="Q28" s="488" t="s">
        <v>51</v>
      </c>
      <c r="R28" s="489"/>
      <c r="S28" s="489"/>
      <c r="T28" s="489"/>
      <c r="U28" s="489"/>
      <c r="V28" s="489"/>
      <c r="W28" s="489"/>
      <c r="X28" s="489"/>
      <c r="Y28" s="489"/>
      <c r="Z28" s="489"/>
      <c r="AA28" s="489"/>
      <c r="AB28" s="489"/>
      <c r="AC28" s="489"/>
      <c r="AD28" s="490"/>
      <c r="AE28" s="1"/>
      <c r="AF28" s="1"/>
      <c r="AG28" s="1"/>
      <c r="AH28" s="1"/>
      <c r="AI28" s="1"/>
      <c r="AJ28" s="1"/>
      <c r="AK28" s="1"/>
      <c r="AL28" s="1"/>
      <c r="AM28" s="1"/>
      <c r="AN28" s="1"/>
      <c r="AO28" s="1"/>
    </row>
    <row r="29" spans="1:41" ht="27" customHeight="1">
      <c r="A29" s="494"/>
      <c r="B29" s="491"/>
      <c r="C29" s="466"/>
      <c r="D29" s="35" t="s">
        <v>30</v>
      </c>
      <c r="E29" s="35" t="s">
        <v>8</v>
      </c>
      <c r="F29" s="35" t="s">
        <v>31</v>
      </c>
      <c r="G29" s="35" t="s">
        <v>32</v>
      </c>
      <c r="H29" s="35" t="s">
        <v>33</v>
      </c>
      <c r="I29" s="35" t="s">
        <v>34</v>
      </c>
      <c r="J29" s="35" t="s">
        <v>35</v>
      </c>
      <c r="K29" s="35" t="s">
        <v>36</v>
      </c>
      <c r="L29" s="35" t="s">
        <v>37</v>
      </c>
      <c r="M29" s="35" t="s">
        <v>38</v>
      </c>
      <c r="N29" s="35" t="s">
        <v>39</v>
      </c>
      <c r="O29" s="35" t="s">
        <v>40</v>
      </c>
      <c r="P29" s="487"/>
      <c r="Q29" s="491"/>
      <c r="R29" s="465"/>
      <c r="S29" s="465"/>
      <c r="T29" s="465"/>
      <c r="U29" s="465"/>
      <c r="V29" s="465"/>
      <c r="W29" s="465"/>
      <c r="X29" s="465"/>
      <c r="Y29" s="465"/>
      <c r="Z29" s="465"/>
      <c r="AA29" s="465"/>
      <c r="AB29" s="465"/>
      <c r="AC29" s="465"/>
      <c r="AD29" s="467"/>
      <c r="AE29" s="1"/>
      <c r="AF29" s="1"/>
      <c r="AG29" s="1"/>
      <c r="AH29" s="1"/>
      <c r="AI29" s="1"/>
      <c r="AJ29" s="1"/>
      <c r="AK29" s="1"/>
      <c r="AL29" s="1"/>
      <c r="AM29" s="1"/>
      <c r="AN29" s="1"/>
      <c r="AO29" s="1"/>
    </row>
    <row r="30" spans="1:41" ht="58.5" customHeight="1">
      <c r="A30" s="36" t="s">
        <v>120</v>
      </c>
      <c r="B30" s="507" t="s">
        <v>107</v>
      </c>
      <c r="C30" s="495"/>
      <c r="D30" s="303"/>
      <c r="E30" s="303"/>
      <c r="F30" s="73"/>
      <c r="G30" s="303"/>
      <c r="H30" s="303"/>
      <c r="I30" s="303"/>
      <c r="J30" s="303"/>
      <c r="K30" s="303"/>
      <c r="L30" s="303"/>
      <c r="M30" s="303"/>
      <c r="N30" s="303"/>
      <c r="O30" s="303"/>
      <c r="P30" s="304">
        <f>SUM(D30:O30)</f>
        <v>0</v>
      </c>
      <c r="Q30" s="569"/>
      <c r="R30" s="448"/>
      <c r="S30" s="448"/>
      <c r="T30" s="448"/>
      <c r="U30" s="448"/>
      <c r="V30" s="448"/>
      <c r="W30" s="448"/>
      <c r="X30" s="448"/>
      <c r="Y30" s="448"/>
      <c r="Z30" s="448"/>
      <c r="AA30" s="448"/>
      <c r="AB30" s="448"/>
      <c r="AC30" s="448"/>
      <c r="AD30" s="433"/>
      <c r="AE30" s="1"/>
      <c r="AF30" s="1"/>
      <c r="AG30" s="1"/>
      <c r="AH30" s="1"/>
      <c r="AI30" s="1"/>
      <c r="AJ30" s="1"/>
      <c r="AK30" s="1"/>
      <c r="AL30" s="1"/>
      <c r="AM30" s="1"/>
      <c r="AN30" s="1"/>
      <c r="AO30" s="1"/>
    </row>
    <row r="31" spans="1:41" ht="45" customHeight="1">
      <c r="A31" s="455" t="s">
        <v>54</v>
      </c>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31"/>
      <c r="AE31" s="1"/>
      <c r="AF31" s="1"/>
      <c r="AG31" s="1"/>
      <c r="AH31" s="1"/>
      <c r="AI31" s="1"/>
      <c r="AJ31" s="1"/>
      <c r="AK31" s="1"/>
      <c r="AL31" s="1"/>
      <c r="AM31" s="1"/>
      <c r="AN31" s="1"/>
      <c r="AO31" s="1"/>
    </row>
    <row r="32" spans="1:41" ht="22.5" customHeight="1">
      <c r="A32" s="501" t="s">
        <v>55</v>
      </c>
      <c r="B32" s="486" t="s">
        <v>56</v>
      </c>
      <c r="C32" s="486" t="s">
        <v>49</v>
      </c>
      <c r="D32" s="456" t="s">
        <v>57</v>
      </c>
      <c r="E32" s="448"/>
      <c r="F32" s="448"/>
      <c r="G32" s="448"/>
      <c r="H32" s="448"/>
      <c r="I32" s="448"/>
      <c r="J32" s="448"/>
      <c r="K32" s="448"/>
      <c r="L32" s="448"/>
      <c r="M32" s="448"/>
      <c r="N32" s="448"/>
      <c r="O32" s="448"/>
      <c r="P32" s="457"/>
      <c r="Q32" s="456" t="s">
        <v>58</v>
      </c>
      <c r="R32" s="448"/>
      <c r="S32" s="448"/>
      <c r="T32" s="448"/>
      <c r="U32" s="448"/>
      <c r="V32" s="448"/>
      <c r="W32" s="448"/>
      <c r="X32" s="448"/>
      <c r="Y32" s="448"/>
      <c r="Z32" s="448"/>
      <c r="AA32" s="448"/>
      <c r="AB32" s="448"/>
      <c r="AC32" s="448"/>
      <c r="AD32" s="433"/>
      <c r="AE32" s="1"/>
      <c r="AF32" s="1"/>
      <c r="AG32" s="38"/>
      <c r="AH32" s="38"/>
      <c r="AI32" s="38"/>
      <c r="AJ32" s="38"/>
      <c r="AK32" s="38"/>
      <c r="AL32" s="38"/>
      <c r="AM32" s="38"/>
      <c r="AN32" s="38"/>
      <c r="AO32" s="38"/>
    </row>
    <row r="33" spans="1:41" ht="22.5" customHeight="1">
      <c r="A33" s="502"/>
      <c r="B33" s="487"/>
      <c r="C33" s="487"/>
      <c r="D33" s="35" t="s">
        <v>30</v>
      </c>
      <c r="E33" s="35" t="s">
        <v>8</v>
      </c>
      <c r="F33" s="35" t="s">
        <v>31</v>
      </c>
      <c r="G33" s="35" t="s">
        <v>32</v>
      </c>
      <c r="H33" s="35" t="s">
        <v>33</v>
      </c>
      <c r="I33" s="35" t="s">
        <v>34</v>
      </c>
      <c r="J33" s="35" t="s">
        <v>35</v>
      </c>
      <c r="K33" s="35" t="s">
        <v>36</v>
      </c>
      <c r="L33" s="35" t="s">
        <v>37</v>
      </c>
      <c r="M33" s="35" t="s">
        <v>38</v>
      </c>
      <c r="N33" s="35" t="s">
        <v>39</v>
      </c>
      <c r="O33" s="35" t="s">
        <v>40</v>
      </c>
      <c r="P33" s="35" t="s">
        <v>41</v>
      </c>
      <c r="Q33" s="464" t="s">
        <v>59</v>
      </c>
      <c r="R33" s="465"/>
      <c r="S33" s="465"/>
      <c r="T33" s="465"/>
      <c r="U33" s="465"/>
      <c r="V33" s="466"/>
      <c r="W33" s="464" t="s">
        <v>60</v>
      </c>
      <c r="X33" s="465"/>
      <c r="Y33" s="465"/>
      <c r="Z33" s="466"/>
      <c r="AA33" s="464" t="s">
        <v>61</v>
      </c>
      <c r="AB33" s="465"/>
      <c r="AC33" s="465"/>
      <c r="AD33" s="467"/>
      <c r="AE33" s="1"/>
      <c r="AF33" s="1"/>
      <c r="AG33" s="38"/>
      <c r="AH33" s="38"/>
      <c r="AI33" s="38"/>
      <c r="AJ33" s="38"/>
      <c r="AK33" s="38"/>
      <c r="AL33" s="38"/>
      <c r="AM33" s="38"/>
      <c r="AN33" s="38"/>
      <c r="AO33" s="38"/>
    </row>
    <row r="34" spans="1:41" ht="110.45" customHeight="1">
      <c r="A34" s="503" t="s">
        <v>120</v>
      </c>
      <c r="B34" s="505">
        <f>SUM(B38,B40,B42)</f>
        <v>0.15000000000000002</v>
      </c>
      <c r="C34" s="267" t="s">
        <v>62</v>
      </c>
      <c r="D34" s="317">
        <f t="shared" ref="D34:O35" si="2">+D47*$W$17</f>
        <v>1.9552E-2</v>
      </c>
      <c r="E34" s="317">
        <f t="shared" si="2"/>
        <v>1.9552E-2</v>
      </c>
      <c r="F34" s="317">
        <f t="shared" si="2"/>
        <v>1.9552E-2</v>
      </c>
      <c r="G34" s="317">
        <f t="shared" si="2"/>
        <v>1.7774222222222219E-2</v>
      </c>
      <c r="H34" s="317">
        <f t="shared" si="2"/>
        <v>2.4886222222222223E-2</v>
      </c>
      <c r="I34" s="317">
        <f t="shared" si="2"/>
        <v>2.4886222222222223E-2</v>
      </c>
      <c r="J34" s="317">
        <f t="shared" si="2"/>
        <v>2.4886222222222223E-2</v>
      </c>
      <c r="K34" s="317">
        <f t="shared" si="2"/>
        <v>1.7774222222222219E-2</v>
      </c>
      <c r="L34" s="317">
        <f t="shared" si="2"/>
        <v>1.7774222222222219E-2</v>
      </c>
      <c r="M34" s="317">
        <f t="shared" si="2"/>
        <v>1.7774222222222219E-2</v>
      </c>
      <c r="N34" s="317">
        <f t="shared" si="2"/>
        <v>1.7774222222222219E-2</v>
      </c>
      <c r="O34" s="317">
        <f t="shared" si="2"/>
        <v>1.7774222222222219E-2</v>
      </c>
      <c r="P34" s="322">
        <f>SUM(D34:O34)</f>
        <v>0.23995999999999998</v>
      </c>
      <c r="Q34" s="650" t="s">
        <v>612</v>
      </c>
      <c r="R34" s="651"/>
      <c r="S34" s="651"/>
      <c r="T34" s="651"/>
      <c r="U34" s="651"/>
      <c r="V34" s="652"/>
      <c r="W34" s="656"/>
      <c r="X34" s="521"/>
      <c r="Y34" s="521"/>
      <c r="Z34" s="657"/>
      <c r="AA34" s="656"/>
      <c r="AB34" s="521"/>
      <c r="AC34" s="521"/>
      <c r="AD34" s="576"/>
      <c r="AE34" s="1"/>
      <c r="AF34" s="1"/>
      <c r="AG34" s="38"/>
      <c r="AH34" s="38"/>
      <c r="AI34" s="38"/>
      <c r="AJ34" s="38"/>
      <c r="AK34" s="38"/>
      <c r="AL34" s="38"/>
      <c r="AM34" s="38"/>
      <c r="AN34" s="38"/>
      <c r="AO34" s="38"/>
    </row>
    <row r="35" spans="1:41" ht="110.45" customHeight="1" thickBot="1">
      <c r="A35" s="559"/>
      <c r="B35" s="561"/>
      <c r="C35" s="39" t="s">
        <v>63</v>
      </c>
      <c r="D35" s="177">
        <f t="shared" si="2"/>
        <v>1.9199999999999998E-2</v>
      </c>
      <c r="E35" s="177">
        <f t="shared" si="2"/>
        <v>1.9199999999999998E-2</v>
      </c>
      <c r="F35" s="156" t="e">
        <f t="shared" ref="F35:O35" si="3">+F48</f>
        <v>#DIV/0!</v>
      </c>
      <c r="G35" s="156" t="e">
        <f t="shared" si="3"/>
        <v>#DIV/0!</v>
      </c>
      <c r="H35" s="156" t="e">
        <f t="shared" si="3"/>
        <v>#DIV/0!</v>
      </c>
      <c r="I35" s="156" t="e">
        <f t="shared" si="3"/>
        <v>#DIV/0!</v>
      </c>
      <c r="J35" s="156" t="e">
        <f t="shared" si="3"/>
        <v>#DIV/0!</v>
      </c>
      <c r="K35" s="156" t="e">
        <f t="shared" si="3"/>
        <v>#DIV/0!</v>
      </c>
      <c r="L35" s="156" t="e">
        <f t="shared" si="3"/>
        <v>#DIV/0!</v>
      </c>
      <c r="M35" s="156" t="e">
        <f t="shared" si="3"/>
        <v>#DIV/0!</v>
      </c>
      <c r="N35" s="156" t="e">
        <f t="shared" si="3"/>
        <v>#DIV/0!</v>
      </c>
      <c r="O35" s="156" t="e">
        <f t="shared" si="3"/>
        <v>#DIV/0!</v>
      </c>
      <c r="P35" s="203">
        <f>+D35</f>
        <v>1.9199999999999998E-2</v>
      </c>
      <c r="Q35" s="653"/>
      <c r="R35" s="654"/>
      <c r="S35" s="654"/>
      <c r="T35" s="654"/>
      <c r="U35" s="654"/>
      <c r="V35" s="655"/>
      <c r="W35" s="658"/>
      <c r="X35" s="659"/>
      <c r="Y35" s="659"/>
      <c r="Z35" s="660"/>
      <c r="AA35" s="658"/>
      <c r="AB35" s="659"/>
      <c r="AC35" s="659"/>
      <c r="AD35" s="661"/>
      <c r="AE35" s="40"/>
      <c r="AF35" s="1"/>
      <c r="AG35" s="38"/>
      <c r="AH35" s="38"/>
      <c r="AI35" s="38"/>
      <c r="AJ35" s="38"/>
      <c r="AK35" s="38"/>
      <c r="AL35" s="38"/>
      <c r="AM35" s="38"/>
      <c r="AN35" s="38"/>
      <c r="AO35" s="38"/>
    </row>
    <row r="36" spans="1:41" ht="33.75" customHeight="1">
      <c r="A36" s="568" t="s">
        <v>64</v>
      </c>
      <c r="B36" s="571" t="s">
        <v>65</v>
      </c>
      <c r="C36" s="555" t="s">
        <v>66</v>
      </c>
      <c r="D36" s="441"/>
      <c r="E36" s="441"/>
      <c r="F36" s="441"/>
      <c r="G36" s="441"/>
      <c r="H36" s="441"/>
      <c r="I36" s="441"/>
      <c r="J36" s="441"/>
      <c r="K36" s="441"/>
      <c r="L36" s="441"/>
      <c r="M36" s="441"/>
      <c r="N36" s="441"/>
      <c r="O36" s="441"/>
      <c r="P36" s="572"/>
      <c r="Q36" s="555" t="s">
        <v>67</v>
      </c>
      <c r="R36" s="441"/>
      <c r="S36" s="441"/>
      <c r="T36" s="441"/>
      <c r="U36" s="441"/>
      <c r="V36" s="441"/>
      <c r="W36" s="441"/>
      <c r="X36" s="441"/>
      <c r="Y36" s="441"/>
      <c r="Z36" s="441"/>
      <c r="AA36" s="441"/>
      <c r="AB36" s="441"/>
      <c r="AC36" s="441"/>
      <c r="AD36" s="431"/>
      <c r="AE36" s="1"/>
      <c r="AF36" s="1"/>
      <c r="AG36" s="38"/>
      <c r="AH36" s="38"/>
      <c r="AI36" s="38"/>
      <c r="AJ36" s="38"/>
      <c r="AK36" s="38"/>
      <c r="AL36" s="38"/>
      <c r="AM36" s="38"/>
      <c r="AN36" s="38"/>
      <c r="AO36" s="38"/>
    </row>
    <row r="37" spans="1:41" ht="63.6" customHeight="1">
      <c r="A37" s="502"/>
      <c r="B37" s="487"/>
      <c r="C37" s="35" t="s">
        <v>68</v>
      </c>
      <c r="D37" s="35" t="s">
        <v>69</v>
      </c>
      <c r="E37" s="35" t="s">
        <v>70</v>
      </c>
      <c r="F37" s="35" t="s">
        <v>71</v>
      </c>
      <c r="G37" s="35" t="s">
        <v>72</v>
      </c>
      <c r="H37" s="35" t="s">
        <v>73</v>
      </c>
      <c r="I37" s="35" t="s">
        <v>74</v>
      </c>
      <c r="J37" s="35" t="s">
        <v>75</v>
      </c>
      <c r="K37" s="35" t="s">
        <v>76</v>
      </c>
      <c r="L37" s="35" t="s">
        <v>77</v>
      </c>
      <c r="M37" s="35" t="s">
        <v>78</v>
      </c>
      <c r="N37" s="35" t="s">
        <v>79</v>
      </c>
      <c r="O37" s="35" t="s">
        <v>80</v>
      </c>
      <c r="P37" s="35" t="s">
        <v>81</v>
      </c>
      <c r="Q37" s="456" t="s">
        <v>82</v>
      </c>
      <c r="R37" s="448"/>
      <c r="S37" s="448"/>
      <c r="T37" s="448"/>
      <c r="U37" s="448"/>
      <c r="V37" s="448"/>
      <c r="W37" s="448"/>
      <c r="X37" s="448"/>
      <c r="Y37" s="448"/>
      <c r="Z37" s="448"/>
      <c r="AA37" s="448"/>
      <c r="AB37" s="448"/>
      <c r="AC37" s="448"/>
      <c r="AD37" s="433"/>
      <c r="AE37" s="1"/>
      <c r="AF37" s="1"/>
      <c r="AG37" s="41"/>
      <c r="AH37" s="41"/>
      <c r="AI37" s="41"/>
      <c r="AJ37" s="41"/>
      <c r="AK37" s="41"/>
      <c r="AL37" s="41"/>
      <c r="AM37" s="41"/>
      <c r="AN37" s="41"/>
      <c r="AO37" s="41"/>
    </row>
    <row r="38" spans="1:41" ht="72.599999999999994" customHeight="1">
      <c r="A38" s="575" t="s">
        <v>121</v>
      </c>
      <c r="B38" s="516">
        <v>0.05</v>
      </c>
      <c r="C38" s="267" t="s">
        <v>62</v>
      </c>
      <c r="D38" s="42">
        <v>0.1</v>
      </c>
      <c r="E38" s="42">
        <v>0.1</v>
      </c>
      <c r="F38" s="42">
        <v>0.1</v>
      </c>
      <c r="G38" s="42">
        <v>7.7777777777777779E-2</v>
      </c>
      <c r="H38" s="42">
        <v>7.7777777777777779E-2</v>
      </c>
      <c r="I38" s="42">
        <v>7.7777777777777779E-2</v>
      </c>
      <c r="J38" s="42">
        <v>7.7777777777777779E-2</v>
      </c>
      <c r="K38" s="42">
        <v>7.7777777777777779E-2</v>
      </c>
      <c r="L38" s="42">
        <v>7.7777777777777779E-2</v>
      </c>
      <c r="M38" s="42">
        <v>7.7777777777777779E-2</v>
      </c>
      <c r="N38" s="42">
        <v>7.7777777777777779E-2</v>
      </c>
      <c r="O38" s="42">
        <v>7.7777777777777779E-2</v>
      </c>
      <c r="P38" s="268">
        <f t="shared" ref="P38:P43" si="4">SUM(D38:O38)</f>
        <v>0.99999999999999978</v>
      </c>
      <c r="Q38" s="474" t="s">
        <v>588</v>
      </c>
      <c r="R38" s="521"/>
      <c r="S38" s="521"/>
      <c r="T38" s="521"/>
      <c r="U38" s="521"/>
      <c r="V38" s="521"/>
      <c r="W38" s="521"/>
      <c r="X38" s="521"/>
      <c r="Y38" s="521"/>
      <c r="Z38" s="521"/>
      <c r="AA38" s="521"/>
      <c r="AB38" s="521"/>
      <c r="AC38" s="521"/>
      <c r="AD38" s="576"/>
      <c r="AE38" s="43"/>
      <c r="AF38" s="1"/>
      <c r="AG38" s="44"/>
      <c r="AH38" s="44"/>
      <c r="AI38" s="44"/>
      <c r="AJ38" s="44"/>
      <c r="AK38" s="44"/>
      <c r="AL38" s="44"/>
      <c r="AM38" s="44"/>
      <c r="AN38" s="44"/>
      <c r="AO38" s="44"/>
    </row>
    <row r="39" spans="1:41" ht="72.599999999999994" customHeight="1">
      <c r="A39" s="502"/>
      <c r="B39" s="487"/>
      <c r="C39" s="45" t="s">
        <v>63</v>
      </c>
      <c r="D39" s="46">
        <v>0.1</v>
      </c>
      <c r="E39" s="46">
        <v>0.1</v>
      </c>
      <c r="F39" s="46"/>
      <c r="G39" s="46"/>
      <c r="H39" s="46"/>
      <c r="I39" s="46"/>
      <c r="J39" s="46"/>
      <c r="K39" s="46"/>
      <c r="L39" s="46"/>
      <c r="M39" s="46"/>
      <c r="N39" s="46"/>
      <c r="O39" s="46"/>
      <c r="P39" s="269">
        <f t="shared" si="4"/>
        <v>0.2</v>
      </c>
      <c r="Q39" s="523"/>
      <c r="R39" s="580"/>
      <c r="S39" s="580"/>
      <c r="T39" s="580"/>
      <c r="U39" s="580"/>
      <c r="V39" s="580"/>
      <c r="W39" s="580"/>
      <c r="X39" s="580"/>
      <c r="Y39" s="580"/>
      <c r="Z39" s="580"/>
      <c r="AA39" s="580"/>
      <c r="AB39" s="580"/>
      <c r="AC39" s="580"/>
      <c r="AD39" s="581"/>
      <c r="AE39" s="43"/>
      <c r="AF39" s="1"/>
      <c r="AG39" s="1"/>
      <c r="AH39" s="1"/>
      <c r="AI39" s="1"/>
      <c r="AJ39" s="1"/>
      <c r="AK39" s="1"/>
      <c r="AL39" s="1"/>
      <c r="AM39" s="1"/>
      <c r="AN39" s="1"/>
      <c r="AO39" s="1"/>
    </row>
    <row r="40" spans="1:41" ht="68.099999999999994" customHeight="1">
      <c r="A40" s="575" t="s">
        <v>122</v>
      </c>
      <c r="B40" s="516">
        <v>0.05</v>
      </c>
      <c r="C40" s="47" t="s">
        <v>62</v>
      </c>
      <c r="D40" s="42">
        <v>8.3299999999999999E-2</v>
      </c>
      <c r="E40" s="42">
        <v>8.3299999999999999E-2</v>
      </c>
      <c r="F40" s="42">
        <v>8.3299999999999999E-2</v>
      </c>
      <c r="G40" s="42">
        <v>8.3299999999999999E-2</v>
      </c>
      <c r="H40" s="42">
        <v>8.3299999999999999E-2</v>
      </c>
      <c r="I40" s="42">
        <v>8.3299999999999999E-2</v>
      </c>
      <c r="J40" s="42">
        <v>8.3299999999999999E-2</v>
      </c>
      <c r="K40" s="42">
        <v>8.3299999999999999E-2</v>
      </c>
      <c r="L40" s="42">
        <v>8.3299999999999999E-2</v>
      </c>
      <c r="M40" s="42">
        <v>8.3299999999999999E-2</v>
      </c>
      <c r="N40" s="42">
        <v>8.3299999999999999E-2</v>
      </c>
      <c r="O40" s="42">
        <v>8.3299999999999999E-2</v>
      </c>
      <c r="P40" s="269">
        <f t="shared" si="4"/>
        <v>0.99960000000000016</v>
      </c>
      <c r="Q40" s="649" t="s">
        <v>671</v>
      </c>
      <c r="R40" s="521"/>
      <c r="S40" s="521"/>
      <c r="T40" s="521"/>
      <c r="U40" s="521"/>
      <c r="V40" s="521"/>
      <c r="W40" s="521"/>
      <c r="X40" s="521"/>
      <c r="Y40" s="521"/>
      <c r="Z40" s="521"/>
      <c r="AA40" s="521"/>
      <c r="AB40" s="521"/>
      <c r="AC40" s="521"/>
      <c r="AD40" s="576"/>
      <c r="AE40" s="43"/>
      <c r="AF40" s="1"/>
      <c r="AG40" s="1"/>
      <c r="AH40" s="1"/>
      <c r="AI40" s="1"/>
      <c r="AJ40" s="1"/>
      <c r="AK40" s="1"/>
      <c r="AL40" s="1"/>
      <c r="AM40" s="1"/>
      <c r="AN40" s="1"/>
      <c r="AO40" s="1"/>
    </row>
    <row r="41" spans="1:41" ht="68.099999999999994" customHeight="1">
      <c r="A41" s="502"/>
      <c r="B41" s="487"/>
      <c r="C41" s="45" t="s">
        <v>63</v>
      </c>
      <c r="D41" s="46">
        <v>0.08</v>
      </c>
      <c r="E41" s="46">
        <v>0.08</v>
      </c>
      <c r="F41" s="46"/>
      <c r="G41" s="46"/>
      <c r="H41" s="46"/>
      <c r="I41" s="46"/>
      <c r="J41" s="46"/>
      <c r="K41" s="46"/>
      <c r="L41" s="48"/>
      <c r="M41" s="48"/>
      <c r="N41" s="48"/>
      <c r="O41" s="48"/>
      <c r="P41" s="269">
        <f t="shared" si="4"/>
        <v>0.16</v>
      </c>
      <c r="Q41" s="523"/>
      <c r="R41" s="580"/>
      <c r="S41" s="580"/>
      <c r="T41" s="580"/>
      <c r="U41" s="580"/>
      <c r="V41" s="580"/>
      <c r="W41" s="580"/>
      <c r="X41" s="580"/>
      <c r="Y41" s="580"/>
      <c r="Z41" s="580"/>
      <c r="AA41" s="580"/>
      <c r="AB41" s="580"/>
      <c r="AC41" s="580"/>
      <c r="AD41" s="581"/>
      <c r="AE41" s="43"/>
      <c r="AF41" s="1"/>
      <c r="AG41" s="1"/>
      <c r="AH41" s="1"/>
      <c r="AI41" s="1"/>
      <c r="AJ41" s="1"/>
      <c r="AK41" s="1"/>
      <c r="AL41" s="1"/>
      <c r="AM41" s="1"/>
      <c r="AN41" s="1"/>
      <c r="AO41" s="1"/>
    </row>
    <row r="42" spans="1:41" ht="45.6" customHeight="1">
      <c r="A42" s="575" t="s">
        <v>123</v>
      </c>
      <c r="B42" s="516">
        <v>0.05</v>
      </c>
      <c r="C42" s="47" t="s">
        <v>62</v>
      </c>
      <c r="D42" s="42">
        <v>6.1100000000000002E-2</v>
      </c>
      <c r="E42" s="42">
        <v>6.1100000000000002E-2</v>
      </c>
      <c r="F42" s="42">
        <v>6.1100000000000002E-2</v>
      </c>
      <c r="G42" s="42">
        <v>6.1100000000000002E-2</v>
      </c>
      <c r="H42" s="42">
        <v>0.15</v>
      </c>
      <c r="I42" s="42">
        <v>0.15</v>
      </c>
      <c r="J42" s="42">
        <v>0.15</v>
      </c>
      <c r="K42" s="42">
        <v>6.1100000000000002E-2</v>
      </c>
      <c r="L42" s="42">
        <v>6.1100000000000002E-2</v>
      </c>
      <c r="M42" s="42">
        <v>6.1100000000000002E-2</v>
      </c>
      <c r="N42" s="42">
        <v>6.1100000000000002E-2</v>
      </c>
      <c r="O42" s="42">
        <v>6.1100000000000002E-2</v>
      </c>
      <c r="P42" s="269">
        <f t="shared" si="4"/>
        <v>0.99990000000000023</v>
      </c>
      <c r="Q42" s="646" t="s">
        <v>607</v>
      </c>
      <c r="R42" s="647"/>
      <c r="S42" s="647"/>
      <c r="T42" s="647"/>
      <c r="U42" s="647"/>
      <c r="V42" s="647"/>
      <c r="W42" s="647"/>
      <c r="X42" s="647"/>
      <c r="Y42" s="647"/>
      <c r="Z42" s="647"/>
      <c r="AA42" s="647"/>
      <c r="AB42" s="647"/>
      <c r="AC42" s="647"/>
      <c r="AD42" s="648"/>
      <c r="AE42" s="43"/>
      <c r="AF42" s="1"/>
      <c r="AG42" s="1"/>
      <c r="AH42" s="1"/>
      <c r="AI42" s="1"/>
      <c r="AJ42" s="1"/>
      <c r="AK42" s="1"/>
      <c r="AL42" s="1"/>
      <c r="AM42" s="1"/>
      <c r="AN42" s="1"/>
      <c r="AO42" s="1"/>
    </row>
    <row r="43" spans="1:41" ht="45.6" customHeight="1">
      <c r="A43" s="502"/>
      <c r="B43" s="487"/>
      <c r="C43" s="45" t="s">
        <v>63</v>
      </c>
      <c r="D43" s="46">
        <v>0.06</v>
      </c>
      <c r="E43" s="46">
        <v>0.06</v>
      </c>
      <c r="F43" s="46"/>
      <c r="G43" s="46"/>
      <c r="H43" s="46"/>
      <c r="I43" s="46"/>
      <c r="J43" s="46"/>
      <c r="K43" s="46"/>
      <c r="L43" s="48"/>
      <c r="M43" s="48"/>
      <c r="N43" s="48"/>
      <c r="O43" s="48"/>
      <c r="P43" s="269">
        <f t="shared" si="4"/>
        <v>0.12</v>
      </c>
      <c r="Q43" s="647"/>
      <c r="R43" s="647"/>
      <c r="S43" s="647"/>
      <c r="T43" s="647"/>
      <c r="U43" s="647"/>
      <c r="V43" s="647"/>
      <c r="W43" s="647"/>
      <c r="X43" s="647"/>
      <c r="Y43" s="647"/>
      <c r="Z43" s="647"/>
      <c r="AA43" s="647"/>
      <c r="AB43" s="647"/>
      <c r="AC43" s="647"/>
      <c r="AD43" s="648"/>
      <c r="AE43" s="43"/>
      <c r="AF43" s="1"/>
      <c r="AG43" s="1"/>
      <c r="AH43" s="1"/>
      <c r="AI43" s="1"/>
      <c r="AJ43" s="1"/>
      <c r="AK43" s="1"/>
      <c r="AL43" s="1"/>
      <c r="AM43" s="1"/>
      <c r="AN43" s="1"/>
      <c r="AO43" s="1"/>
    </row>
    <row r="44" spans="1:41" ht="14.25" customHeight="1">
      <c r="A44" s="1" t="s">
        <v>85</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1">
        <f>+LEN(Q34)</f>
        <v>1472</v>
      </c>
      <c r="R46" s="1">
        <f>+LEN(Q49)</f>
        <v>299</v>
      </c>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51" t="s">
        <v>86</v>
      </c>
      <c r="D47" s="74">
        <f t="shared" ref="D47:O47" si="5">AVERAGE(D38,D40,D42)</f>
        <v>8.1466666666666673E-2</v>
      </c>
      <c r="E47" s="74">
        <f t="shared" si="5"/>
        <v>8.1466666666666673E-2</v>
      </c>
      <c r="F47" s="74">
        <f t="shared" si="5"/>
        <v>8.1466666666666673E-2</v>
      </c>
      <c r="G47" s="74">
        <f t="shared" si="5"/>
        <v>7.4059259259259255E-2</v>
      </c>
      <c r="H47" s="74">
        <f t="shared" si="5"/>
        <v>0.1036925925925926</v>
      </c>
      <c r="I47" s="74">
        <f t="shared" si="5"/>
        <v>0.1036925925925926</v>
      </c>
      <c r="J47" s="74">
        <f t="shared" si="5"/>
        <v>0.1036925925925926</v>
      </c>
      <c r="K47" s="74">
        <f t="shared" si="5"/>
        <v>7.4059259259259255E-2</v>
      </c>
      <c r="L47" s="74">
        <f t="shared" si="5"/>
        <v>7.4059259259259255E-2</v>
      </c>
      <c r="M47" s="74">
        <f t="shared" si="5"/>
        <v>7.4059259259259255E-2</v>
      </c>
      <c r="N47" s="74">
        <f t="shared" si="5"/>
        <v>7.4059259259259255E-2</v>
      </c>
      <c r="O47" s="74">
        <f t="shared" si="5"/>
        <v>7.4059259259259255E-2</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54" t="s">
        <v>87</v>
      </c>
      <c r="D48" s="75">
        <f t="shared" ref="D48:O48" si="6">AVERAGE(D39,D41,D43)</f>
        <v>0.08</v>
      </c>
      <c r="E48" s="75">
        <f t="shared" si="6"/>
        <v>0.08</v>
      </c>
      <c r="F48" s="75" t="e">
        <f t="shared" si="6"/>
        <v>#DIV/0!</v>
      </c>
      <c r="G48" s="75" t="e">
        <f t="shared" si="6"/>
        <v>#DIV/0!</v>
      </c>
      <c r="H48" s="75" t="e">
        <f t="shared" si="6"/>
        <v>#DIV/0!</v>
      </c>
      <c r="I48" s="75" t="e">
        <f t="shared" si="6"/>
        <v>#DIV/0!</v>
      </c>
      <c r="J48" s="75" t="e">
        <f t="shared" si="6"/>
        <v>#DIV/0!</v>
      </c>
      <c r="K48" s="75" t="e">
        <f t="shared" si="6"/>
        <v>#DIV/0!</v>
      </c>
      <c r="L48" s="75" t="e">
        <f t="shared" si="6"/>
        <v>#DIV/0!</v>
      </c>
      <c r="M48" s="75" t="e">
        <f t="shared" si="6"/>
        <v>#DIV/0!</v>
      </c>
      <c r="N48" s="75" t="e">
        <f t="shared" si="6"/>
        <v>#DIV/0!</v>
      </c>
      <c r="O48" s="75" t="e">
        <f t="shared" si="6"/>
        <v>#DIV/0!</v>
      </c>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51" customHeight="1">
      <c r="A49" s="1"/>
      <c r="B49" s="1"/>
      <c r="C49" s="84" t="s">
        <v>124</v>
      </c>
      <c r="D49" s="364"/>
      <c r="E49" s="369">
        <v>324</v>
      </c>
      <c r="F49" s="364"/>
      <c r="G49" s="364"/>
      <c r="H49" s="364"/>
      <c r="I49" s="364"/>
      <c r="J49" s="364"/>
      <c r="K49" s="364"/>
      <c r="L49" s="364"/>
      <c r="M49" s="364"/>
      <c r="N49" s="364"/>
      <c r="O49" s="364"/>
      <c r="P49" s="1"/>
      <c r="Q49" s="585" t="s">
        <v>672</v>
      </c>
      <c r="R49" s="585"/>
      <c r="S49" s="585"/>
      <c r="T49" s="585"/>
      <c r="U49" s="585"/>
      <c r="V49" s="585"/>
      <c r="W49" s="585"/>
      <c r="X49" s="585"/>
      <c r="Y49" s="585"/>
      <c r="Z49" s="585"/>
      <c r="AA49" s="585"/>
      <c r="AB49" s="585"/>
      <c r="AC49" s="585"/>
      <c r="AD49" s="585"/>
      <c r="AE49" s="1"/>
      <c r="AF49" s="1"/>
      <c r="AG49" s="1"/>
      <c r="AH49" s="1"/>
      <c r="AI49" s="1"/>
      <c r="AJ49" s="1"/>
      <c r="AK49" s="1"/>
      <c r="AL49" s="1"/>
      <c r="AM49" s="1"/>
      <c r="AN49" s="1"/>
      <c r="AO49" s="1"/>
    </row>
    <row r="50" spans="1:41" ht="54.6" customHeight="1">
      <c r="A50" s="1"/>
      <c r="B50" s="1"/>
      <c r="C50" s="363" t="s">
        <v>589</v>
      </c>
      <c r="D50" s="366"/>
      <c r="E50" s="370">
        <v>1</v>
      </c>
      <c r="F50" s="366"/>
      <c r="G50" s="366"/>
      <c r="H50" s="366"/>
      <c r="I50" s="366"/>
      <c r="J50" s="366"/>
      <c r="K50" s="366"/>
      <c r="L50" s="366"/>
      <c r="M50" s="366"/>
      <c r="N50" s="366"/>
      <c r="O50" s="366"/>
      <c r="P50" s="1"/>
      <c r="Q50" s="585"/>
      <c r="R50" s="585"/>
      <c r="S50" s="585"/>
      <c r="T50" s="585"/>
      <c r="U50" s="585"/>
      <c r="V50" s="585"/>
      <c r="W50" s="585"/>
      <c r="X50" s="585"/>
      <c r="Y50" s="585"/>
      <c r="Z50" s="585"/>
      <c r="AA50" s="585"/>
      <c r="AB50" s="585"/>
      <c r="AC50" s="585"/>
      <c r="AD50" s="585"/>
      <c r="AE50" s="1"/>
      <c r="AF50" s="1"/>
      <c r="AG50" s="1"/>
      <c r="AH50" s="1"/>
      <c r="AI50" s="1"/>
      <c r="AJ50" s="1"/>
      <c r="AK50" s="1"/>
      <c r="AL50" s="1"/>
      <c r="AM50" s="1"/>
      <c r="AN50" s="1"/>
      <c r="AO50" s="1"/>
    </row>
    <row r="51" spans="1:41" ht="51.6" customHeight="1">
      <c r="A51" s="1"/>
      <c r="B51" s="1"/>
      <c r="C51" s="84" t="s">
        <v>125</v>
      </c>
      <c r="D51" s="367"/>
      <c r="E51" s="369">
        <v>11</v>
      </c>
      <c r="F51" s="367"/>
      <c r="G51" s="367"/>
      <c r="H51" s="367"/>
      <c r="I51" s="367"/>
      <c r="J51" s="367"/>
      <c r="K51" s="367"/>
      <c r="L51" s="367"/>
      <c r="M51" s="367"/>
      <c r="N51" s="367"/>
      <c r="O51" s="367"/>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39.950000000000003" customHeight="1">
      <c r="A52" s="1"/>
      <c r="B52" s="1"/>
      <c r="C52" s="363" t="s">
        <v>598</v>
      </c>
      <c r="D52" s="366"/>
      <c r="E52" s="370">
        <v>7862</v>
      </c>
      <c r="F52" s="366"/>
      <c r="G52" s="366"/>
      <c r="H52" s="366"/>
      <c r="I52" s="366"/>
      <c r="J52" s="366"/>
      <c r="K52" s="366"/>
      <c r="L52" s="366"/>
      <c r="M52" s="366"/>
      <c r="N52" s="366"/>
      <c r="O52" s="366"/>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50.1" customHeight="1">
      <c r="A53" s="1"/>
      <c r="B53" s="1"/>
      <c r="C53" s="84" t="s">
        <v>605</v>
      </c>
      <c r="D53" s="367"/>
      <c r="E53" s="369">
        <v>1850</v>
      </c>
      <c r="F53" s="367"/>
      <c r="G53" s="367"/>
      <c r="H53" s="367"/>
      <c r="I53" s="367"/>
      <c r="J53" s="367"/>
      <c r="K53" s="367"/>
      <c r="L53" s="367"/>
      <c r="M53" s="367"/>
      <c r="N53" s="367"/>
      <c r="O53" s="367"/>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44.1" customHeight="1">
      <c r="A54" s="1"/>
      <c r="B54" s="1"/>
      <c r="C54" s="363" t="s">
        <v>596</v>
      </c>
      <c r="D54" s="366"/>
      <c r="E54" s="370">
        <v>1802</v>
      </c>
      <c r="F54" s="366"/>
      <c r="G54" s="366"/>
      <c r="H54" s="366"/>
      <c r="I54" s="366"/>
      <c r="J54" s="366"/>
      <c r="K54" s="366"/>
      <c r="L54" s="366"/>
      <c r="M54" s="366"/>
      <c r="N54" s="366"/>
      <c r="O54" s="366"/>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38.450000000000003" customHeight="1">
      <c r="A55" s="1"/>
      <c r="B55" s="1"/>
      <c r="C55" s="84" t="s">
        <v>597</v>
      </c>
      <c r="D55" s="367"/>
      <c r="E55" s="369">
        <v>1022</v>
      </c>
      <c r="F55" s="367"/>
      <c r="G55" s="367"/>
      <c r="H55" s="367"/>
      <c r="I55" s="367"/>
      <c r="J55" s="367"/>
      <c r="K55" s="367"/>
      <c r="L55" s="367"/>
      <c r="M55" s="367"/>
      <c r="N55" s="367"/>
      <c r="O55" s="367"/>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42.95" customHeight="1">
      <c r="A56" s="1"/>
      <c r="B56" s="1"/>
      <c r="C56" s="363" t="s">
        <v>599</v>
      </c>
      <c r="D56" s="366"/>
      <c r="E56" s="370">
        <v>4</v>
      </c>
      <c r="F56" s="366"/>
      <c r="G56" s="366"/>
      <c r="H56" s="366"/>
      <c r="I56" s="366"/>
      <c r="J56" s="366"/>
      <c r="K56" s="366"/>
      <c r="L56" s="366"/>
      <c r="M56" s="366"/>
      <c r="N56" s="366"/>
      <c r="O56" s="366"/>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51" customHeight="1">
      <c r="A57" s="1"/>
      <c r="B57" s="1"/>
      <c r="C57" s="84" t="s">
        <v>606</v>
      </c>
      <c r="D57" s="367"/>
      <c r="E57" s="369">
        <v>1312</v>
      </c>
      <c r="F57" s="367"/>
      <c r="G57" s="367"/>
      <c r="H57" s="367"/>
      <c r="I57" s="367"/>
      <c r="J57" s="367"/>
      <c r="K57" s="367"/>
      <c r="L57" s="367"/>
      <c r="M57" s="367"/>
      <c r="N57" s="367"/>
      <c r="O57" s="367"/>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1"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sheetData>
  <mergeCells count="78">
    <mergeCell ref="Q49:AD50"/>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O7:P7"/>
    <mergeCell ref="M8:N8"/>
    <mergeCell ref="O8:P8"/>
    <mergeCell ref="M7:N7"/>
    <mergeCell ref="D7:H9"/>
    <mergeCell ref="I7:J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B28:C29"/>
    <mergeCell ref="A22:B22"/>
    <mergeCell ref="A23:B23"/>
    <mergeCell ref="A24:B24"/>
    <mergeCell ref="A27:AD27"/>
    <mergeCell ref="D28:O28"/>
    <mergeCell ref="P28:P29"/>
    <mergeCell ref="Q28:AD29"/>
    <mergeCell ref="A25:B25"/>
    <mergeCell ref="A28:A29"/>
  </mergeCells>
  <dataValidations count="3">
    <dataValidation type="custom" allowBlank="1" showInputMessage="1" showErrorMessage="1" prompt="2.000 caracteres - " sqref="Q30" xr:uid="{00000000-0002-0000-0400-000000000000}">
      <formula1>LTE(LEN(Q30),(2000))</formula1>
    </dataValidation>
    <dataValidation type="custom" allowBlank="1" showInputMessage="1" showErrorMessage="1" prompt=" - " sqref="Q34 W34 AA34 Q38 Q40 Q42 Q49" xr:uid="{00000000-0002-0000-0400-000001000000}">
      <formula1>LTE(LEN(Q34),(2000))</formula1>
    </dataValidation>
    <dataValidation type="list" allowBlank="1" showInputMessage="1" showErrorMessage="1" prompt=" - " sqref="C7" xr:uid="{00000000-0002-0000-0400-000002000000}">
      <formula1>$C$21:$N$21</formula1>
    </dataValidation>
  </dataValidations>
  <printOptions horizontalCentered="1" verticalCentered="1"/>
  <pageMargins left="0" right="0.19685039370078741" top="0.74803149606299213" bottom="0.74803149606299213" header="0" footer="0"/>
  <pageSetup scale="26"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sheetPr>
  <dimension ref="A1:AO100"/>
  <sheetViews>
    <sheetView showGridLines="0" topLeftCell="M11" zoomScale="70" zoomScaleNormal="70" zoomScaleSheetLayoutView="25" workbookViewId="0">
      <selection activeCell="AC25" sqref="AC25"/>
    </sheetView>
  </sheetViews>
  <sheetFormatPr baseColWidth="10" defaultColWidth="14.42578125" defaultRowHeight="15" customHeight="1"/>
  <cols>
    <col min="1" max="1" width="38.42578125" customWidth="1"/>
    <col min="2" max="2" width="15.42578125" customWidth="1"/>
    <col min="3" max="3" width="17.85546875" customWidth="1"/>
    <col min="4" max="14" width="12.85546875" customWidth="1"/>
    <col min="15" max="15" width="13.5703125" bestFit="1" customWidth="1"/>
    <col min="16" max="16" width="14.42578125" customWidth="1"/>
    <col min="17" max="20" width="15" customWidth="1"/>
    <col min="21" max="22" width="18.140625" customWidth="1"/>
    <col min="23" max="28" width="15" customWidth="1"/>
    <col min="29" max="29" width="16.42578125" bestFit="1" customWidth="1"/>
    <col min="30" max="30" width="14.85546875" customWidth="1"/>
    <col min="31" max="31" width="6.42578125" customWidth="1"/>
    <col min="32" max="32" width="22.855468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85546875" customWidth="1"/>
    <col min="41" max="41" width="18.42578125" customWidth="1"/>
  </cols>
  <sheetData>
    <row r="1" spans="1:41" ht="32.25" customHeight="1">
      <c r="A1" s="452"/>
      <c r="B1" s="453" t="s">
        <v>0</v>
      </c>
      <c r="C1" s="421"/>
      <c r="D1" s="421"/>
      <c r="E1" s="421"/>
      <c r="F1" s="421"/>
      <c r="G1" s="421"/>
      <c r="H1" s="421"/>
      <c r="I1" s="421"/>
      <c r="J1" s="421"/>
      <c r="K1" s="421"/>
      <c r="L1" s="421"/>
      <c r="M1" s="421"/>
      <c r="N1" s="421"/>
      <c r="O1" s="421"/>
      <c r="P1" s="421"/>
      <c r="Q1" s="421"/>
      <c r="R1" s="421"/>
      <c r="S1" s="421"/>
      <c r="T1" s="421"/>
      <c r="U1" s="421"/>
      <c r="V1" s="421"/>
      <c r="W1" s="421"/>
      <c r="X1" s="421"/>
      <c r="Y1" s="421"/>
      <c r="Z1" s="421"/>
      <c r="AA1" s="422"/>
      <c r="AB1" s="440" t="s">
        <v>1</v>
      </c>
      <c r="AC1" s="441"/>
      <c r="AD1" s="431"/>
      <c r="AE1" s="1"/>
      <c r="AF1" s="1"/>
      <c r="AG1" s="1"/>
      <c r="AH1" s="1"/>
      <c r="AI1" s="1"/>
      <c r="AJ1" s="1"/>
      <c r="AK1" s="1"/>
      <c r="AL1" s="1"/>
      <c r="AM1" s="1"/>
      <c r="AN1" s="1"/>
      <c r="AO1" s="1"/>
    </row>
    <row r="2" spans="1:41" ht="30.75" customHeight="1">
      <c r="A2" s="418"/>
      <c r="B2" s="442" t="s">
        <v>2</v>
      </c>
      <c r="C2" s="424"/>
      <c r="D2" s="424"/>
      <c r="E2" s="424"/>
      <c r="F2" s="424"/>
      <c r="G2" s="424"/>
      <c r="H2" s="424"/>
      <c r="I2" s="424"/>
      <c r="J2" s="424"/>
      <c r="K2" s="424"/>
      <c r="L2" s="424"/>
      <c r="M2" s="424"/>
      <c r="N2" s="424"/>
      <c r="O2" s="424"/>
      <c r="P2" s="424"/>
      <c r="Q2" s="424"/>
      <c r="R2" s="424"/>
      <c r="S2" s="424"/>
      <c r="T2" s="424"/>
      <c r="U2" s="424"/>
      <c r="V2" s="424"/>
      <c r="W2" s="424"/>
      <c r="X2" s="424"/>
      <c r="Y2" s="424"/>
      <c r="Z2" s="424"/>
      <c r="AA2" s="425"/>
      <c r="AB2" s="447" t="s">
        <v>3</v>
      </c>
      <c r="AC2" s="448"/>
      <c r="AD2" s="433"/>
      <c r="AE2" s="1"/>
      <c r="AF2" s="1"/>
      <c r="AG2" s="1"/>
      <c r="AH2" s="1"/>
      <c r="AI2" s="1"/>
      <c r="AJ2" s="1"/>
      <c r="AK2" s="1"/>
      <c r="AL2" s="1"/>
      <c r="AM2" s="1"/>
      <c r="AN2" s="1"/>
      <c r="AO2" s="1"/>
    </row>
    <row r="3" spans="1:41" ht="24" customHeight="1">
      <c r="A3" s="418"/>
      <c r="B3" s="443" t="s">
        <v>4</v>
      </c>
      <c r="C3" s="424"/>
      <c r="D3" s="424"/>
      <c r="E3" s="424"/>
      <c r="F3" s="424"/>
      <c r="G3" s="424"/>
      <c r="H3" s="424"/>
      <c r="I3" s="424"/>
      <c r="J3" s="424"/>
      <c r="K3" s="424"/>
      <c r="L3" s="424"/>
      <c r="M3" s="424"/>
      <c r="N3" s="424"/>
      <c r="O3" s="424"/>
      <c r="P3" s="424"/>
      <c r="Q3" s="424"/>
      <c r="R3" s="424"/>
      <c r="S3" s="424"/>
      <c r="T3" s="424"/>
      <c r="U3" s="424"/>
      <c r="V3" s="424"/>
      <c r="W3" s="424"/>
      <c r="X3" s="424"/>
      <c r="Y3" s="424"/>
      <c r="Z3" s="424"/>
      <c r="AA3" s="425"/>
      <c r="AB3" s="447" t="s">
        <v>5</v>
      </c>
      <c r="AC3" s="448"/>
      <c r="AD3" s="433"/>
      <c r="AE3" s="1"/>
      <c r="AF3" s="1"/>
      <c r="AG3" s="1"/>
      <c r="AH3" s="1"/>
      <c r="AI3" s="1"/>
      <c r="AJ3" s="1"/>
      <c r="AK3" s="1"/>
      <c r="AL3" s="1"/>
      <c r="AM3" s="1"/>
      <c r="AN3" s="1"/>
      <c r="AO3" s="1"/>
    </row>
    <row r="4" spans="1:41" ht="21.75" customHeight="1">
      <c r="A4" s="419"/>
      <c r="B4" s="426"/>
      <c r="C4" s="427"/>
      <c r="D4" s="427"/>
      <c r="E4" s="427"/>
      <c r="F4" s="427"/>
      <c r="G4" s="427"/>
      <c r="H4" s="427"/>
      <c r="I4" s="427"/>
      <c r="J4" s="427"/>
      <c r="K4" s="427"/>
      <c r="L4" s="427"/>
      <c r="M4" s="427"/>
      <c r="N4" s="427"/>
      <c r="O4" s="427"/>
      <c r="P4" s="427"/>
      <c r="Q4" s="427"/>
      <c r="R4" s="427"/>
      <c r="S4" s="427"/>
      <c r="T4" s="427"/>
      <c r="U4" s="427"/>
      <c r="V4" s="427"/>
      <c r="W4" s="427"/>
      <c r="X4" s="427"/>
      <c r="Y4" s="427"/>
      <c r="Z4" s="427"/>
      <c r="AA4" s="428"/>
      <c r="AB4" s="444" t="s">
        <v>6</v>
      </c>
      <c r="AC4" s="445"/>
      <c r="AD4" s="446"/>
      <c r="AE4" s="1"/>
      <c r="AF4" s="1"/>
      <c r="AG4" s="1"/>
      <c r="AH4" s="1"/>
      <c r="AI4" s="1"/>
      <c r="AJ4" s="1"/>
      <c r="AK4" s="1"/>
      <c r="AL4" s="1"/>
      <c r="AM4" s="1"/>
      <c r="AN4" s="1"/>
      <c r="AO4" s="1"/>
    </row>
    <row r="5" spans="1:41" ht="9" customHeight="1">
      <c r="A5" s="2"/>
      <c r="B5" s="3"/>
      <c r="C5" s="4"/>
      <c r="D5" s="285"/>
      <c r="E5" s="285"/>
      <c r="F5" s="285"/>
      <c r="G5" s="285"/>
      <c r="H5" s="285"/>
      <c r="I5" s="285"/>
      <c r="J5" s="285"/>
      <c r="K5" s="285"/>
      <c r="L5" s="285"/>
      <c r="M5" s="285"/>
      <c r="N5" s="285"/>
      <c r="O5" s="285"/>
      <c r="P5" s="285"/>
      <c r="Q5" s="285"/>
      <c r="R5" s="285"/>
      <c r="S5" s="285"/>
      <c r="T5" s="285"/>
      <c r="U5" s="285"/>
      <c r="V5" s="285"/>
      <c r="W5" s="285"/>
      <c r="X5" s="285"/>
      <c r="Y5" s="285"/>
      <c r="Z5" s="286"/>
      <c r="AA5" s="285"/>
      <c r="AB5" s="5"/>
      <c r="AC5" s="6"/>
      <c r="AD5" s="7"/>
      <c r="AE5" s="1"/>
      <c r="AF5" s="1"/>
      <c r="AG5" s="1"/>
      <c r="AH5" s="1"/>
      <c r="AI5" s="1"/>
      <c r="AJ5" s="1"/>
      <c r="AK5" s="1"/>
      <c r="AL5" s="1"/>
      <c r="AM5" s="1"/>
      <c r="AN5" s="1"/>
      <c r="AO5" s="1"/>
    </row>
    <row r="6" spans="1:41" ht="9" customHeight="1" thickBot="1">
      <c r="A6" s="287"/>
      <c r="B6" s="285"/>
      <c r="C6" s="285"/>
      <c r="D6" s="285"/>
      <c r="E6" s="285"/>
      <c r="F6" s="285"/>
      <c r="G6" s="285"/>
      <c r="H6" s="285"/>
      <c r="I6" s="285"/>
      <c r="J6" s="285"/>
      <c r="K6" s="285"/>
      <c r="L6" s="285"/>
      <c r="M6" s="285"/>
      <c r="N6" s="285"/>
      <c r="O6" s="285"/>
      <c r="P6" s="285"/>
      <c r="Q6" s="285"/>
      <c r="R6" s="285"/>
      <c r="S6" s="285"/>
      <c r="T6" s="285"/>
      <c r="U6" s="285"/>
      <c r="V6" s="285"/>
      <c r="W6" s="285"/>
      <c r="X6" s="285"/>
      <c r="Y6" s="285"/>
      <c r="Z6" s="286"/>
      <c r="AA6" s="285"/>
      <c r="AB6" s="285"/>
      <c r="AC6" s="288"/>
      <c r="AD6" s="289"/>
      <c r="AE6" s="1"/>
      <c r="AF6" s="1"/>
      <c r="AG6" s="1"/>
      <c r="AH6" s="1"/>
      <c r="AI6" s="1"/>
      <c r="AJ6" s="1"/>
      <c r="AK6" s="1"/>
      <c r="AL6" s="1"/>
      <c r="AM6" s="1"/>
      <c r="AN6" s="1"/>
      <c r="AO6" s="1"/>
    </row>
    <row r="7" spans="1:41" ht="14.25" customHeight="1">
      <c r="A7" s="420" t="s">
        <v>7</v>
      </c>
      <c r="B7" s="422"/>
      <c r="C7" s="417" t="s">
        <v>8</v>
      </c>
      <c r="D7" s="420" t="s">
        <v>9</v>
      </c>
      <c r="E7" s="421"/>
      <c r="F7" s="421"/>
      <c r="G7" s="421"/>
      <c r="H7" s="422"/>
      <c r="I7" s="429">
        <v>44622</v>
      </c>
      <c r="J7" s="422"/>
      <c r="K7" s="420" t="s">
        <v>10</v>
      </c>
      <c r="L7" s="422"/>
      <c r="M7" s="449" t="s">
        <v>11</v>
      </c>
      <c r="N7" s="431"/>
      <c r="O7" s="430"/>
      <c r="P7" s="431"/>
      <c r="Q7" s="285"/>
      <c r="R7" s="285"/>
      <c r="S7" s="285"/>
      <c r="T7" s="285"/>
      <c r="U7" s="285"/>
      <c r="V7" s="285"/>
      <c r="W7" s="285"/>
      <c r="X7" s="285"/>
      <c r="Y7" s="285"/>
      <c r="Z7" s="286"/>
      <c r="AA7" s="285"/>
      <c r="AB7" s="285"/>
      <c r="AC7" s="288"/>
      <c r="AD7" s="289"/>
      <c r="AE7" s="1"/>
      <c r="AF7" s="1"/>
      <c r="AG7" s="1"/>
      <c r="AH7" s="1"/>
      <c r="AI7" s="1"/>
      <c r="AJ7" s="1"/>
      <c r="AK7" s="1"/>
      <c r="AL7" s="1"/>
      <c r="AM7" s="1"/>
      <c r="AN7" s="1"/>
      <c r="AO7" s="1"/>
    </row>
    <row r="8" spans="1:41" ht="14.25" customHeight="1">
      <c r="A8" s="423"/>
      <c r="B8" s="425"/>
      <c r="C8" s="418"/>
      <c r="D8" s="423"/>
      <c r="E8" s="424"/>
      <c r="F8" s="424"/>
      <c r="G8" s="424"/>
      <c r="H8" s="425"/>
      <c r="I8" s="423"/>
      <c r="J8" s="425"/>
      <c r="K8" s="423"/>
      <c r="L8" s="425"/>
      <c r="M8" s="432" t="s">
        <v>12</v>
      </c>
      <c r="N8" s="433"/>
      <c r="O8" s="434"/>
      <c r="P8" s="433"/>
      <c r="Q8" s="285"/>
      <c r="R8" s="285"/>
      <c r="S8" s="285"/>
      <c r="T8" s="285"/>
      <c r="U8" s="285"/>
      <c r="V8" s="285"/>
      <c r="W8" s="285"/>
      <c r="X8" s="285"/>
      <c r="Y8" s="285"/>
      <c r="Z8" s="286"/>
      <c r="AA8" s="285"/>
      <c r="AB8" s="285"/>
      <c r="AC8" s="288"/>
      <c r="AD8" s="289"/>
      <c r="AE8" s="1"/>
      <c r="AF8" s="1"/>
      <c r="AG8" s="1"/>
      <c r="AH8" s="1"/>
      <c r="AI8" s="1"/>
      <c r="AJ8" s="1"/>
      <c r="AK8" s="1"/>
      <c r="AL8" s="1"/>
      <c r="AM8" s="1"/>
      <c r="AN8" s="1"/>
      <c r="AO8" s="1"/>
    </row>
    <row r="9" spans="1:41" ht="15" customHeight="1" thickBot="1">
      <c r="A9" s="426"/>
      <c r="B9" s="428"/>
      <c r="C9" s="419"/>
      <c r="D9" s="426"/>
      <c r="E9" s="427"/>
      <c r="F9" s="427"/>
      <c r="G9" s="427"/>
      <c r="H9" s="428"/>
      <c r="I9" s="426"/>
      <c r="J9" s="428"/>
      <c r="K9" s="426"/>
      <c r="L9" s="428"/>
      <c r="M9" s="450" t="s">
        <v>13</v>
      </c>
      <c r="N9" s="446"/>
      <c r="O9" s="451" t="s">
        <v>14</v>
      </c>
      <c r="P9" s="446"/>
      <c r="Q9" s="285"/>
      <c r="R9" s="285"/>
      <c r="S9" s="285"/>
      <c r="T9" s="285"/>
      <c r="U9" s="285"/>
      <c r="V9" s="285"/>
      <c r="W9" s="285"/>
      <c r="X9" s="285"/>
      <c r="Y9" s="285"/>
      <c r="Z9" s="286"/>
      <c r="AA9" s="285"/>
      <c r="AB9" s="285"/>
      <c r="AC9" s="288"/>
      <c r="AD9" s="289"/>
      <c r="AE9" s="1"/>
      <c r="AF9" s="1"/>
      <c r="AG9" s="1"/>
      <c r="AH9" s="1"/>
      <c r="AI9" s="1"/>
      <c r="AJ9" s="1"/>
      <c r="AK9" s="1"/>
      <c r="AL9" s="1"/>
      <c r="AM9" s="1"/>
      <c r="AN9" s="1"/>
      <c r="AO9" s="1"/>
    </row>
    <row r="10" spans="1:41" ht="15" customHeight="1" thickBot="1">
      <c r="A10" s="287"/>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89"/>
      <c r="AE10" s="1"/>
      <c r="AF10" s="1"/>
      <c r="AG10" s="1"/>
      <c r="AH10" s="1"/>
      <c r="AI10" s="1"/>
      <c r="AJ10" s="1"/>
      <c r="AK10" s="1"/>
      <c r="AL10" s="1"/>
      <c r="AM10" s="1"/>
      <c r="AN10" s="1"/>
      <c r="AO10" s="1"/>
    </row>
    <row r="11" spans="1:41" ht="15" customHeight="1">
      <c r="A11" s="420" t="s">
        <v>15</v>
      </c>
      <c r="B11" s="422"/>
      <c r="C11" s="435" t="s">
        <v>16</v>
      </c>
      <c r="D11" s="421"/>
      <c r="E11" s="421"/>
      <c r="F11" s="421"/>
      <c r="G11" s="421"/>
      <c r="H11" s="421"/>
      <c r="I11" s="421"/>
      <c r="J11" s="421"/>
      <c r="K11" s="421"/>
      <c r="L11" s="421"/>
      <c r="M11" s="421"/>
      <c r="N11" s="421"/>
      <c r="O11" s="421"/>
      <c r="P11" s="421"/>
      <c r="Q11" s="421"/>
      <c r="R11" s="421"/>
      <c r="S11" s="421"/>
      <c r="T11" s="421"/>
      <c r="U11" s="421"/>
      <c r="V11" s="421"/>
      <c r="W11" s="421"/>
      <c r="X11" s="421"/>
      <c r="Y11" s="421"/>
      <c r="Z11" s="421"/>
      <c r="AA11" s="421"/>
      <c r="AB11" s="421"/>
      <c r="AC11" s="421"/>
      <c r="AD11" s="422"/>
      <c r="AE11" s="1"/>
      <c r="AF11" s="1"/>
      <c r="AG11" s="1"/>
      <c r="AH11" s="1"/>
      <c r="AI11" s="1"/>
      <c r="AJ11" s="1"/>
      <c r="AK11" s="1"/>
      <c r="AL11" s="1"/>
      <c r="AM11" s="1"/>
      <c r="AN11" s="1"/>
      <c r="AO11" s="1"/>
    </row>
    <row r="12" spans="1:41" ht="15" customHeight="1">
      <c r="A12" s="423"/>
      <c r="B12" s="425"/>
      <c r="C12" s="423"/>
      <c r="D12" s="424"/>
      <c r="E12" s="424"/>
      <c r="F12" s="424"/>
      <c r="G12" s="424"/>
      <c r="H12" s="424"/>
      <c r="I12" s="424"/>
      <c r="J12" s="424"/>
      <c r="K12" s="424"/>
      <c r="L12" s="424"/>
      <c r="M12" s="424"/>
      <c r="N12" s="424"/>
      <c r="O12" s="424"/>
      <c r="P12" s="424"/>
      <c r="Q12" s="424"/>
      <c r="R12" s="424"/>
      <c r="S12" s="424"/>
      <c r="T12" s="424"/>
      <c r="U12" s="424"/>
      <c r="V12" s="424"/>
      <c r="W12" s="424"/>
      <c r="X12" s="424"/>
      <c r="Y12" s="424"/>
      <c r="Z12" s="424"/>
      <c r="AA12" s="424"/>
      <c r="AB12" s="424"/>
      <c r="AC12" s="424"/>
      <c r="AD12" s="425"/>
      <c r="AE12" s="1"/>
      <c r="AF12" s="1"/>
      <c r="AG12" s="1"/>
      <c r="AH12" s="1"/>
      <c r="AI12" s="1"/>
      <c r="AJ12" s="1"/>
      <c r="AK12" s="1"/>
      <c r="AL12" s="1"/>
      <c r="AM12" s="1"/>
      <c r="AN12" s="1"/>
      <c r="AO12" s="1"/>
    </row>
    <row r="13" spans="1:41" ht="15" customHeight="1">
      <c r="A13" s="426"/>
      <c r="B13" s="428"/>
      <c r="C13" s="426"/>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27"/>
      <c r="AB13" s="427"/>
      <c r="AC13" s="427"/>
      <c r="AD13" s="428"/>
      <c r="AE13" s="1"/>
      <c r="AF13" s="1"/>
      <c r="AG13" s="1"/>
      <c r="AH13" s="1"/>
      <c r="AI13" s="1"/>
      <c r="AJ13" s="1"/>
      <c r="AK13" s="1"/>
      <c r="AL13" s="1"/>
      <c r="AM13" s="1"/>
      <c r="AN13" s="1"/>
      <c r="AO13" s="1"/>
    </row>
    <row r="14" spans="1:41" ht="9" customHeight="1">
      <c r="A14" s="284"/>
      <c r="B14" s="15"/>
      <c r="C14" s="290"/>
      <c r="D14" s="290"/>
      <c r="E14" s="290"/>
      <c r="F14" s="290"/>
      <c r="G14" s="290"/>
      <c r="H14" s="290"/>
      <c r="I14" s="290"/>
      <c r="J14" s="290"/>
      <c r="K14" s="290"/>
      <c r="L14" s="290"/>
      <c r="M14" s="291"/>
      <c r="N14" s="291"/>
      <c r="O14" s="291"/>
      <c r="P14" s="291"/>
      <c r="Q14" s="291"/>
      <c r="R14" s="16"/>
      <c r="S14" s="16"/>
      <c r="T14" s="16"/>
      <c r="U14" s="16"/>
      <c r="V14" s="16"/>
      <c r="W14" s="16"/>
      <c r="X14" s="16"/>
      <c r="Y14" s="9"/>
      <c r="Z14" s="9"/>
      <c r="AA14" s="9"/>
      <c r="AB14" s="9"/>
      <c r="AC14" s="9"/>
      <c r="AD14" s="292"/>
      <c r="AE14" s="1"/>
      <c r="AF14" s="1"/>
      <c r="AG14" s="1"/>
      <c r="AH14" s="1"/>
      <c r="AI14" s="1"/>
      <c r="AJ14" s="1"/>
      <c r="AK14" s="1"/>
      <c r="AL14" s="1"/>
      <c r="AM14" s="1"/>
      <c r="AN14" s="1"/>
      <c r="AO14" s="1"/>
    </row>
    <row r="15" spans="1:41" ht="59.45" customHeight="1">
      <c r="A15" s="459" t="s">
        <v>17</v>
      </c>
      <c r="B15" s="438"/>
      <c r="C15" s="458" t="s">
        <v>18</v>
      </c>
      <c r="D15" s="437"/>
      <c r="E15" s="437"/>
      <c r="F15" s="437"/>
      <c r="G15" s="437"/>
      <c r="H15" s="437"/>
      <c r="I15" s="437"/>
      <c r="J15" s="437"/>
      <c r="K15" s="438"/>
      <c r="L15" s="436" t="s">
        <v>19</v>
      </c>
      <c r="M15" s="437"/>
      <c r="N15" s="437"/>
      <c r="O15" s="437"/>
      <c r="P15" s="437"/>
      <c r="Q15" s="438"/>
      <c r="R15" s="439" t="s">
        <v>20</v>
      </c>
      <c r="S15" s="437"/>
      <c r="T15" s="437"/>
      <c r="U15" s="437"/>
      <c r="V15" s="437"/>
      <c r="W15" s="437"/>
      <c r="X15" s="438"/>
      <c r="Y15" s="436" t="s">
        <v>21</v>
      </c>
      <c r="Z15" s="438"/>
      <c r="AA15" s="439" t="s">
        <v>22</v>
      </c>
      <c r="AB15" s="437"/>
      <c r="AC15" s="437"/>
      <c r="AD15" s="438"/>
      <c r="AE15" s="1"/>
      <c r="AF15" s="1"/>
      <c r="AG15" s="1"/>
      <c r="AH15" s="1"/>
      <c r="AI15" s="1"/>
      <c r="AJ15" s="1"/>
      <c r="AK15" s="1"/>
      <c r="AL15" s="1"/>
      <c r="AM15" s="1"/>
      <c r="AN15" s="1"/>
      <c r="AO15" s="1"/>
    </row>
    <row r="16" spans="1:41" ht="9" customHeight="1">
      <c r="A16" s="287"/>
      <c r="B16" s="285"/>
      <c r="C16" s="462"/>
      <c r="D16" s="427"/>
      <c r="E16" s="427"/>
      <c r="F16" s="427"/>
      <c r="G16" s="427"/>
      <c r="H16" s="427"/>
      <c r="I16" s="427"/>
      <c r="J16" s="427"/>
      <c r="K16" s="427"/>
      <c r="L16" s="427"/>
      <c r="M16" s="427"/>
      <c r="N16" s="427"/>
      <c r="O16" s="427"/>
      <c r="P16" s="427"/>
      <c r="Q16" s="427"/>
      <c r="R16" s="427"/>
      <c r="S16" s="427"/>
      <c r="T16" s="427"/>
      <c r="U16" s="427"/>
      <c r="V16" s="427"/>
      <c r="W16" s="427"/>
      <c r="X16" s="427"/>
      <c r="Y16" s="427"/>
      <c r="Z16" s="427"/>
      <c r="AA16" s="427"/>
      <c r="AB16" s="427"/>
      <c r="AC16" s="17"/>
      <c r="AD16" s="293"/>
      <c r="AE16" s="1"/>
      <c r="AF16" s="1"/>
      <c r="AG16" s="1"/>
      <c r="AH16" s="1"/>
      <c r="AI16" s="1"/>
      <c r="AJ16" s="1"/>
      <c r="AK16" s="1"/>
      <c r="AL16" s="1"/>
      <c r="AM16" s="1"/>
      <c r="AN16" s="1"/>
      <c r="AO16" s="1"/>
    </row>
    <row r="17" spans="1:41" ht="57.95" customHeight="1" thickBot="1">
      <c r="A17" s="459" t="s">
        <v>23</v>
      </c>
      <c r="B17" s="438"/>
      <c r="C17" s="458" t="s">
        <v>126</v>
      </c>
      <c r="D17" s="437"/>
      <c r="E17" s="437"/>
      <c r="F17" s="437"/>
      <c r="G17" s="437"/>
      <c r="H17" s="437"/>
      <c r="I17" s="437"/>
      <c r="J17" s="437"/>
      <c r="K17" s="437"/>
      <c r="L17" s="437"/>
      <c r="M17" s="437"/>
      <c r="N17" s="437"/>
      <c r="O17" s="437"/>
      <c r="P17" s="437"/>
      <c r="Q17" s="438"/>
      <c r="R17" s="436" t="s">
        <v>25</v>
      </c>
      <c r="S17" s="437"/>
      <c r="T17" s="437"/>
      <c r="U17" s="437"/>
      <c r="V17" s="438"/>
      <c r="W17" s="497">
        <v>1</v>
      </c>
      <c r="X17" s="438"/>
      <c r="Y17" s="498" t="s">
        <v>26</v>
      </c>
      <c r="Z17" s="437"/>
      <c r="AA17" s="437"/>
      <c r="AB17" s="438"/>
      <c r="AC17" s="461">
        <f>+B34</f>
        <v>0.1</v>
      </c>
      <c r="AD17" s="438"/>
      <c r="AE17" s="294"/>
      <c r="AF17" s="294"/>
      <c r="AG17" s="294"/>
      <c r="AH17" s="294"/>
      <c r="AI17" s="294"/>
      <c r="AJ17" s="294"/>
      <c r="AK17" s="294"/>
      <c r="AL17" s="294"/>
      <c r="AM17" s="294"/>
      <c r="AN17" s="294"/>
      <c r="AO17" s="294"/>
    </row>
    <row r="18" spans="1:41" ht="35.450000000000003" customHeight="1" thickBot="1">
      <c r="A18" s="295"/>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7"/>
      <c r="AE18" s="1"/>
      <c r="AF18" s="1"/>
      <c r="AG18" s="1"/>
      <c r="AH18" s="1"/>
      <c r="AI18" s="1"/>
      <c r="AJ18" s="1"/>
      <c r="AK18" s="1"/>
      <c r="AL18" s="1"/>
      <c r="AM18" s="1"/>
      <c r="AN18" s="1"/>
      <c r="AO18" s="1"/>
    </row>
    <row r="19" spans="1:41" ht="31.5" customHeight="1" thickBot="1">
      <c r="A19" s="436" t="s">
        <v>27</v>
      </c>
      <c r="B19" s="437"/>
      <c r="C19" s="437"/>
      <c r="D19" s="437"/>
      <c r="E19" s="437"/>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8"/>
      <c r="AE19" s="18"/>
      <c r="AF19" s="18"/>
      <c r="AG19" s="1"/>
      <c r="AH19" s="1"/>
      <c r="AI19" s="1"/>
      <c r="AJ19" s="1"/>
      <c r="AK19" s="1"/>
      <c r="AL19" s="1"/>
      <c r="AM19" s="1"/>
      <c r="AN19" s="1"/>
      <c r="AO19" s="1"/>
    </row>
    <row r="20" spans="1:41" ht="31.5" customHeight="1" thickBot="1">
      <c r="A20" s="298"/>
      <c r="B20" s="288"/>
      <c r="C20" s="460" t="s">
        <v>28</v>
      </c>
      <c r="D20" s="427"/>
      <c r="E20" s="427"/>
      <c r="F20" s="427"/>
      <c r="G20" s="427"/>
      <c r="H20" s="427"/>
      <c r="I20" s="427"/>
      <c r="J20" s="427"/>
      <c r="K20" s="427"/>
      <c r="L20" s="427"/>
      <c r="M20" s="427"/>
      <c r="N20" s="427"/>
      <c r="O20" s="427"/>
      <c r="P20" s="428"/>
      <c r="Q20" s="499" t="s">
        <v>29</v>
      </c>
      <c r="R20" s="500"/>
      <c r="S20" s="500"/>
      <c r="T20" s="500"/>
      <c r="U20" s="500"/>
      <c r="V20" s="500"/>
      <c r="W20" s="500"/>
      <c r="X20" s="500"/>
      <c r="Y20" s="500"/>
      <c r="Z20" s="500"/>
      <c r="AA20" s="500"/>
      <c r="AB20" s="500"/>
      <c r="AC20" s="500"/>
      <c r="AD20" s="425"/>
      <c r="AE20" s="18"/>
      <c r="AF20" s="18"/>
      <c r="AG20" s="1"/>
      <c r="AH20" s="1"/>
      <c r="AI20" s="1"/>
      <c r="AJ20" s="1"/>
      <c r="AK20" s="1"/>
      <c r="AL20" s="1"/>
      <c r="AM20" s="1"/>
      <c r="AN20" s="1"/>
      <c r="AO20" s="1"/>
    </row>
    <row r="21" spans="1:41" ht="30.95" customHeight="1" thickBot="1">
      <c r="A21" s="287"/>
      <c r="B21" s="285"/>
      <c r="C21" s="19" t="s">
        <v>30</v>
      </c>
      <c r="D21" s="20" t="s">
        <v>8</v>
      </c>
      <c r="E21" s="20" t="s">
        <v>31</v>
      </c>
      <c r="F21" s="20" t="s">
        <v>32</v>
      </c>
      <c r="G21" s="20" t="s">
        <v>33</v>
      </c>
      <c r="H21" s="20" t="s">
        <v>34</v>
      </c>
      <c r="I21" s="20" t="s">
        <v>35</v>
      </c>
      <c r="J21" s="20" t="s">
        <v>36</v>
      </c>
      <c r="K21" s="20" t="s">
        <v>37</v>
      </c>
      <c r="L21" s="20" t="s">
        <v>38</v>
      </c>
      <c r="M21" s="20" t="s">
        <v>39</v>
      </c>
      <c r="N21" s="20" t="s">
        <v>40</v>
      </c>
      <c r="O21" s="20" t="s">
        <v>41</v>
      </c>
      <c r="P21" s="21" t="s">
        <v>42</v>
      </c>
      <c r="Q21" s="19" t="s">
        <v>30</v>
      </c>
      <c r="R21" s="20" t="s">
        <v>8</v>
      </c>
      <c r="S21" s="20" t="s">
        <v>31</v>
      </c>
      <c r="T21" s="20" t="s">
        <v>32</v>
      </c>
      <c r="U21" s="20" t="s">
        <v>33</v>
      </c>
      <c r="V21" s="20" t="s">
        <v>34</v>
      </c>
      <c r="W21" s="20" t="s">
        <v>35</v>
      </c>
      <c r="X21" s="20" t="s">
        <v>36</v>
      </c>
      <c r="Y21" s="20" t="s">
        <v>37</v>
      </c>
      <c r="Z21" s="20" t="s">
        <v>38</v>
      </c>
      <c r="AA21" s="20" t="s">
        <v>39</v>
      </c>
      <c r="AB21" s="20" t="s">
        <v>40</v>
      </c>
      <c r="AC21" s="20" t="s">
        <v>41</v>
      </c>
      <c r="AD21" s="21" t="s">
        <v>42</v>
      </c>
      <c r="AE21" s="18"/>
      <c r="AF21" s="18"/>
      <c r="AG21" s="1"/>
      <c r="AH21" s="1"/>
      <c r="AI21" s="1"/>
      <c r="AJ21" s="1"/>
      <c r="AK21" s="1"/>
      <c r="AL21" s="1"/>
      <c r="AM21" s="1"/>
      <c r="AN21" s="1"/>
      <c r="AO21" s="1"/>
    </row>
    <row r="22" spans="1:41" ht="31.5" customHeight="1">
      <c r="A22" s="496" t="s">
        <v>43</v>
      </c>
      <c r="B22" s="441"/>
      <c r="C22" s="22"/>
      <c r="D22" s="23"/>
      <c r="E22" s="23"/>
      <c r="F22" s="23"/>
      <c r="G22" s="23"/>
      <c r="H22" s="23"/>
      <c r="I22" s="23"/>
      <c r="J22" s="23"/>
      <c r="K22" s="23"/>
      <c r="L22" s="23"/>
      <c r="M22" s="23"/>
      <c r="N22" s="23"/>
      <c r="O22" s="160">
        <f t="shared" ref="O22:O25" si="0">SUM(C22:N22)</f>
        <v>0</v>
      </c>
      <c r="P22" s="299"/>
      <c r="Q22" s="259">
        <v>345554764</v>
      </c>
      <c r="R22" s="72"/>
      <c r="S22" s="72"/>
      <c r="T22" s="72"/>
      <c r="U22" s="72">
        <v>14000000</v>
      </c>
      <c r="V22" s="72"/>
      <c r="W22" s="72"/>
      <c r="X22" s="72">
        <v>35000000</v>
      </c>
      <c r="Y22" s="72"/>
      <c r="Z22" s="72"/>
      <c r="AA22" s="72"/>
      <c r="AB22" s="72"/>
      <c r="AC22" s="160">
        <f t="shared" ref="AC22:AC23" si="1">SUM(Q22:AB22)</f>
        <v>394554764</v>
      </c>
      <c r="AD22" s="24"/>
      <c r="AE22" s="18"/>
      <c r="AF22" s="18"/>
      <c r="AG22" s="1"/>
      <c r="AH22" s="1"/>
      <c r="AI22" s="1"/>
      <c r="AJ22" s="1"/>
      <c r="AK22" s="1"/>
      <c r="AL22" s="1"/>
      <c r="AM22" s="1"/>
      <c r="AN22" s="1"/>
      <c r="AO22" s="1"/>
    </row>
    <row r="23" spans="1:41" ht="31.5" customHeight="1">
      <c r="A23" s="492" t="s">
        <v>44</v>
      </c>
      <c r="B23" s="448"/>
      <c r="C23" s="25"/>
      <c r="D23" s="26"/>
      <c r="E23" s="26"/>
      <c r="F23" s="26"/>
      <c r="G23" s="26"/>
      <c r="H23" s="26"/>
      <c r="I23" s="26"/>
      <c r="J23" s="26"/>
      <c r="K23" s="26"/>
      <c r="L23" s="26"/>
      <c r="M23" s="26"/>
      <c r="N23" s="26"/>
      <c r="O23" s="27">
        <f t="shared" si="0"/>
        <v>0</v>
      </c>
      <c r="P23" s="313" t="str">
        <f>IFERROR(O23/(SUMIF(C23:N23,"&gt;0",C22:N22))," ")</f>
        <v xml:space="preserve"> </v>
      </c>
      <c r="Q23" s="258">
        <v>345554764</v>
      </c>
      <c r="R23" s="357">
        <v>0</v>
      </c>
      <c r="S23" s="28"/>
      <c r="T23" s="28"/>
      <c r="U23" s="28"/>
      <c r="V23" s="28"/>
      <c r="W23" s="28"/>
      <c r="X23" s="28"/>
      <c r="Y23" s="28"/>
      <c r="Z23" s="28"/>
      <c r="AA23" s="28"/>
      <c r="AB23" s="28"/>
      <c r="AC23" s="27">
        <f t="shared" si="1"/>
        <v>345554764</v>
      </c>
      <c r="AD23" s="29">
        <f>IFERROR(AC23/(SUMIF(Q23:AB23,"&gt;0",Q22:AB22))," ")</f>
        <v>1</v>
      </c>
      <c r="AE23" s="18"/>
      <c r="AF23" s="18"/>
      <c r="AG23" s="1"/>
      <c r="AH23" s="1"/>
      <c r="AI23" s="1"/>
      <c r="AJ23" s="1"/>
      <c r="AK23" s="1"/>
      <c r="AL23" s="1"/>
      <c r="AM23" s="1"/>
      <c r="AN23" s="1"/>
      <c r="AO23" s="1"/>
    </row>
    <row r="24" spans="1:41" ht="31.5" customHeight="1">
      <c r="A24" s="492" t="s">
        <v>45</v>
      </c>
      <c r="B24" s="448"/>
      <c r="C24" s="30"/>
      <c r="D24" s="26">
        <v>3000667</v>
      </c>
      <c r="E24" s="26">
        <v>179378</v>
      </c>
      <c r="F24" s="26"/>
      <c r="G24" s="27"/>
      <c r="H24" s="27"/>
      <c r="I24" s="27"/>
      <c r="J24" s="27"/>
      <c r="K24" s="27"/>
      <c r="L24" s="27"/>
      <c r="M24" s="27"/>
      <c r="N24" s="27"/>
      <c r="O24" s="27">
        <f t="shared" si="0"/>
        <v>3180045</v>
      </c>
      <c r="P24" s="300"/>
      <c r="Q24" s="163"/>
      <c r="R24" s="26">
        <v>11837729.999999998</v>
      </c>
      <c r="S24" s="26">
        <v>30358700</v>
      </c>
      <c r="T24" s="26">
        <v>30358700</v>
      </c>
      <c r="U24" s="26">
        <v>30358700</v>
      </c>
      <c r="V24" s="26">
        <v>30358700</v>
      </c>
      <c r="W24" s="26">
        <v>44358700</v>
      </c>
      <c r="X24" s="26">
        <v>30358700</v>
      </c>
      <c r="Y24" s="26">
        <v>30358700</v>
      </c>
      <c r="Z24" s="26">
        <v>30358700</v>
      </c>
      <c r="AA24" s="26">
        <v>37358700</v>
      </c>
      <c r="AB24" s="26">
        <f>37358700+51130034</f>
        <v>88488734</v>
      </c>
      <c r="AC24" s="27">
        <f>SUM(R24:AB24)</f>
        <v>394554764</v>
      </c>
      <c r="AD24" s="29"/>
      <c r="AE24" s="18"/>
      <c r="AF24" s="18"/>
      <c r="AG24" s="1"/>
      <c r="AH24" s="1"/>
      <c r="AI24" s="1"/>
      <c r="AJ24" s="1"/>
      <c r="AK24" s="1"/>
      <c r="AL24" s="1"/>
      <c r="AM24" s="1"/>
      <c r="AN24" s="1"/>
      <c r="AO24" s="1"/>
    </row>
    <row r="25" spans="1:41" ht="31.5" customHeight="1">
      <c r="A25" s="463" t="s">
        <v>46</v>
      </c>
      <c r="B25" s="445"/>
      <c r="C25" s="31"/>
      <c r="D25" s="356">
        <v>256667</v>
      </c>
      <c r="E25" s="32"/>
      <c r="F25" s="32"/>
      <c r="G25" s="32"/>
      <c r="H25" s="32"/>
      <c r="I25" s="32"/>
      <c r="J25" s="32"/>
      <c r="K25" s="32"/>
      <c r="L25" s="32"/>
      <c r="M25" s="32"/>
      <c r="N25" s="32"/>
      <c r="O25" s="33">
        <f t="shared" si="0"/>
        <v>256667</v>
      </c>
      <c r="P25" s="314">
        <f>IFERROR(O25/(SUMIF(C25:N25,"&gt;0",C24:N24))," ")</f>
        <v>8.5536649018368244E-2</v>
      </c>
      <c r="Q25" s="31"/>
      <c r="R25" s="356">
        <v>4248887</v>
      </c>
      <c r="S25" s="32"/>
      <c r="T25" s="32"/>
      <c r="U25" s="32"/>
      <c r="V25" s="32"/>
      <c r="W25" s="32"/>
      <c r="X25" s="32"/>
      <c r="Y25" s="32"/>
      <c r="Z25" s="32"/>
      <c r="AA25" s="32"/>
      <c r="AB25" s="32"/>
      <c r="AC25" s="33">
        <f>SUM(Q25:AB25)</f>
        <v>4248887</v>
      </c>
      <c r="AD25" s="34">
        <f ca="1">IFERROR(AC25/(SUMIF(Q25:AB25,"&gt;0",R24:AB24))," ")</f>
        <v>0.1399561575429778</v>
      </c>
      <c r="AE25" s="18"/>
      <c r="AF25" s="18"/>
      <c r="AG25" s="1"/>
      <c r="AH25" s="1"/>
      <c r="AI25" s="1"/>
      <c r="AJ25" s="1"/>
      <c r="AK25" s="1"/>
      <c r="AL25" s="1"/>
      <c r="AM25" s="1"/>
      <c r="AN25" s="1"/>
      <c r="AO25" s="1"/>
    </row>
    <row r="26" spans="1:41" ht="31.5" customHeight="1">
      <c r="A26" s="287"/>
      <c r="B26" s="285"/>
      <c r="C26" s="302"/>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288"/>
      <c r="AD26" s="289"/>
      <c r="AE26" s="1"/>
      <c r="AF26" s="1"/>
      <c r="AG26" s="1"/>
      <c r="AH26" s="1"/>
      <c r="AI26" s="1"/>
      <c r="AJ26" s="1"/>
      <c r="AK26" s="1"/>
      <c r="AL26" s="1"/>
      <c r="AM26" s="1"/>
      <c r="AN26" s="1"/>
      <c r="AO26" s="1"/>
    </row>
    <row r="27" spans="1:41" ht="33.75" customHeight="1">
      <c r="A27" s="455" t="s">
        <v>47</v>
      </c>
      <c r="B27" s="441"/>
      <c r="C27" s="441"/>
      <c r="D27" s="441"/>
      <c r="E27" s="441"/>
      <c r="F27" s="441"/>
      <c r="G27" s="441"/>
      <c r="H27" s="441"/>
      <c r="I27" s="441"/>
      <c r="J27" s="441"/>
      <c r="K27" s="441"/>
      <c r="L27" s="441"/>
      <c r="M27" s="441"/>
      <c r="N27" s="441"/>
      <c r="O27" s="441"/>
      <c r="P27" s="441"/>
      <c r="Q27" s="441"/>
      <c r="R27" s="441"/>
      <c r="S27" s="441"/>
      <c r="T27" s="441"/>
      <c r="U27" s="441"/>
      <c r="V27" s="441"/>
      <c r="W27" s="441"/>
      <c r="X27" s="441"/>
      <c r="Y27" s="441"/>
      <c r="Z27" s="441"/>
      <c r="AA27" s="441"/>
      <c r="AB27" s="441"/>
      <c r="AC27" s="441"/>
      <c r="AD27" s="431"/>
      <c r="AE27" s="1"/>
      <c r="AF27" s="1"/>
      <c r="AG27" s="1"/>
      <c r="AH27" s="1"/>
      <c r="AI27" s="1"/>
      <c r="AJ27" s="1"/>
      <c r="AK27" s="1"/>
      <c r="AL27" s="1"/>
      <c r="AM27" s="1"/>
      <c r="AN27" s="1"/>
      <c r="AO27" s="1"/>
    </row>
    <row r="28" spans="1:41" ht="15" customHeight="1">
      <c r="A28" s="493" t="s">
        <v>48</v>
      </c>
      <c r="B28" s="488" t="s">
        <v>49</v>
      </c>
      <c r="C28" s="495"/>
      <c r="D28" s="456" t="s">
        <v>50</v>
      </c>
      <c r="E28" s="448"/>
      <c r="F28" s="448"/>
      <c r="G28" s="448"/>
      <c r="H28" s="448"/>
      <c r="I28" s="448"/>
      <c r="J28" s="448"/>
      <c r="K28" s="448"/>
      <c r="L28" s="448"/>
      <c r="M28" s="448"/>
      <c r="N28" s="448"/>
      <c r="O28" s="457"/>
      <c r="P28" s="486" t="s">
        <v>41</v>
      </c>
      <c r="Q28" s="488" t="s">
        <v>51</v>
      </c>
      <c r="R28" s="489"/>
      <c r="S28" s="489"/>
      <c r="T28" s="489"/>
      <c r="U28" s="489"/>
      <c r="V28" s="489"/>
      <c r="W28" s="489"/>
      <c r="X28" s="489"/>
      <c r="Y28" s="489"/>
      <c r="Z28" s="489"/>
      <c r="AA28" s="489"/>
      <c r="AB28" s="489"/>
      <c r="AC28" s="489"/>
      <c r="AD28" s="490"/>
      <c r="AE28" s="1"/>
      <c r="AF28" s="1"/>
      <c r="AG28" s="1"/>
      <c r="AH28" s="1"/>
      <c r="AI28" s="1"/>
      <c r="AJ28" s="1"/>
      <c r="AK28" s="1"/>
      <c r="AL28" s="1"/>
      <c r="AM28" s="1"/>
      <c r="AN28" s="1"/>
      <c r="AO28" s="1"/>
    </row>
    <row r="29" spans="1:41" ht="27" customHeight="1">
      <c r="A29" s="494"/>
      <c r="B29" s="491"/>
      <c r="C29" s="466"/>
      <c r="D29" s="35" t="s">
        <v>30</v>
      </c>
      <c r="E29" s="35" t="s">
        <v>8</v>
      </c>
      <c r="F29" s="35" t="s">
        <v>31</v>
      </c>
      <c r="G29" s="35" t="s">
        <v>32</v>
      </c>
      <c r="H29" s="35" t="s">
        <v>33</v>
      </c>
      <c r="I29" s="35" t="s">
        <v>34</v>
      </c>
      <c r="J29" s="35" t="s">
        <v>35</v>
      </c>
      <c r="K29" s="35" t="s">
        <v>36</v>
      </c>
      <c r="L29" s="35" t="s">
        <v>37</v>
      </c>
      <c r="M29" s="35" t="s">
        <v>38</v>
      </c>
      <c r="N29" s="35" t="s">
        <v>39</v>
      </c>
      <c r="O29" s="35" t="s">
        <v>40</v>
      </c>
      <c r="P29" s="487"/>
      <c r="Q29" s="491"/>
      <c r="R29" s="465"/>
      <c r="S29" s="465"/>
      <c r="T29" s="465"/>
      <c r="U29" s="465"/>
      <c r="V29" s="465"/>
      <c r="W29" s="465"/>
      <c r="X29" s="465"/>
      <c r="Y29" s="465"/>
      <c r="Z29" s="465"/>
      <c r="AA29" s="465"/>
      <c r="AB29" s="465"/>
      <c r="AC29" s="465"/>
      <c r="AD29" s="467"/>
      <c r="AE29" s="1"/>
      <c r="AF29" s="1"/>
      <c r="AG29" s="1"/>
      <c r="AH29" s="1"/>
      <c r="AI29" s="1"/>
      <c r="AJ29" s="1"/>
      <c r="AK29" s="1"/>
      <c r="AL29" s="1"/>
      <c r="AM29" s="1"/>
      <c r="AN29" s="1"/>
      <c r="AO29" s="1"/>
    </row>
    <row r="30" spans="1:41" ht="106.5" customHeight="1">
      <c r="A30" s="36" t="s">
        <v>127</v>
      </c>
      <c r="B30" s="507" t="s">
        <v>107</v>
      </c>
      <c r="C30" s="495"/>
      <c r="D30" s="303"/>
      <c r="E30" s="303"/>
      <c r="F30" s="73"/>
      <c r="G30" s="303"/>
      <c r="H30" s="303"/>
      <c r="I30" s="303"/>
      <c r="J30" s="303"/>
      <c r="K30" s="303"/>
      <c r="L30" s="303"/>
      <c r="M30" s="303"/>
      <c r="N30" s="303"/>
      <c r="O30" s="303"/>
      <c r="P30" s="304">
        <f>SUM(D30:O30)</f>
        <v>0</v>
      </c>
      <c r="Q30" s="569"/>
      <c r="R30" s="448"/>
      <c r="S30" s="448"/>
      <c r="T30" s="448"/>
      <c r="U30" s="448"/>
      <c r="V30" s="448"/>
      <c r="W30" s="448"/>
      <c r="X30" s="448"/>
      <c r="Y30" s="448"/>
      <c r="Z30" s="448"/>
      <c r="AA30" s="448"/>
      <c r="AB30" s="448"/>
      <c r="AC30" s="448"/>
      <c r="AD30" s="433"/>
      <c r="AE30" s="1"/>
      <c r="AF30" s="1"/>
      <c r="AG30" s="1"/>
      <c r="AH30" s="1"/>
      <c r="AI30" s="1"/>
      <c r="AJ30" s="1"/>
      <c r="AK30" s="1"/>
      <c r="AL30" s="1"/>
      <c r="AM30" s="1"/>
      <c r="AN30" s="1"/>
      <c r="AO30" s="1"/>
    </row>
    <row r="31" spans="1:41" ht="45" customHeight="1">
      <c r="A31" s="455" t="s">
        <v>54</v>
      </c>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31"/>
      <c r="AE31" s="1"/>
      <c r="AF31" s="1"/>
      <c r="AG31" s="1"/>
      <c r="AH31" s="1"/>
      <c r="AI31" s="1"/>
      <c r="AJ31" s="1"/>
      <c r="AK31" s="1"/>
      <c r="AL31" s="1"/>
      <c r="AM31" s="1"/>
      <c r="AN31" s="1"/>
      <c r="AO31" s="1"/>
    </row>
    <row r="32" spans="1:41" ht="22.5" customHeight="1">
      <c r="A32" s="501" t="s">
        <v>55</v>
      </c>
      <c r="B32" s="486" t="s">
        <v>56</v>
      </c>
      <c r="C32" s="486" t="s">
        <v>49</v>
      </c>
      <c r="D32" s="456" t="s">
        <v>57</v>
      </c>
      <c r="E32" s="448"/>
      <c r="F32" s="448"/>
      <c r="G32" s="448"/>
      <c r="H32" s="448"/>
      <c r="I32" s="448"/>
      <c r="J32" s="448"/>
      <c r="K32" s="448"/>
      <c r="L32" s="448"/>
      <c r="M32" s="448"/>
      <c r="N32" s="448"/>
      <c r="O32" s="448"/>
      <c r="P32" s="457"/>
      <c r="Q32" s="456" t="s">
        <v>58</v>
      </c>
      <c r="R32" s="448"/>
      <c r="S32" s="448"/>
      <c r="T32" s="448"/>
      <c r="U32" s="448"/>
      <c r="V32" s="448"/>
      <c r="W32" s="448"/>
      <c r="X32" s="448"/>
      <c r="Y32" s="448"/>
      <c r="Z32" s="448"/>
      <c r="AA32" s="448"/>
      <c r="AB32" s="448"/>
      <c r="AC32" s="448"/>
      <c r="AD32" s="433"/>
      <c r="AE32" s="1"/>
      <c r="AF32" s="1"/>
      <c r="AG32" s="38"/>
      <c r="AH32" s="38"/>
      <c r="AI32" s="38"/>
      <c r="AJ32" s="38"/>
      <c r="AK32" s="38"/>
      <c r="AL32" s="38"/>
      <c r="AM32" s="38"/>
      <c r="AN32" s="38"/>
      <c r="AO32" s="38"/>
    </row>
    <row r="33" spans="1:41" ht="35.450000000000003" customHeight="1">
      <c r="A33" s="502"/>
      <c r="B33" s="487"/>
      <c r="C33" s="487"/>
      <c r="D33" s="35" t="s">
        <v>30</v>
      </c>
      <c r="E33" s="35" t="s">
        <v>8</v>
      </c>
      <c r="F33" s="35" t="s">
        <v>31</v>
      </c>
      <c r="G33" s="35" t="s">
        <v>32</v>
      </c>
      <c r="H33" s="35" t="s">
        <v>33</v>
      </c>
      <c r="I33" s="35" t="s">
        <v>34</v>
      </c>
      <c r="J33" s="35" t="s">
        <v>35</v>
      </c>
      <c r="K33" s="35" t="s">
        <v>36</v>
      </c>
      <c r="L33" s="35" t="s">
        <v>37</v>
      </c>
      <c r="M33" s="35" t="s">
        <v>38</v>
      </c>
      <c r="N33" s="35" t="s">
        <v>39</v>
      </c>
      <c r="O33" s="35" t="s">
        <v>40</v>
      </c>
      <c r="P33" s="35" t="s">
        <v>41</v>
      </c>
      <c r="Q33" s="464" t="s">
        <v>59</v>
      </c>
      <c r="R33" s="465"/>
      <c r="S33" s="465"/>
      <c r="T33" s="465"/>
      <c r="U33" s="465"/>
      <c r="V33" s="466"/>
      <c r="W33" s="464" t="s">
        <v>60</v>
      </c>
      <c r="X33" s="465"/>
      <c r="Y33" s="465"/>
      <c r="Z33" s="466"/>
      <c r="AA33" s="464" t="s">
        <v>61</v>
      </c>
      <c r="AB33" s="465"/>
      <c r="AC33" s="465"/>
      <c r="AD33" s="467"/>
      <c r="AE33" s="1"/>
      <c r="AF33" s="1"/>
      <c r="AG33" s="38"/>
      <c r="AH33" s="38"/>
      <c r="AI33" s="38"/>
      <c r="AJ33" s="38"/>
      <c r="AK33" s="38"/>
      <c r="AL33" s="38"/>
      <c r="AM33" s="38"/>
      <c r="AN33" s="38"/>
      <c r="AO33" s="38"/>
    </row>
    <row r="34" spans="1:41" ht="89.45" customHeight="1">
      <c r="A34" s="503" t="s">
        <v>127</v>
      </c>
      <c r="B34" s="505">
        <f>SUM(B38,B40,B42)</f>
        <v>0.1</v>
      </c>
      <c r="C34" s="267" t="s">
        <v>62</v>
      </c>
      <c r="D34" s="317">
        <f t="shared" ref="D34:O34" si="2">+D46</f>
        <v>0.75249999999999995</v>
      </c>
      <c r="E34" s="317">
        <f t="shared" si="2"/>
        <v>0.80499999999999994</v>
      </c>
      <c r="F34" s="317">
        <f t="shared" si="2"/>
        <v>0.85749999999999993</v>
      </c>
      <c r="G34" s="317">
        <f t="shared" si="2"/>
        <v>0.8866666666666666</v>
      </c>
      <c r="H34" s="317">
        <f t="shared" si="2"/>
        <v>0.91583333333333328</v>
      </c>
      <c r="I34" s="317">
        <f t="shared" si="2"/>
        <v>0.94499999999999995</v>
      </c>
      <c r="J34" s="317">
        <f t="shared" si="2"/>
        <v>0.96666666666666656</v>
      </c>
      <c r="K34" s="317">
        <f t="shared" si="2"/>
        <v>0.97333333333333327</v>
      </c>
      <c r="L34" s="317">
        <f t="shared" si="2"/>
        <v>0.98</v>
      </c>
      <c r="M34" s="317">
        <f t="shared" si="2"/>
        <v>0.98666666666666669</v>
      </c>
      <c r="N34" s="317">
        <f t="shared" si="2"/>
        <v>0.9933333333333334</v>
      </c>
      <c r="O34" s="317">
        <f t="shared" si="2"/>
        <v>1</v>
      </c>
      <c r="P34" s="306">
        <f t="shared" ref="P34:P35" si="3">+O34</f>
        <v>1</v>
      </c>
      <c r="Q34" s="650" t="s">
        <v>591</v>
      </c>
      <c r="R34" s="651"/>
      <c r="S34" s="651"/>
      <c r="T34" s="651"/>
      <c r="U34" s="651"/>
      <c r="V34" s="652"/>
      <c r="W34" s="474" t="s">
        <v>592</v>
      </c>
      <c r="X34" s="475"/>
      <c r="Y34" s="475"/>
      <c r="Z34" s="476"/>
      <c r="AA34" s="656"/>
      <c r="AB34" s="521"/>
      <c r="AC34" s="521"/>
      <c r="AD34" s="576"/>
      <c r="AE34" s="1"/>
      <c r="AF34" s="1"/>
      <c r="AG34" s="38"/>
      <c r="AH34" s="38"/>
      <c r="AI34" s="38"/>
      <c r="AJ34" s="38"/>
      <c r="AK34" s="38"/>
      <c r="AL34" s="38"/>
      <c r="AM34" s="38"/>
      <c r="AN34" s="38"/>
      <c r="AO34" s="38"/>
    </row>
    <row r="35" spans="1:41" ht="97.5" customHeight="1" thickBot="1">
      <c r="A35" s="504"/>
      <c r="B35" s="506"/>
      <c r="C35" s="263" t="s">
        <v>63</v>
      </c>
      <c r="D35" s="264">
        <f t="shared" ref="D35:O35" si="4">+D47</f>
        <v>0.75372499999999998</v>
      </c>
      <c r="E35" s="264">
        <f t="shared" si="4"/>
        <v>0.79977500000000001</v>
      </c>
      <c r="F35" s="265">
        <f t="shared" si="4"/>
        <v>0.79977500000000001</v>
      </c>
      <c r="G35" s="265">
        <f t="shared" si="4"/>
        <v>0.79977500000000001</v>
      </c>
      <c r="H35" s="265">
        <f t="shared" si="4"/>
        <v>0.79977500000000001</v>
      </c>
      <c r="I35" s="265">
        <f t="shared" si="4"/>
        <v>0.79977500000000001</v>
      </c>
      <c r="J35" s="265">
        <f t="shared" si="4"/>
        <v>0.79977500000000001</v>
      </c>
      <c r="K35" s="265">
        <f t="shared" si="4"/>
        <v>0.79977500000000001</v>
      </c>
      <c r="L35" s="265">
        <f t="shared" si="4"/>
        <v>0.79977500000000001</v>
      </c>
      <c r="M35" s="265">
        <f t="shared" si="4"/>
        <v>0.79977500000000001</v>
      </c>
      <c r="N35" s="265">
        <f t="shared" si="4"/>
        <v>0.79977500000000001</v>
      </c>
      <c r="O35" s="265">
        <f t="shared" si="4"/>
        <v>0.79977500000000001</v>
      </c>
      <c r="P35" s="266">
        <f t="shared" si="3"/>
        <v>0.79977500000000001</v>
      </c>
      <c r="Q35" s="662"/>
      <c r="R35" s="663"/>
      <c r="S35" s="663"/>
      <c r="T35" s="663"/>
      <c r="U35" s="663"/>
      <c r="V35" s="664"/>
      <c r="W35" s="477"/>
      <c r="X35" s="478"/>
      <c r="Y35" s="478"/>
      <c r="Z35" s="479"/>
      <c r="AA35" s="523"/>
      <c r="AB35" s="524"/>
      <c r="AC35" s="524"/>
      <c r="AD35" s="581"/>
      <c r="AE35" s="40"/>
      <c r="AF35" s="1"/>
      <c r="AG35" s="38"/>
      <c r="AH35" s="38"/>
      <c r="AI35" s="38"/>
      <c r="AJ35" s="38"/>
      <c r="AK35" s="38"/>
      <c r="AL35" s="38"/>
      <c r="AM35" s="38"/>
      <c r="AN35" s="38"/>
      <c r="AO35" s="38"/>
    </row>
    <row r="36" spans="1:41" ht="39" customHeight="1">
      <c r="A36" s="513" t="s">
        <v>64</v>
      </c>
      <c r="B36" s="515" t="s">
        <v>65</v>
      </c>
      <c r="C36" s="517" t="s">
        <v>66</v>
      </c>
      <c r="D36" s="518"/>
      <c r="E36" s="518"/>
      <c r="F36" s="518"/>
      <c r="G36" s="518"/>
      <c r="H36" s="518"/>
      <c r="I36" s="518"/>
      <c r="J36" s="518"/>
      <c r="K36" s="518"/>
      <c r="L36" s="518"/>
      <c r="M36" s="518"/>
      <c r="N36" s="518"/>
      <c r="O36" s="518"/>
      <c r="P36" s="519"/>
      <c r="Q36" s="517" t="s">
        <v>67</v>
      </c>
      <c r="R36" s="518"/>
      <c r="S36" s="518"/>
      <c r="T36" s="518"/>
      <c r="U36" s="518"/>
      <c r="V36" s="518"/>
      <c r="W36" s="518"/>
      <c r="X36" s="518"/>
      <c r="Y36" s="518"/>
      <c r="Z36" s="518"/>
      <c r="AA36" s="518"/>
      <c r="AB36" s="518"/>
      <c r="AC36" s="518"/>
      <c r="AD36" s="520"/>
      <c r="AE36" s="1"/>
      <c r="AF36" s="1"/>
      <c r="AG36" s="38"/>
      <c r="AH36" s="38"/>
      <c r="AI36" s="38"/>
      <c r="AJ36" s="38"/>
      <c r="AK36" s="38"/>
      <c r="AL36" s="38"/>
      <c r="AM36" s="38"/>
      <c r="AN36" s="38"/>
      <c r="AO36" s="38"/>
    </row>
    <row r="37" spans="1:41" ht="44.1" customHeight="1">
      <c r="A37" s="514"/>
      <c r="B37" s="487"/>
      <c r="C37" s="35" t="s">
        <v>68</v>
      </c>
      <c r="D37" s="35" t="s">
        <v>69</v>
      </c>
      <c r="E37" s="35" t="s">
        <v>70</v>
      </c>
      <c r="F37" s="35" t="s">
        <v>71</v>
      </c>
      <c r="G37" s="35" t="s">
        <v>72</v>
      </c>
      <c r="H37" s="35" t="s">
        <v>73</v>
      </c>
      <c r="I37" s="35" t="s">
        <v>74</v>
      </c>
      <c r="J37" s="35" t="s">
        <v>75</v>
      </c>
      <c r="K37" s="35" t="s">
        <v>76</v>
      </c>
      <c r="L37" s="35" t="s">
        <v>77</v>
      </c>
      <c r="M37" s="35" t="s">
        <v>78</v>
      </c>
      <c r="N37" s="35" t="s">
        <v>79</v>
      </c>
      <c r="O37" s="35" t="s">
        <v>80</v>
      </c>
      <c r="P37" s="35" t="s">
        <v>81</v>
      </c>
      <c r="Q37" s="456" t="s">
        <v>82</v>
      </c>
      <c r="R37" s="448"/>
      <c r="S37" s="448"/>
      <c r="T37" s="448"/>
      <c r="U37" s="448"/>
      <c r="V37" s="448"/>
      <c r="W37" s="448"/>
      <c r="X37" s="448"/>
      <c r="Y37" s="448"/>
      <c r="Z37" s="448"/>
      <c r="AA37" s="448"/>
      <c r="AB37" s="448"/>
      <c r="AC37" s="448"/>
      <c r="AD37" s="531"/>
      <c r="AE37" s="1"/>
      <c r="AF37" s="1"/>
      <c r="AG37" s="41"/>
      <c r="AH37" s="41"/>
      <c r="AI37" s="41"/>
      <c r="AJ37" s="41"/>
      <c r="AK37" s="41"/>
      <c r="AL37" s="41"/>
      <c r="AM37" s="41"/>
      <c r="AN37" s="41"/>
      <c r="AO37" s="41"/>
    </row>
    <row r="38" spans="1:41" ht="59.1" customHeight="1">
      <c r="A38" s="509" t="s">
        <v>128</v>
      </c>
      <c r="B38" s="516">
        <v>0.05</v>
      </c>
      <c r="C38" s="267" t="s">
        <v>62</v>
      </c>
      <c r="D38" s="42">
        <v>0.2</v>
      </c>
      <c r="E38" s="42">
        <v>0.2</v>
      </c>
      <c r="F38" s="42">
        <v>0.2</v>
      </c>
      <c r="G38" s="42">
        <v>4.4444444444444446E-2</v>
      </c>
      <c r="H38" s="42">
        <v>4.4444444444444446E-2</v>
      </c>
      <c r="I38" s="42">
        <v>4.4444444444444446E-2</v>
      </c>
      <c r="J38" s="42">
        <v>4.4444444444444446E-2</v>
      </c>
      <c r="K38" s="42">
        <v>4.4444444444444446E-2</v>
      </c>
      <c r="L38" s="42">
        <v>4.4444444444444446E-2</v>
      </c>
      <c r="M38" s="42">
        <v>4.4444444444444446E-2</v>
      </c>
      <c r="N38" s="42">
        <v>4.4444444444444446E-2</v>
      </c>
      <c r="O38" s="42">
        <v>4.4444444444444446E-2</v>
      </c>
      <c r="P38" s="268">
        <f t="shared" ref="P38:P40" si="5">SUM(D38:O38)</f>
        <v>0.99999999999999967</v>
      </c>
      <c r="Q38" s="474" t="s">
        <v>675</v>
      </c>
      <c r="R38" s="521"/>
      <c r="S38" s="521"/>
      <c r="T38" s="521"/>
      <c r="U38" s="521"/>
      <c r="V38" s="521"/>
      <c r="W38" s="521"/>
      <c r="X38" s="521"/>
      <c r="Y38" s="521"/>
      <c r="Z38" s="521"/>
      <c r="AA38" s="521"/>
      <c r="AB38" s="521"/>
      <c r="AC38" s="521"/>
      <c r="AD38" s="522"/>
      <c r="AE38" s="43"/>
      <c r="AF38" s="1"/>
      <c r="AG38" s="44"/>
      <c r="AH38" s="44"/>
      <c r="AI38" s="44"/>
      <c r="AJ38" s="44"/>
      <c r="AK38" s="44"/>
      <c r="AL38" s="44"/>
      <c r="AM38" s="44"/>
      <c r="AN38" s="44"/>
      <c r="AO38" s="44"/>
    </row>
    <row r="39" spans="1:41" ht="59.1" customHeight="1">
      <c r="A39" s="514"/>
      <c r="B39" s="487"/>
      <c r="C39" s="45" t="s">
        <v>63</v>
      </c>
      <c r="D39" s="46">
        <v>0.2</v>
      </c>
      <c r="E39" s="46">
        <v>0.15</v>
      </c>
      <c r="F39" s="46"/>
      <c r="G39" s="46"/>
      <c r="H39" s="46"/>
      <c r="I39" s="46"/>
      <c r="J39" s="46"/>
      <c r="K39" s="46"/>
      <c r="L39" s="46"/>
      <c r="M39" s="46"/>
      <c r="N39" s="46"/>
      <c r="O39" s="46"/>
      <c r="P39" s="269">
        <f t="shared" si="5"/>
        <v>0.35</v>
      </c>
      <c r="Q39" s="523"/>
      <c r="R39" s="524"/>
      <c r="S39" s="524"/>
      <c r="T39" s="524"/>
      <c r="U39" s="524"/>
      <c r="V39" s="524"/>
      <c r="W39" s="524"/>
      <c r="X39" s="524"/>
      <c r="Y39" s="524"/>
      <c r="Z39" s="524"/>
      <c r="AA39" s="524"/>
      <c r="AB39" s="524"/>
      <c r="AC39" s="524"/>
      <c r="AD39" s="525"/>
      <c r="AE39" s="43"/>
      <c r="AF39" s="1"/>
      <c r="AG39" s="1"/>
      <c r="AH39" s="1"/>
      <c r="AI39" s="1"/>
      <c r="AJ39" s="1"/>
      <c r="AK39" s="1"/>
      <c r="AL39" s="1"/>
      <c r="AM39" s="1"/>
      <c r="AN39" s="1"/>
      <c r="AO39" s="1"/>
    </row>
    <row r="40" spans="1:41" ht="54.6" customHeight="1">
      <c r="A40" s="509" t="s">
        <v>129</v>
      </c>
      <c r="B40" s="511">
        <v>0.05</v>
      </c>
      <c r="C40" s="47" t="s">
        <v>62</v>
      </c>
      <c r="D40" s="42">
        <v>0.15</v>
      </c>
      <c r="E40" s="42">
        <v>0.15</v>
      </c>
      <c r="F40" s="42">
        <v>0.15</v>
      </c>
      <c r="G40" s="42">
        <v>0.15</v>
      </c>
      <c r="H40" s="42">
        <v>0.15</v>
      </c>
      <c r="I40" s="42">
        <v>0.15</v>
      </c>
      <c r="J40" s="42">
        <v>0.1</v>
      </c>
      <c r="K40" s="42">
        <v>0</v>
      </c>
      <c r="L40" s="42">
        <v>0</v>
      </c>
      <c r="M40" s="42">
        <v>0</v>
      </c>
      <c r="N40" s="42">
        <v>0</v>
      </c>
      <c r="O40" s="42">
        <v>0</v>
      </c>
      <c r="P40" s="269">
        <f t="shared" si="5"/>
        <v>1</v>
      </c>
      <c r="Q40" s="526" t="s">
        <v>590</v>
      </c>
      <c r="R40" s="527"/>
      <c r="S40" s="527"/>
      <c r="T40" s="527"/>
      <c r="U40" s="527"/>
      <c r="V40" s="527"/>
      <c r="W40" s="527"/>
      <c r="X40" s="527"/>
      <c r="Y40" s="527"/>
      <c r="Z40" s="527"/>
      <c r="AA40" s="527"/>
      <c r="AB40" s="527"/>
      <c r="AC40" s="527"/>
      <c r="AD40" s="528"/>
      <c r="AE40" s="43"/>
      <c r="AF40" s="1"/>
      <c r="AG40" s="1"/>
      <c r="AH40" s="1"/>
      <c r="AI40" s="1"/>
      <c r="AJ40" s="1"/>
      <c r="AK40" s="1"/>
      <c r="AL40" s="1"/>
      <c r="AM40" s="1"/>
      <c r="AN40" s="1"/>
      <c r="AO40" s="1"/>
    </row>
    <row r="41" spans="1:41" ht="54.6" customHeight="1" thickBot="1">
      <c r="A41" s="510"/>
      <c r="B41" s="512"/>
      <c r="C41" s="270" t="s">
        <v>63</v>
      </c>
      <c r="D41" s="271">
        <v>0.15</v>
      </c>
      <c r="E41" s="271">
        <v>0.15</v>
      </c>
      <c r="F41" s="271"/>
      <c r="G41" s="271"/>
      <c r="H41" s="271"/>
      <c r="I41" s="271"/>
      <c r="J41" s="271"/>
      <c r="K41" s="271"/>
      <c r="L41" s="272"/>
      <c r="M41" s="272"/>
      <c r="N41" s="272"/>
      <c r="O41" s="272"/>
      <c r="P41" s="273">
        <f>SUM(D41:O41)</f>
        <v>0.3</v>
      </c>
      <c r="Q41" s="529"/>
      <c r="R41" s="529"/>
      <c r="S41" s="529"/>
      <c r="T41" s="529"/>
      <c r="U41" s="529"/>
      <c r="V41" s="529"/>
      <c r="W41" s="529"/>
      <c r="X41" s="529"/>
      <c r="Y41" s="529"/>
      <c r="Z41" s="529"/>
      <c r="AA41" s="529"/>
      <c r="AB41" s="529"/>
      <c r="AC41" s="529"/>
      <c r="AD41" s="530"/>
      <c r="AE41" s="43"/>
      <c r="AF41" s="1"/>
      <c r="AG41" s="1"/>
      <c r="AH41" s="1"/>
      <c r="AI41" s="1"/>
      <c r="AJ41" s="1"/>
      <c r="AK41" s="1"/>
      <c r="AL41" s="1"/>
      <c r="AM41" s="1"/>
      <c r="AN41" s="1"/>
      <c r="AO41" s="1"/>
    </row>
    <row r="42" spans="1:41" ht="14.25" customHeight="1">
      <c r="A42" s="1" t="s">
        <v>85</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14.25" customHeight="1">
      <c r="A44" s="1"/>
      <c r="B44" s="1"/>
      <c r="C44" s="1"/>
      <c r="D44" s="1"/>
      <c r="E44" s="1"/>
      <c r="F44" s="1"/>
      <c r="G44" s="1"/>
      <c r="H44" s="1"/>
      <c r="I44" s="1"/>
      <c r="J44" s="1"/>
      <c r="K44" s="1"/>
      <c r="L44" s="1"/>
      <c r="M44" s="1"/>
      <c r="N44" s="1"/>
      <c r="O44" s="1"/>
      <c r="P44" s="1"/>
      <c r="Q44" s="1">
        <f>+LEN(Q34)</f>
        <v>1187</v>
      </c>
      <c r="R44" s="1">
        <f>+LEN(Q47)</f>
        <v>299</v>
      </c>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85">
        <v>0.7</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51" t="s">
        <v>86</v>
      </c>
      <c r="D46" s="74">
        <f>((((D38+D40)/2)*0.3)+C45)</f>
        <v>0.75249999999999995</v>
      </c>
      <c r="E46" s="52">
        <f t="shared" ref="E46:O46" si="6">((((E38+E40)/2)*0.3)+D46)</f>
        <v>0.80499999999999994</v>
      </c>
      <c r="F46" s="52">
        <f t="shared" si="6"/>
        <v>0.85749999999999993</v>
      </c>
      <c r="G46" s="52">
        <f t="shared" si="6"/>
        <v>0.8866666666666666</v>
      </c>
      <c r="H46" s="52">
        <f t="shared" si="6"/>
        <v>0.91583333333333328</v>
      </c>
      <c r="I46" s="52">
        <f t="shared" si="6"/>
        <v>0.94499999999999995</v>
      </c>
      <c r="J46" s="52">
        <f t="shared" si="6"/>
        <v>0.96666666666666656</v>
      </c>
      <c r="K46" s="52">
        <f t="shared" si="6"/>
        <v>0.97333333333333327</v>
      </c>
      <c r="L46" s="52">
        <f t="shared" si="6"/>
        <v>0.98</v>
      </c>
      <c r="M46" s="52">
        <f t="shared" si="6"/>
        <v>0.98666666666666669</v>
      </c>
      <c r="N46" s="52">
        <f t="shared" si="6"/>
        <v>0.9933333333333334</v>
      </c>
      <c r="O46" s="52">
        <f t="shared" si="6"/>
        <v>1</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54" t="s">
        <v>87</v>
      </c>
      <c r="D47" s="55">
        <f>((((D39+D41)/2)*0.307)+C45)</f>
        <v>0.75372499999999998</v>
      </c>
      <c r="E47" s="55">
        <f>((((E39+E41)/2)*0.307)+$D$47)</f>
        <v>0.79977500000000001</v>
      </c>
      <c r="F47" s="55">
        <f t="shared" ref="F47:O47" si="7">((((F39+F41)/2)*0.307)+E47)</f>
        <v>0.79977500000000001</v>
      </c>
      <c r="G47" s="55">
        <f t="shared" si="7"/>
        <v>0.79977500000000001</v>
      </c>
      <c r="H47" s="55">
        <f t="shared" si="7"/>
        <v>0.79977500000000001</v>
      </c>
      <c r="I47" s="55">
        <f t="shared" si="7"/>
        <v>0.79977500000000001</v>
      </c>
      <c r="J47" s="55">
        <f t="shared" si="7"/>
        <v>0.79977500000000001</v>
      </c>
      <c r="K47" s="55">
        <f t="shared" si="7"/>
        <v>0.79977500000000001</v>
      </c>
      <c r="L47" s="55">
        <f t="shared" si="7"/>
        <v>0.79977500000000001</v>
      </c>
      <c r="M47" s="55">
        <f t="shared" si="7"/>
        <v>0.79977500000000001</v>
      </c>
      <c r="N47" s="55">
        <f t="shared" si="7"/>
        <v>0.79977500000000001</v>
      </c>
      <c r="O47" s="55">
        <f t="shared" si="7"/>
        <v>0.79977500000000001</v>
      </c>
      <c r="P47" s="1"/>
      <c r="Q47" s="585" t="s">
        <v>130</v>
      </c>
      <c r="R47" s="585"/>
      <c r="S47" s="585"/>
      <c r="T47" s="585"/>
      <c r="U47" s="585"/>
      <c r="V47" s="585"/>
      <c r="W47" s="585"/>
      <c r="X47" s="585"/>
      <c r="Y47" s="585"/>
      <c r="Z47" s="585"/>
      <c r="AA47" s="585"/>
      <c r="AB47" s="585"/>
      <c r="AC47" s="585"/>
      <c r="AD47" s="585"/>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585"/>
      <c r="R48" s="585"/>
      <c r="S48" s="585"/>
      <c r="T48" s="585"/>
      <c r="U48" s="585"/>
      <c r="V48" s="585"/>
      <c r="W48" s="585"/>
      <c r="X48" s="585"/>
      <c r="Y48" s="585"/>
      <c r="Z48" s="585"/>
      <c r="AA48" s="585"/>
      <c r="AB48" s="585"/>
      <c r="AC48" s="585"/>
      <c r="AD48" s="585"/>
      <c r="AE48" s="1"/>
      <c r="AF48" s="1"/>
      <c r="AG48" s="1"/>
      <c r="AH48" s="1"/>
      <c r="AI48" s="1"/>
      <c r="AJ48" s="1"/>
      <c r="AK48" s="1"/>
      <c r="AL48" s="1"/>
      <c r="AM48" s="1"/>
      <c r="AN48" s="1"/>
      <c r="AO48" s="1"/>
    </row>
    <row r="49" spans="1:41" ht="23.25" customHeight="1">
      <c r="A49" s="1"/>
      <c r="B49" s="1"/>
      <c r="C49" s="76" t="s">
        <v>131</v>
      </c>
      <c r="D49" s="86">
        <v>0.2</v>
      </c>
      <c r="E49" s="86">
        <v>0.2</v>
      </c>
      <c r="F49" s="86">
        <v>0.2</v>
      </c>
      <c r="G49" s="77"/>
      <c r="H49" s="77"/>
      <c r="I49" s="77"/>
      <c r="J49" s="77"/>
      <c r="K49" s="77"/>
      <c r="L49" s="77"/>
      <c r="M49" s="77"/>
      <c r="N49" s="77"/>
      <c r="O49" s="77"/>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34.5" customHeight="1">
      <c r="A50" s="1"/>
      <c r="B50" s="1"/>
      <c r="C50" s="278" t="s">
        <v>132</v>
      </c>
      <c r="D50" s="79"/>
      <c r="E50" s="174"/>
      <c r="F50" s="79"/>
      <c r="G50" s="79"/>
      <c r="H50" s="79"/>
      <c r="I50" s="79"/>
      <c r="J50" s="79"/>
      <c r="K50" s="79"/>
      <c r="L50" s="79"/>
      <c r="M50" s="79"/>
      <c r="N50" s="79"/>
      <c r="O50" s="79"/>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40.5" customHeight="1">
      <c r="A51" s="1"/>
      <c r="B51" s="1"/>
      <c r="C51" s="279" t="s">
        <v>133</v>
      </c>
      <c r="D51" s="77"/>
      <c r="E51" s="175"/>
      <c r="F51" s="77"/>
      <c r="G51" s="77"/>
      <c r="H51" s="77"/>
      <c r="I51" s="77"/>
      <c r="J51" s="77"/>
      <c r="K51" s="77"/>
      <c r="L51" s="77"/>
      <c r="M51" s="77"/>
      <c r="N51" s="77"/>
      <c r="O51" s="77"/>
      <c r="P51" s="1"/>
      <c r="Q51" s="1">
        <f>100/3</f>
        <v>33.333333333333336</v>
      </c>
      <c r="R51" s="1"/>
      <c r="S51" s="1"/>
      <c r="T51" s="1"/>
      <c r="U51" s="1"/>
      <c r="V51" s="1"/>
      <c r="W51" s="1"/>
      <c r="X51" s="1"/>
      <c r="Y51" s="1"/>
      <c r="Z51" s="1"/>
      <c r="AA51" s="1"/>
      <c r="AB51" s="1"/>
      <c r="AC51" s="1"/>
      <c r="AD51" s="1"/>
      <c r="AE51" s="1"/>
      <c r="AF51" s="1"/>
      <c r="AG51" s="1"/>
      <c r="AH51" s="1"/>
      <c r="AI51" s="1"/>
      <c r="AJ51" s="1"/>
      <c r="AK51" s="1"/>
      <c r="AL51" s="1"/>
      <c r="AM51" s="1"/>
      <c r="AN51" s="1"/>
      <c r="AO51" s="1"/>
    </row>
    <row r="52" spans="1:41" ht="42" customHeight="1">
      <c r="A52" s="1"/>
      <c r="B52" s="1"/>
      <c r="C52" s="78" t="s">
        <v>134</v>
      </c>
      <c r="D52" s="79"/>
      <c r="E52" s="174"/>
      <c r="F52" s="79"/>
      <c r="G52" s="79"/>
      <c r="H52" s="79"/>
      <c r="I52" s="79"/>
      <c r="J52" s="79"/>
      <c r="K52" s="79"/>
      <c r="L52" s="79"/>
      <c r="M52" s="79"/>
      <c r="N52" s="79"/>
      <c r="O52" s="79"/>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75">
    <mergeCell ref="Q47:AD48"/>
    <mergeCell ref="A24:B24"/>
    <mergeCell ref="A19:AD19"/>
    <mergeCell ref="C20:P20"/>
    <mergeCell ref="Q20:AD20"/>
    <mergeCell ref="A22:B22"/>
    <mergeCell ref="A23:B23"/>
    <mergeCell ref="A25:B25"/>
    <mergeCell ref="A28:A29"/>
    <mergeCell ref="B28:C29"/>
    <mergeCell ref="D28:O28"/>
    <mergeCell ref="P28:P29"/>
    <mergeCell ref="Q28:AD29"/>
    <mergeCell ref="A27:AD27"/>
    <mergeCell ref="Q34:V35"/>
    <mergeCell ref="Q33:V33"/>
    <mergeCell ref="B30:C30"/>
    <mergeCell ref="A32:A33"/>
    <mergeCell ref="C32:C33"/>
    <mergeCell ref="A31:AD31"/>
    <mergeCell ref="D32:P32"/>
    <mergeCell ref="Q30:AD30"/>
    <mergeCell ref="Q32:AD32"/>
    <mergeCell ref="W33:Z33"/>
    <mergeCell ref="B32:B33"/>
    <mergeCell ref="Q38:AD39"/>
    <mergeCell ref="AA33:AD33"/>
    <mergeCell ref="W34:Z35"/>
    <mergeCell ref="AA34:AD35"/>
    <mergeCell ref="A40:A41"/>
    <mergeCell ref="B40:B41"/>
    <mergeCell ref="Q40:AD41"/>
    <mergeCell ref="B36:B37"/>
    <mergeCell ref="C36:P36"/>
    <mergeCell ref="Q36:AD36"/>
    <mergeCell ref="B38:B39"/>
    <mergeCell ref="A36:A37"/>
    <mergeCell ref="A38:A39"/>
    <mergeCell ref="Q37:AD37"/>
    <mergeCell ref="A34:A35"/>
    <mergeCell ref="B34:B35"/>
    <mergeCell ref="A1:A4"/>
    <mergeCell ref="C11:AD13"/>
    <mergeCell ref="D7:H9"/>
    <mergeCell ref="O7:P7"/>
    <mergeCell ref="M8:N8"/>
    <mergeCell ref="O8:P8"/>
    <mergeCell ref="M9:N9"/>
    <mergeCell ref="O9:P9"/>
    <mergeCell ref="M7:N7"/>
    <mergeCell ref="A11:B13"/>
    <mergeCell ref="A7:B9"/>
    <mergeCell ref="C7:C9"/>
    <mergeCell ref="I7:J9"/>
    <mergeCell ref="K7:L9"/>
    <mergeCell ref="AB3:AD3"/>
    <mergeCell ref="AB4:AD4"/>
    <mergeCell ref="A17:B17"/>
    <mergeCell ref="A15:B15"/>
    <mergeCell ref="C16:AB16"/>
    <mergeCell ref="C17:Q17"/>
    <mergeCell ref="R17:V17"/>
    <mergeCell ref="W17:X17"/>
    <mergeCell ref="Y17:AB17"/>
    <mergeCell ref="C15:K15"/>
    <mergeCell ref="L15:Q15"/>
    <mergeCell ref="R15:X15"/>
    <mergeCell ref="Y15:Z15"/>
    <mergeCell ref="AA15:AD15"/>
    <mergeCell ref="AC17:AD17"/>
    <mergeCell ref="B1:AA1"/>
    <mergeCell ref="AB1:AD1"/>
    <mergeCell ref="B2:AA2"/>
    <mergeCell ref="AB2:AD2"/>
    <mergeCell ref="B3:AA4"/>
  </mergeCells>
  <dataValidations count="3">
    <dataValidation type="custom" allowBlank="1" showInputMessage="1" showErrorMessage="1" prompt="2.000 caracteres - " sqref="Q30" xr:uid="{00000000-0002-0000-0500-000000000000}">
      <formula1>LTE(LEN(Q30),(2000))</formula1>
    </dataValidation>
    <dataValidation type="custom" allowBlank="1" showInputMessage="1" showErrorMessage="1" prompt=" - " sqref="Q34 W34 AA34 Q38 Q40 Q47" xr:uid="{00000000-0002-0000-0500-000001000000}">
      <formula1>LTE(LEN(Q34),(2000))</formula1>
    </dataValidation>
    <dataValidation type="list" allowBlank="1" showInputMessage="1" showErrorMessage="1" prompt=" - " sqref="C7" xr:uid="{00000000-0002-0000-0500-000002000000}">
      <formula1>$C$21:$N$21</formula1>
    </dataValidation>
  </dataValidations>
  <printOptions horizontalCentered="1" verticalCentered="1"/>
  <pageMargins left="0" right="0.19685039370078741" top="0.74803149606299213" bottom="0.74803149606299213" header="0" footer="0"/>
  <pageSetup scale="26" orientation="landscape" r:id="rId1"/>
  <colBreaks count="1" manualBreakCount="1">
    <brk id="30"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sheetPr>
  <dimension ref="A1:AO99"/>
  <sheetViews>
    <sheetView showGridLines="0" topLeftCell="T18" zoomScale="85" zoomScaleNormal="85" zoomScaleSheetLayoutView="25" workbookViewId="0">
      <selection activeCell="AC25" sqref="AC25"/>
    </sheetView>
  </sheetViews>
  <sheetFormatPr baseColWidth="10" defaultColWidth="14.42578125" defaultRowHeight="15" customHeight="1"/>
  <cols>
    <col min="1" max="1" width="38.42578125" customWidth="1"/>
    <col min="2" max="2" width="15.42578125" customWidth="1"/>
    <col min="3" max="3" width="18.5703125" customWidth="1"/>
    <col min="4" max="4" width="15.28515625" bestFit="1" customWidth="1"/>
    <col min="5" max="14" width="12.85546875" customWidth="1"/>
    <col min="15" max="15" width="16.42578125" bestFit="1" customWidth="1"/>
    <col min="16" max="16" width="14.7109375" customWidth="1"/>
    <col min="17" max="17" width="18.140625" customWidth="1"/>
    <col min="18" max="20" width="16.140625" customWidth="1"/>
    <col min="21" max="21" width="16" customWidth="1"/>
    <col min="22" max="24" width="14.42578125" customWidth="1"/>
    <col min="25" max="28" width="15.140625" customWidth="1"/>
    <col min="29" max="29" width="19" customWidth="1"/>
    <col min="30" max="30" width="19.42578125" customWidth="1"/>
    <col min="31" max="31" width="6.42578125" customWidth="1"/>
    <col min="32" max="32" width="22.855468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85546875" customWidth="1"/>
    <col min="41" max="41" width="18.42578125" customWidth="1"/>
  </cols>
  <sheetData>
    <row r="1" spans="1:41" ht="32.25" customHeight="1">
      <c r="A1" s="452"/>
      <c r="B1" s="453" t="s">
        <v>0</v>
      </c>
      <c r="C1" s="421"/>
      <c r="D1" s="421"/>
      <c r="E1" s="421"/>
      <c r="F1" s="421"/>
      <c r="G1" s="421"/>
      <c r="H1" s="421"/>
      <c r="I1" s="421"/>
      <c r="J1" s="421"/>
      <c r="K1" s="421"/>
      <c r="L1" s="421"/>
      <c r="M1" s="421"/>
      <c r="N1" s="421"/>
      <c r="O1" s="421"/>
      <c r="P1" s="421"/>
      <c r="Q1" s="421"/>
      <c r="R1" s="421"/>
      <c r="S1" s="421"/>
      <c r="T1" s="421"/>
      <c r="U1" s="421"/>
      <c r="V1" s="421"/>
      <c r="W1" s="421"/>
      <c r="X1" s="421"/>
      <c r="Y1" s="421"/>
      <c r="Z1" s="421"/>
      <c r="AA1" s="422"/>
      <c r="AB1" s="440" t="s">
        <v>1</v>
      </c>
      <c r="AC1" s="441"/>
      <c r="AD1" s="431"/>
      <c r="AE1" s="1"/>
      <c r="AF1" s="1"/>
      <c r="AG1" s="1"/>
      <c r="AH1" s="1"/>
      <c r="AI1" s="1"/>
      <c r="AJ1" s="1"/>
      <c r="AK1" s="1"/>
      <c r="AL1" s="1"/>
      <c r="AM1" s="1"/>
      <c r="AN1" s="1"/>
      <c r="AO1" s="1"/>
    </row>
    <row r="2" spans="1:41" ht="30.75" customHeight="1">
      <c r="A2" s="418"/>
      <c r="B2" s="442" t="s">
        <v>2</v>
      </c>
      <c r="C2" s="424"/>
      <c r="D2" s="424"/>
      <c r="E2" s="424"/>
      <c r="F2" s="424"/>
      <c r="G2" s="424"/>
      <c r="H2" s="424"/>
      <c r="I2" s="424"/>
      <c r="J2" s="424"/>
      <c r="K2" s="424"/>
      <c r="L2" s="424"/>
      <c r="M2" s="424"/>
      <c r="N2" s="424"/>
      <c r="O2" s="424"/>
      <c r="P2" s="424"/>
      <c r="Q2" s="424"/>
      <c r="R2" s="424"/>
      <c r="S2" s="424"/>
      <c r="T2" s="424"/>
      <c r="U2" s="424"/>
      <c r="V2" s="424"/>
      <c r="W2" s="424"/>
      <c r="X2" s="424"/>
      <c r="Y2" s="424"/>
      <c r="Z2" s="424"/>
      <c r="AA2" s="425"/>
      <c r="AB2" s="447" t="s">
        <v>3</v>
      </c>
      <c r="AC2" s="448"/>
      <c r="AD2" s="433"/>
      <c r="AE2" s="1"/>
      <c r="AF2" s="1"/>
      <c r="AG2" s="1"/>
      <c r="AH2" s="1"/>
      <c r="AI2" s="1"/>
      <c r="AJ2" s="1"/>
      <c r="AK2" s="1"/>
      <c r="AL2" s="1"/>
      <c r="AM2" s="1"/>
      <c r="AN2" s="1"/>
      <c r="AO2" s="1"/>
    </row>
    <row r="3" spans="1:41" ht="24" customHeight="1">
      <c r="A3" s="418"/>
      <c r="B3" s="443" t="s">
        <v>4</v>
      </c>
      <c r="C3" s="424"/>
      <c r="D3" s="424"/>
      <c r="E3" s="424"/>
      <c r="F3" s="424"/>
      <c r="G3" s="424"/>
      <c r="H3" s="424"/>
      <c r="I3" s="424"/>
      <c r="J3" s="424"/>
      <c r="K3" s="424"/>
      <c r="L3" s="424"/>
      <c r="M3" s="424"/>
      <c r="N3" s="424"/>
      <c r="O3" s="424"/>
      <c r="P3" s="424"/>
      <c r="Q3" s="424"/>
      <c r="R3" s="424"/>
      <c r="S3" s="424"/>
      <c r="T3" s="424"/>
      <c r="U3" s="424"/>
      <c r="V3" s="424"/>
      <c r="W3" s="424"/>
      <c r="X3" s="424"/>
      <c r="Y3" s="424"/>
      <c r="Z3" s="424"/>
      <c r="AA3" s="425"/>
      <c r="AB3" s="447" t="s">
        <v>5</v>
      </c>
      <c r="AC3" s="448"/>
      <c r="AD3" s="433"/>
      <c r="AE3" s="1"/>
      <c r="AF3" s="1"/>
      <c r="AG3" s="1"/>
      <c r="AH3" s="1"/>
      <c r="AI3" s="1"/>
      <c r="AJ3" s="1"/>
      <c r="AK3" s="1"/>
      <c r="AL3" s="1"/>
      <c r="AM3" s="1"/>
      <c r="AN3" s="1"/>
      <c r="AO3" s="1"/>
    </row>
    <row r="4" spans="1:41" ht="21.75" customHeight="1">
      <c r="A4" s="419"/>
      <c r="B4" s="426"/>
      <c r="C4" s="427"/>
      <c r="D4" s="427"/>
      <c r="E4" s="427"/>
      <c r="F4" s="427"/>
      <c r="G4" s="427"/>
      <c r="H4" s="427"/>
      <c r="I4" s="427"/>
      <c r="J4" s="427"/>
      <c r="K4" s="427"/>
      <c r="L4" s="427"/>
      <c r="M4" s="427"/>
      <c r="N4" s="427"/>
      <c r="O4" s="427"/>
      <c r="P4" s="427"/>
      <c r="Q4" s="427"/>
      <c r="R4" s="427"/>
      <c r="S4" s="427"/>
      <c r="T4" s="427"/>
      <c r="U4" s="427"/>
      <c r="V4" s="427"/>
      <c r="W4" s="427"/>
      <c r="X4" s="427"/>
      <c r="Y4" s="427"/>
      <c r="Z4" s="427"/>
      <c r="AA4" s="428"/>
      <c r="AB4" s="444" t="s">
        <v>6</v>
      </c>
      <c r="AC4" s="445"/>
      <c r="AD4" s="446"/>
      <c r="AE4" s="1"/>
      <c r="AF4" s="1"/>
      <c r="AG4" s="1"/>
      <c r="AH4" s="1"/>
      <c r="AI4" s="1"/>
      <c r="AJ4" s="1"/>
      <c r="AK4" s="1"/>
      <c r="AL4" s="1"/>
      <c r="AM4" s="1"/>
      <c r="AN4" s="1"/>
      <c r="AO4" s="1"/>
    </row>
    <row r="5" spans="1:41" ht="9" customHeight="1">
      <c r="A5" s="2"/>
      <c r="B5" s="3"/>
      <c r="C5" s="4"/>
      <c r="D5" s="285"/>
      <c r="E5" s="285"/>
      <c r="F5" s="285"/>
      <c r="G5" s="285"/>
      <c r="H5" s="285"/>
      <c r="I5" s="285"/>
      <c r="J5" s="285"/>
      <c r="K5" s="285"/>
      <c r="L5" s="285"/>
      <c r="M5" s="285"/>
      <c r="N5" s="285"/>
      <c r="O5" s="285"/>
      <c r="P5" s="285"/>
      <c r="Q5" s="285"/>
      <c r="R5" s="285"/>
      <c r="S5" s="285"/>
      <c r="T5" s="285"/>
      <c r="U5" s="285"/>
      <c r="V5" s="285"/>
      <c r="W5" s="285"/>
      <c r="X5" s="285"/>
      <c r="Y5" s="285"/>
      <c r="Z5" s="286"/>
      <c r="AA5" s="285"/>
      <c r="AB5" s="5"/>
      <c r="AC5" s="6"/>
      <c r="AD5" s="7"/>
      <c r="AE5" s="1"/>
      <c r="AF5" s="1"/>
      <c r="AG5" s="1"/>
      <c r="AH5" s="1"/>
      <c r="AI5" s="1"/>
      <c r="AJ5" s="1"/>
      <c r="AK5" s="1"/>
      <c r="AL5" s="1"/>
      <c r="AM5" s="1"/>
      <c r="AN5" s="1"/>
      <c r="AO5" s="1"/>
    </row>
    <row r="6" spans="1:41" ht="9" customHeight="1" thickBot="1">
      <c r="A6" s="287"/>
      <c r="B6" s="285"/>
      <c r="C6" s="285"/>
      <c r="D6" s="285"/>
      <c r="E6" s="285"/>
      <c r="F6" s="285"/>
      <c r="G6" s="285"/>
      <c r="H6" s="285"/>
      <c r="I6" s="285"/>
      <c r="J6" s="285"/>
      <c r="K6" s="285"/>
      <c r="L6" s="285"/>
      <c r="M6" s="285"/>
      <c r="N6" s="285"/>
      <c r="O6" s="285"/>
      <c r="P6" s="285"/>
      <c r="Q6" s="285"/>
      <c r="R6" s="285"/>
      <c r="S6" s="285"/>
      <c r="T6" s="285"/>
      <c r="U6" s="285"/>
      <c r="V6" s="285"/>
      <c r="W6" s="285"/>
      <c r="X6" s="285"/>
      <c r="Y6" s="285"/>
      <c r="Z6" s="286"/>
      <c r="AA6" s="285"/>
      <c r="AB6" s="285"/>
      <c r="AC6" s="288"/>
      <c r="AD6" s="289"/>
      <c r="AE6" s="1"/>
      <c r="AF6" s="1"/>
      <c r="AG6" s="1"/>
      <c r="AH6" s="1"/>
      <c r="AI6" s="1"/>
      <c r="AJ6" s="1"/>
      <c r="AK6" s="1"/>
      <c r="AL6" s="1"/>
      <c r="AM6" s="1"/>
      <c r="AN6" s="1"/>
      <c r="AO6" s="1"/>
    </row>
    <row r="7" spans="1:41" ht="14.25" customHeight="1">
      <c r="A7" s="420" t="s">
        <v>7</v>
      </c>
      <c r="B7" s="422"/>
      <c r="C7" s="417" t="s">
        <v>8</v>
      </c>
      <c r="D7" s="420" t="s">
        <v>9</v>
      </c>
      <c r="E7" s="421"/>
      <c r="F7" s="421"/>
      <c r="G7" s="421"/>
      <c r="H7" s="422"/>
      <c r="I7" s="429">
        <v>44622</v>
      </c>
      <c r="J7" s="422"/>
      <c r="K7" s="420" t="s">
        <v>10</v>
      </c>
      <c r="L7" s="422"/>
      <c r="M7" s="449" t="s">
        <v>11</v>
      </c>
      <c r="N7" s="431"/>
      <c r="O7" s="430"/>
      <c r="P7" s="431"/>
      <c r="Q7" s="285"/>
      <c r="R7" s="285"/>
      <c r="S7" s="285"/>
      <c r="T7" s="285"/>
      <c r="U7" s="285"/>
      <c r="V7" s="285"/>
      <c r="W7" s="285"/>
      <c r="X7" s="285"/>
      <c r="Y7" s="285"/>
      <c r="Z7" s="286"/>
      <c r="AA7" s="285"/>
      <c r="AB7" s="285"/>
      <c r="AC7" s="288"/>
      <c r="AD7" s="289"/>
      <c r="AE7" s="1"/>
      <c r="AF7" s="1"/>
      <c r="AG7" s="1"/>
      <c r="AH7" s="1"/>
      <c r="AI7" s="1"/>
      <c r="AJ7" s="1"/>
      <c r="AK7" s="1"/>
      <c r="AL7" s="1"/>
      <c r="AM7" s="1"/>
      <c r="AN7" s="1"/>
      <c r="AO7" s="1"/>
    </row>
    <row r="8" spans="1:41" ht="14.25" customHeight="1">
      <c r="A8" s="423"/>
      <c r="B8" s="425"/>
      <c r="C8" s="418"/>
      <c r="D8" s="423"/>
      <c r="E8" s="424"/>
      <c r="F8" s="424"/>
      <c r="G8" s="424"/>
      <c r="H8" s="425"/>
      <c r="I8" s="423"/>
      <c r="J8" s="425"/>
      <c r="K8" s="423"/>
      <c r="L8" s="425"/>
      <c r="M8" s="432" t="s">
        <v>12</v>
      </c>
      <c r="N8" s="433"/>
      <c r="O8" s="434"/>
      <c r="P8" s="433"/>
      <c r="Q8" s="285"/>
      <c r="R8" s="285"/>
      <c r="S8" s="285"/>
      <c r="T8" s="285"/>
      <c r="U8" s="285"/>
      <c r="V8" s="285"/>
      <c r="W8" s="285"/>
      <c r="X8" s="285"/>
      <c r="Y8" s="285"/>
      <c r="Z8" s="286"/>
      <c r="AA8" s="285"/>
      <c r="AB8" s="285"/>
      <c r="AC8" s="288"/>
      <c r="AD8" s="289"/>
      <c r="AE8" s="1"/>
      <c r="AF8" s="1"/>
      <c r="AG8" s="1"/>
      <c r="AH8" s="1"/>
      <c r="AI8" s="1"/>
      <c r="AJ8" s="1"/>
      <c r="AK8" s="1"/>
      <c r="AL8" s="1"/>
      <c r="AM8" s="1"/>
      <c r="AN8" s="1"/>
      <c r="AO8" s="1"/>
    </row>
    <row r="9" spans="1:41" ht="15" customHeight="1" thickBot="1">
      <c r="A9" s="426"/>
      <c r="B9" s="428"/>
      <c r="C9" s="419"/>
      <c r="D9" s="426"/>
      <c r="E9" s="427"/>
      <c r="F9" s="427"/>
      <c r="G9" s="427"/>
      <c r="H9" s="428"/>
      <c r="I9" s="426"/>
      <c r="J9" s="428"/>
      <c r="K9" s="426"/>
      <c r="L9" s="428"/>
      <c r="M9" s="450" t="s">
        <v>13</v>
      </c>
      <c r="N9" s="446"/>
      <c r="O9" s="451" t="s">
        <v>14</v>
      </c>
      <c r="P9" s="446"/>
      <c r="Q9" s="285"/>
      <c r="R9" s="285"/>
      <c r="S9" s="285"/>
      <c r="T9" s="285"/>
      <c r="U9" s="285"/>
      <c r="V9" s="285"/>
      <c r="W9" s="285"/>
      <c r="X9" s="285"/>
      <c r="Y9" s="285"/>
      <c r="Z9" s="286"/>
      <c r="AA9" s="285"/>
      <c r="AB9" s="285"/>
      <c r="AC9" s="288"/>
      <c r="AD9" s="289"/>
      <c r="AE9" s="1"/>
      <c r="AF9" s="1"/>
      <c r="AG9" s="1"/>
      <c r="AH9" s="1"/>
      <c r="AI9" s="1"/>
      <c r="AJ9" s="1"/>
      <c r="AK9" s="1"/>
      <c r="AL9" s="1"/>
      <c r="AM9" s="1"/>
      <c r="AN9" s="1"/>
      <c r="AO9" s="1"/>
    </row>
    <row r="10" spans="1:41" ht="15" customHeight="1" thickBot="1">
      <c r="A10" s="287"/>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89"/>
      <c r="AE10" s="1"/>
      <c r="AF10" s="1"/>
      <c r="AG10" s="1"/>
      <c r="AH10" s="1"/>
      <c r="AI10" s="1"/>
      <c r="AJ10" s="1"/>
      <c r="AK10" s="1"/>
      <c r="AL10" s="1"/>
      <c r="AM10" s="1"/>
      <c r="AN10" s="1"/>
      <c r="AO10" s="1"/>
    </row>
    <row r="11" spans="1:41" ht="15" customHeight="1">
      <c r="A11" s="420" t="s">
        <v>15</v>
      </c>
      <c r="B11" s="422"/>
      <c r="C11" s="435" t="s">
        <v>16</v>
      </c>
      <c r="D11" s="421"/>
      <c r="E11" s="421"/>
      <c r="F11" s="421"/>
      <c r="G11" s="421"/>
      <c r="H11" s="421"/>
      <c r="I11" s="421"/>
      <c r="J11" s="421"/>
      <c r="K11" s="421"/>
      <c r="L11" s="421"/>
      <c r="M11" s="421"/>
      <c r="N11" s="421"/>
      <c r="O11" s="421"/>
      <c r="P11" s="421"/>
      <c r="Q11" s="421"/>
      <c r="R11" s="421"/>
      <c r="S11" s="421"/>
      <c r="T11" s="421"/>
      <c r="U11" s="421"/>
      <c r="V11" s="421"/>
      <c r="W11" s="421"/>
      <c r="X11" s="421"/>
      <c r="Y11" s="421"/>
      <c r="Z11" s="421"/>
      <c r="AA11" s="421"/>
      <c r="AB11" s="421"/>
      <c r="AC11" s="421"/>
      <c r="AD11" s="422"/>
      <c r="AE11" s="1"/>
      <c r="AF11" s="1"/>
      <c r="AG11" s="1"/>
      <c r="AH11" s="1"/>
      <c r="AI11" s="1"/>
      <c r="AJ11" s="1"/>
      <c r="AK11" s="1"/>
      <c r="AL11" s="1"/>
      <c r="AM11" s="1"/>
      <c r="AN11" s="1"/>
      <c r="AO11" s="1"/>
    </row>
    <row r="12" spans="1:41" ht="15" customHeight="1">
      <c r="A12" s="423"/>
      <c r="B12" s="425"/>
      <c r="C12" s="423"/>
      <c r="D12" s="424"/>
      <c r="E12" s="424"/>
      <c r="F12" s="424"/>
      <c r="G12" s="424"/>
      <c r="H12" s="424"/>
      <c r="I12" s="424"/>
      <c r="J12" s="424"/>
      <c r="K12" s="424"/>
      <c r="L12" s="424"/>
      <c r="M12" s="424"/>
      <c r="N12" s="424"/>
      <c r="O12" s="424"/>
      <c r="P12" s="424"/>
      <c r="Q12" s="424"/>
      <c r="R12" s="424"/>
      <c r="S12" s="424"/>
      <c r="T12" s="424"/>
      <c r="U12" s="424"/>
      <c r="V12" s="424"/>
      <c r="W12" s="424"/>
      <c r="X12" s="424"/>
      <c r="Y12" s="424"/>
      <c r="Z12" s="424"/>
      <c r="AA12" s="424"/>
      <c r="AB12" s="424"/>
      <c r="AC12" s="424"/>
      <c r="AD12" s="425"/>
      <c r="AE12" s="1"/>
      <c r="AF12" s="1"/>
      <c r="AG12" s="1"/>
      <c r="AH12" s="1"/>
      <c r="AI12" s="1"/>
      <c r="AJ12" s="1"/>
      <c r="AK12" s="1"/>
      <c r="AL12" s="1"/>
      <c r="AM12" s="1"/>
      <c r="AN12" s="1"/>
      <c r="AO12" s="1"/>
    </row>
    <row r="13" spans="1:41" ht="15" customHeight="1">
      <c r="A13" s="426"/>
      <c r="B13" s="428"/>
      <c r="C13" s="426"/>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27"/>
      <c r="AB13" s="427"/>
      <c r="AC13" s="427"/>
      <c r="AD13" s="428"/>
      <c r="AE13" s="1"/>
      <c r="AF13" s="1"/>
      <c r="AG13" s="1"/>
      <c r="AH13" s="1"/>
      <c r="AI13" s="1"/>
      <c r="AJ13" s="1"/>
      <c r="AK13" s="1"/>
      <c r="AL13" s="1"/>
      <c r="AM13" s="1"/>
      <c r="AN13" s="1"/>
      <c r="AO13" s="1"/>
    </row>
    <row r="14" spans="1:41" ht="9" customHeight="1">
      <c r="A14" s="284"/>
      <c r="B14" s="15"/>
      <c r="C14" s="290"/>
      <c r="D14" s="290"/>
      <c r="E14" s="290"/>
      <c r="F14" s="290"/>
      <c r="G14" s="290"/>
      <c r="H14" s="290"/>
      <c r="I14" s="290"/>
      <c r="J14" s="290"/>
      <c r="K14" s="290"/>
      <c r="L14" s="290"/>
      <c r="M14" s="291"/>
      <c r="N14" s="291"/>
      <c r="O14" s="291"/>
      <c r="P14" s="291"/>
      <c r="Q14" s="291"/>
      <c r="R14" s="16"/>
      <c r="S14" s="16"/>
      <c r="T14" s="16"/>
      <c r="U14" s="16"/>
      <c r="V14" s="16"/>
      <c r="W14" s="16"/>
      <c r="X14" s="16"/>
      <c r="Y14" s="9"/>
      <c r="Z14" s="9"/>
      <c r="AA14" s="9"/>
      <c r="AB14" s="9"/>
      <c r="AC14" s="9"/>
      <c r="AD14" s="292"/>
      <c r="AE14" s="1"/>
      <c r="AF14" s="1"/>
      <c r="AG14" s="1"/>
      <c r="AH14" s="1"/>
      <c r="AI14" s="1"/>
      <c r="AJ14" s="1"/>
      <c r="AK14" s="1"/>
      <c r="AL14" s="1"/>
      <c r="AM14" s="1"/>
      <c r="AN14" s="1"/>
      <c r="AO14" s="1"/>
    </row>
    <row r="15" spans="1:41" ht="49.5" customHeight="1">
      <c r="A15" s="459" t="s">
        <v>17</v>
      </c>
      <c r="B15" s="438"/>
      <c r="C15" s="458" t="s">
        <v>18</v>
      </c>
      <c r="D15" s="437"/>
      <c r="E15" s="437"/>
      <c r="F15" s="437"/>
      <c r="G15" s="437"/>
      <c r="H15" s="437"/>
      <c r="I15" s="437"/>
      <c r="J15" s="437"/>
      <c r="K15" s="438"/>
      <c r="L15" s="436" t="s">
        <v>19</v>
      </c>
      <c r="M15" s="437"/>
      <c r="N15" s="437"/>
      <c r="O15" s="437"/>
      <c r="P15" s="437"/>
      <c r="Q15" s="438"/>
      <c r="R15" s="439" t="s">
        <v>20</v>
      </c>
      <c r="S15" s="437"/>
      <c r="T15" s="437"/>
      <c r="U15" s="437"/>
      <c r="V15" s="437"/>
      <c r="W15" s="437"/>
      <c r="X15" s="438"/>
      <c r="Y15" s="436" t="s">
        <v>21</v>
      </c>
      <c r="Z15" s="438"/>
      <c r="AA15" s="439" t="s">
        <v>22</v>
      </c>
      <c r="AB15" s="437"/>
      <c r="AC15" s="437"/>
      <c r="AD15" s="438"/>
      <c r="AE15" s="1"/>
      <c r="AF15" s="1"/>
      <c r="AG15" s="1"/>
      <c r="AH15" s="1"/>
      <c r="AI15" s="1"/>
      <c r="AJ15" s="1"/>
      <c r="AK15" s="1"/>
      <c r="AL15" s="1"/>
      <c r="AM15" s="1"/>
      <c r="AN15" s="1"/>
      <c r="AO15" s="1"/>
    </row>
    <row r="16" spans="1:41" ht="9" customHeight="1">
      <c r="A16" s="287"/>
      <c r="B16" s="285"/>
      <c r="C16" s="462"/>
      <c r="D16" s="427"/>
      <c r="E16" s="427"/>
      <c r="F16" s="427"/>
      <c r="G16" s="427"/>
      <c r="H16" s="427"/>
      <c r="I16" s="427"/>
      <c r="J16" s="427"/>
      <c r="K16" s="427"/>
      <c r="L16" s="427"/>
      <c r="M16" s="427"/>
      <c r="N16" s="427"/>
      <c r="O16" s="427"/>
      <c r="P16" s="427"/>
      <c r="Q16" s="427"/>
      <c r="R16" s="427"/>
      <c r="S16" s="427"/>
      <c r="T16" s="427"/>
      <c r="U16" s="427"/>
      <c r="V16" s="427"/>
      <c r="W16" s="427"/>
      <c r="X16" s="427"/>
      <c r="Y16" s="427"/>
      <c r="Z16" s="427"/>
      <c r="AA16" s="427"/>
      <c r="AB16" s="427"/>
      <c r="AC16" s="17"/>
      <c r="AD16" s="293"/>
      <c r="AE16" s="1"/>
      <c r="AF16" s="1"/>
      <c r="AG16" s="1"/>
      <c r="AH16" s="1"/>
      <c r="AI16" s="1"/>
      <c r="AJ16" s="1"/>
      <c r="AK16" s="1"/>
      <c r="AL16" s="1"/>
      <c r="AM16" s="1"/>
      <c r="AN16" s="1"/>
      <c r="AO16" s="1"/>
    </row>
    <row r="17" spans="1:41" ht="37.5" customHeight="1" thickBot="1">
      <c r="A17" s="459" t="s">
        <v>23</v>
      </c>
      <c r="B17" s="438"/>
      <c r="C17" s="458" t="s">
        <v>135</v>
      </c>
      <c r="D17" s="437"/>
      <c r="E17" s="437"/>
      <c r="F17" s="437"/>
      <c r="G17" s="437"/>
      <c r="H17" s="437"/>
      <c r="I17" s="437"/>
      <c r="J17" s="437"/>
      <c r="K17" s="437"/>
      <c r="L17" s="437"/>
      <c r="M17" s="437"/>
      <c r="N17" s="437"/>
      <c r="O17" s="437"/>
      <c r="P17" s="437"/>
      <c r="Q17" s="438"/>
      <c r="R17" s="436" t="s">
        <v>25</v>
      </c>
      <c r="S17" s="437"/>
      <c r="T17" s="437"/>
      <c r="U17" s="437"/>
      <c r="V17" s="438"/>
      <c r="W17" s="497">
        <v>1</v>
      </c>
      <c r="X17" s="438"/>
      <c r="Y17" s="498" t="s">
        <v>26</v>
      </c>
      <c r="Z17" s="437"/>
      <c r="AA17" s="437"/>
      <c r="AB17" s="438"/>
      <c r="AC17" s="461">
        <f>+B34</f>
        <v>0.2</v>
      </c>
      <c r="AD17" s="438"/>
      <c r="AE17" s="294"/>
      <c r="AF17" s="294"/>
      <c r="AG17" s="294"/>
      <c r="AH17" s="294"/>
      <c r="AI17" s="294"/>
      <c r="AJ17" s="294"/>
      <c r="AK17" s="294"/>
      <c r="AL17" s="294"/>
      <c r="AM17" s="294"/>
      <c r="AN17" s="294"/>
      <c r="AO17" s="294"/>
    </row>
    <row r="18" spans="1:41" ht="35.450000000000003" customHeight="1" thickBot="1">
      <c r="A18" s="295"/>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7"/>
      <c r="AE18" s="1"/>
      <c r="AF18" s="1"/>
      <c r="AG18" s="1"/>
      <c r="AH18" s="1"/>
      <c r="AI18" s="1"/>
      <c r="AJ18" s="1"/>
      <c r="AK18" s="1"/>
      <c r="AL18" s="1"/>
      <c r="AM18" s="1"/>
      <c r="AN18" s="1"/>
      <c r="AO18" s="1"/>
    </row>
    <row r="19" spans="1:41" ht="31.5" customHeight="1" thickBot="1">
      <c r="A19" s="436" t="s">
        <v>27</v>
      </c>
      <c r="B19" s="437"/>
      <c r="C19" s="437"/>
      <c r="D19" s="437"/>
      <c r="E19" s="437"/>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8"/>
      <c r="AE19" s="18"/>
      <c r="AF19" s="18"/>
      <c r="AG19" s="1"/>
      <c r="AH19" s="1"/>
      <c r="AI19" s="1"/>
      <c r="AJ19" s="1"/>
      <c r="AK19" s="1"/>
      <c r="AL19" s="1"/>
      <c r="AM19" s="1"/>
      <c r="AN19" s="1"/>
      <c r="AO19" s="1"/>
    </row>
    <row r="20" spans="1:41" ht="31.5" customHeight="1" thickBot="1">
      <c r="A20" s="298"/>
      <c r="B20" s="288"/>
      <c r="C20" s="460" t="s">
        <v>28</v>
      </c>
      <c r="D20" s="427"/>
      <c r="E20" s="427"/>
      <c r="F20" s="427"/>
      <c r="G20" s="427"/>
      <c r="H20" s="427"/>
      <c r="I20" s="427"/>
      <c r="J20" s="427"/>
      <c r="K20" s="427"/>
      <c r="L20" s="427"/>
      <c r="M20" s="427"/>
      <c r="N20" s="427"/>
      <c r="O20" s="427"/>
      <c r="P20" s="428"/>
      <c r="Q20" s="499" t="s">
        <v>29</v>
      </c>
      <c r="R20" s="500"/>
      <c r="S20" s="500"/>
      <c r="T20" s="500"/>
      <c r="U20" s="500"/>
      <c r="V20" s="500"/>
      <c r="W20" s="500"/>
      <c r="X20" s="500"/>
      <c r="Y20" s="500"/>
      <c r="Z20" s="500"/>
      <c r="AA20" s="500"/>
      <c r="AB20" s="500"/>
      <c r="AC20" s="500"/>
      <c r="AD20" s="425"/>
      <c r="AE20" s="18"/>
      <c r="AF20" s="18"/>
      <c r="AG20" s="1"/>
      <c r="AH20" s="1"/>
      <c r="AI20" s="1"/>
      <c r="AJ20" s="1"/>
      <c r="AK20" s="1"/>
      <c r="AL20" s="1"/>
      <c r="AM20" s="1"/>
      <c r="AN20" s="1"/>
      <c r="AO20" s="1"/>
    </row>
    <row r="21" spans="1:41" ht="30.95" customHeight="1" thickBot="1">
      <c r="A21" s="287"/>
      <c r="B21" s="285"/>
      <c r="C21" s="19" t="s">
        <v>30</v>
      </c>
      <c r="D21" s="20" t="s">
        <v>8</v>
      </c>
      <c r="E21" s="20" t="s">
        <v>31</v>
      </c>
      <c r="F21" s="20" t="s">
        <v>32</v>
      </c>
      <c r="G21" s="20" t="s">
        <v>33</v>
      </c>
      <c r="H21" s="20" t="s">
        <v>34</v>
      </c>
      <c r="I21" s="20" t="s">
        <v>35</v>
      </c>
      <c r="J21" s="20" t="s">
        <v>36</v>
      </c>
      <c r="K21" s="20" t="s">
        <v>37</v>
      </c>
      <c r="L21" s="20" t="s">
        <v>38</v>
      </c>
      <c r="M21" s="20" t="s">
        <v>39</v>
      </c>
      <c r="N21" s="20" t="s">
        <v>40</v>
      </c>
      <c r="O21" s="20" t="s">
        <v>41</v>
      </c>
      <c r="P21" s="21" t="s">
        <v>42</v>
      </c>
      <c r="Q21" s="19" t="s">
        <v>30</v>
      </c>
      <c r="R21" s="20" t="s">
        <v>8</v>
      </c>
      <c r="S21" s="20" t="s">
        <v>31</v>
      </c>
      <c r="T21" s="20" t="s">
        <v>32</v>
      </c>
      <c r="U21" s="20" t="s">
        <v>33</v>
      </c>
      <c r="V21" s="20" t="s">
        <v>34</v>
      </c>
      <c r="W21" s="20" t="s">
        <v>35</v>
      </c>
      <c r="X21" s="20" t="s">
        <v>36</v>
      </c>
      <c r="Y21" s="20" t="s">
        <v>37</v>
      </c>
      <c r="Z21" s="20" t="s">
        <v>38</v>
      </c>
      <c r="AA21" s="20" t="s">
        <v>39</v>
      </c>
      <c r="AB21" s="20" t="s">
        <v>40</v>
      </c>
      <c r="AC21" s="20" t="s">
        <v>41</v>
      </c>
      <c r="AD21" s="21" t="s">
        <v>42</v>
      </c>
      <c r="AE21" s="18"/>
      <c r="AF21" s="18"/>
      <c r="AG21" s="1"/>
      <c r="AH21" s="1"/>
      <c r="AI21" s="1"/>
      <c r="AJ21" s="1"/>
      <c r="AK21" s="1"/>
      <c r="AL21" s="1"/>
      <c r="AM21" s="1"/>
      <c r="AN21" s="1"/>
      <c r="AO21" s="1"/>
    </row>
    <row r="22" spans="1:41" ht="31.5" customHeight="1">
      <c r="A22" s="496" t="s">
        <v>43</v>
      </c>
      <c r="B22" s="441"/>
      <c r="C22" s="22"/>
      <c r="D22" s="23"/>
      <c r="E22" s="23"/>
      <c r="F22" s="23"/>
      <c r="G22" s="23"/>
      <c r="H22" s="23"/>
      <c r="I22" s="23"/>
      <c r="J22" s="23"/>
      <c r="K22" s="23"/>
      <c r="L22" s="23"/>
      <c r="M22" s="23"/>
      <c r="N22" s="23"/>
      <c r="O22" s="160">
        <f t="shared" ref="O22:O25" si="0">SUM(C22:N22)</f>
        <v>0</v>
      </c>
      <c r="P22" s="299"/>
      <c r="Q22" s="259">
        <v>371243829</v>
      </c>
      <c r="R22" s="72">
        <v>22500000</v>
      </c>
      <c r="S22" s="72"/>
      <c r="T22" s="72">
        <f>7200000+19980500</f>
        <v>27180500</v>
      </c>
      <c r="U22" s="72">
        <f>2310000+2000000+500000+14000000</f>
        <v>18810000</v>
      </c>
      <c r="V22" s="72">
        <v>1000000</v>
      </c>
      <c r="W22" s="72">
        <v>34000000</v>
      </c>
      <c r="X22" s="72">
        <f>35000000+37500000</f>
        <v>72500000</v>
      </c>
      <c r="Y22" s="72"/>
      <c r="Z22" s="72"/>
      <c r="AA22" s="72"/>
      <c r="AB22" s="72"/>
      <c r="AC22" s="160">
        <f t="shared" ref="AC22:AC23" si="1">SUM(Q22:AB22)</f>
        <v>547234329</v>
      </c>
      <c r="AD22" s="24"/>
      <c r="AE22" s="18"/>
      <c r="AF22" s="18"/>
      <c r="AG22" s="1"/>
      <c r="AH22" s="1"/>
      <c r="AI22" s="1"/>
      <c r="AJ22" s="1"/>
      <c r="AK22" s="1"/>
      <c r="AL22" s="1"/>
      <c r="AM22" s="1"/>
      <c r="AN22" s="1"/>
      <c r="AO22" s="1"/>
    </row>
    <row r="23" spans="1:41" ht="31.5" customHeight="1">
      <c r="A23" s="492" t="s">
        <v>44</v>
      </c>
      <c r="B23" s="448"/>
      <c r="C23" s="25"/>
      <c r="D23" s="26"/>
      <c r="E23" s="26"/>
      <c r="F23" s="26"/>
      <c r="G23" s="26"/>
      <c r="H23" s="26"/>
      <c r="I23" s="26"/>
      <c r="J23" s="26"/>
      <c r="K23" s="26"/>
      <c r="L23" s="26"/>
      <c r="M23" s="26"/>
      <c r="N23" s="26"/>
      <c r="O23" s="27">
        <f t="shared" si="0"/>
        <v>0</v>
      </c>
      <c r="P23" s="313" t="str">
        <f>IFERROR(O23/(SUMIF(C23:N23,"&gt;0",C22:N22))," ")</f>
        <v xml:space="preserve"> </v>
      </c>
      <c r="Q23" s="258">
        <v>371243829</v>
      </c>
      <c r="R23" s="357">
        <v>0</v>
      </c>
      <c r="S23" s="28"/>
      <c r="T23" s="28"/>
      <c r="U23" s="28"/>
      <c r="V23" s="28"/>
      <c r="W23" s="28"/>
      <c r="X23" s="28"/>
      <c r="Y23" s="28"/>
      <c r="Z23" s="28"/>
      <c r="AA23" s="28"/>
      <c r="AB23" s="28"/>
      <c r="AC23" s="27">
        <f t="shared" si="1"/>
        <v>371243829</v>
      </c>
      <c r="AD23" s="29">
        <f>IFERROR(AC23/(SUMIF(Q23:AB23,"&gt;0",Q22:AB22))," ")</f>
        <v>1</v>
      </c>
      <c r="AE23" s="18"/>
      <c r="AF23" s="18"/>
      <c r="AG23" s="1"/>
      <c r="AH23" s="1"/>
      <c r="AI23" s="1"/>
      <c r="AJ23" s="1"/>
      <c r="AK23" s="1"/>
      <c r="AL23" s="1"/>
      <c r="AM23" s="1"/>
      <c r="AN23" s="1"/>
      <c r="AO23" s="1"/>
    </row>
    <row r="24" spans="1:41" ht="31.5" customHeight="1">
      <c r="A24" s="492" t="s">
        <v>45</v>
      </c>
      <c r="B24" s="448"/>
      <c r="C24" s="30"/>
      <c r="D24" s="26">
        <v>200686598</v>
      </c>
      <c r="E24" s="26">
        <v>9803928</v>
      </c>
      <c r="F24" s="26">
        <v>14175000</v>
      </c>
      <c r="G24" s="26"/>
      <c r="H24" s="26"/>
      <c r="I24" s="26"/>
      <c r="J24" s="26"/>
      <c r="K24" s="26"/>
      <c r="L24" s="26"/>
      <c r="M24" s="26"/>
      <c r="N24" s="26"/>
      <c r="O24" s="27">
        <f t="shared" si="0"/>
        <v>224665526</v>
      </c>
      <c r="P24" s="300"/>
      <c r="Q24" s="163"/>
      <c r="R24" s="26">
        <v>13926297</v>
      </c>
      <c r="S24" s="26">
        <v>32504200</v>
      </c>
      <c r="T24" s="26">
        <v>35879200</v>
      </c>
      <c r="U24" s="26">
        <v>34724254</v>
      </c>
      <c r="V24" s="26">
        <v>41640923</v>
      </c>
      <c r="W24" s="26">
        <v>52324256</v>
      </c>
      <c r="X24" s="26">
        <v>70160922</v>
      </c>
      <c r="Y24" s="26">
        <v>35890922</v>
      </c>
      <c r="Z24" s="26">
        <v>39760922</v>
      </c>
      <c r="AA24" s="26">
        <v>66765922</v>
      </c>
      <c r="AB24" s="26">
        <f>55660922+67995589</f>
        <v>123656511</v>
      </c>
      <c r="AC24" s="27">
        <f>SUM(R24:AB24)</f>
        <v>547234329</v>
      </c>
      <c r="AD24" s="29"/>
      <c r="AE24" s="18"/>
      <c r="AF24" s="18"/>
      <c r="AG24" s="1"/>
      <c r="AH24" s="1"/>
      <c r="AI24" s="1"/>
      <c r="AJ24" s="1"/>
      <c r="AK24" s="1"/>
      <c r="AL24" s="1"/>
      <c r="AM24" s="1"/>
      <c r="AN24" s="1"/>
      <c r="AO24" s="1"/>
    </row>
    <row r="25" spans="1:41" ht="31.5" customHeight="1">
      <c r="A25" s="463" t="s">
        <v>46</v>
      </c>
      <c r="B25" s="445"/>
      <c r="C25" s="31"/>
      <c r="D25" s="356">
        <v>183052517</v>
      </c>
      <c r="E25" s="32"/>
      <c r="F25" s="32"/>
      <c r="G25" s="32"/>
      <c r="H25" s="32"/>
      <c r="I25" s="32"/>
      <c r="J25" s="32"/>
      <c r="K25" s="32"/>
      <c r="L25" s="32"/>
      <c r="M25" s="32"/>
      <c r="N25" s="32"/>
      <c r="O25" s="33">
        <f t="shared" si="0"/>
        <v>183052517</v>
      </c>
      <c r="P25" s="314">
        <f>IFERROR(O25/(SUMIF(C25:N25,"&gt;0",C24:N24))," ")</f>
        <v>0.91213124754847852</v>
      </c>
      <c r="Q25" s="31"/>
      <c r="R25" s="356">
        <v>8988603</v>
      </c>
      <c r="S25" s="32"/>
      <c r="T25" s="32"/>
      <c r="U25" s="32"/>
      <c r="V25" s="32"/>
      <c r="W25" s="32"/>
      <c r="X25" s="32"/>
      <c r="Y25" s="32"/>
      <c r="Z25" s="32"/>
      <c r="AA25" s="32"/>
      <c r="AB25" s="32"/>
      <c r="AC25" s="33">
        <f>SUM(Q25:AB25)</f>
        <v>8988603</v>
      </c>
      <c r="AD25" s="34">
        <f ca="1">IFERROR(AC25/(SUMIF(Q25:AB25,"&gt;0",R24:AB24))," ")</f>
        <v>0.27653666295432588</v>
      </c>
      <c r="AE25" s="18"/>
      <c r="AF25" s="18"/>
      <c r="AG25" s="1"/>
      <c r="AH25" s="1"/>
      <c r="AI25" s="1"/>
      <c r="AJ25" s="1"/>
      <c r="AK25" s="1"/>
      <c r="AL25" s="1"/>
      <c r="AM25" s="1"/>
      <c r="AN25" s="1"/>
      <c r="AO25" s="1"/>
    </row>
    <row r="26" spans="1:41" ht="31.5" customHeight="1">
      <c r="A26" s="287"/>
      <c r="B26" s="285"/>
      <c r="C26" s="302"/>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288"/>
      <c r="AD26" s="289"/>
      <c r="AE26" s="1"/>
      <c r="AF26" s="1"/>
      <c r="AG26" s="1"/>
      <c r="AH26" s="1"/>
      <c r="AI26" s="1"/>
      <c r="AJ26" s="1"/>
      <c r="AK26" s="1"/>
      <c r="AL26" s="1"/>
      <c r="AM26" s="1"/>
      <c r="AN26" s="1"/>
      <c r="AO26" s="1"/>
    </row>
    <row r="27" spans="1:41" ht="33.75" customHeight="1">
      <c r="A27" s="455" t="s">
        <v>47</v>
      </c>
      <c r="B27" s="441"/>
      <c r="C27" s="441"/>
      <c r="D27" s="441"/>
      <c r="E27" s="441"/>
      <c r="F27" s="441"/>
      <c r="G27" s="441"/>
      <c r="H27" s="441"/>
      <c r="I27" s="441"/>
      <c r="J27" s="441"/>
      <c r="K27" s="441"/>
      <c r="L27" s="441"/>
      <c r="M27" s="441"/>
      <c r="N27" s="441"/>
      <c r="O27" s="441"/>
      <c r="P27" s="441"/>
      <c r="Q27" s="441"/>
      <c r="R27" s="441"/>
      <c r="S27" s="441"/>
      <c r="T27" s="441"/>
      <c r="U27" s="441"/>
      <c r="V27" s="441"/>
      <c r="W27" s="441"/>
      <c r="X27" s="441"/>
      <c r="Y27" s="441"/>
      <c r="Z27" s="441"/>
      <c r="AA27" s="441"/>
      <c r="AB27" s="441"/>
      <c r="AC27" s="441"/>
      <c r="AD27" s="431"/>
      <c r="AE27" s="1"/>
      <c r="AF27" s="1"/>
      <c r="AG27" s="1"/>
      <c r="AH27" s="1"/>
      <c r="AI27" s="1"/>
      <c r="AJ27" s="1"/>
      <c r="AK27" s="1"/>
      <c r="AL27" s="1"/>
      <c r="AM27" s="1"/>
      <c r="AN27" s="1"/>
      <c r="AO27" s="1"/>
    </row>
    <row r="28" spans="1:41" ht="15" customHeight="1">
      <c r="A28" s="493" t="s">
        <v>48</v>
      </c>
      <c r="B28" s="488" t="s">
        <v>49</v>
      </c>
      <c r="C28" s="495"/>
      <c r="D28" s="456" t="s">
        <v>50</v>
      </c>
      <c r="E28" s="448"/>
      <c r="F28" s="448"/>
      <c r="G28" s="448"/>
      <c r="H28" s="448"/>
      <c r="I28" s="448"/>
      <c r="J28" s="448"/>
      <c r="K28" s="448"/>
      <c r="L28" s="448"/>
      <c r="M28" s="448"/>
      <c r="N28" s="448"/>
      <c r="O28" s="457"/>
      <c r="P28" s="486" t="s">
        <v>41</v>
      </c>
      <c r="Q28" s="488" t="s">
        <v>51</v>
      </c>
      <c r="R28" s="489"/>
      <c r="S28" s="489"/>
      <c r="T28" s="489"/>
      <c r="U28" s="489"/>
      <c r="V28" s="489"/>
      <c r="W28" s="489"/>
      <c r="X28" s="489"/>
      <c r="Y28" s="489"/>
      <c r="Z28" s="489"/>
      <c r="AA28" s="489"/>
      <c r="AB28" s="489"/>
      <c r="AC28" s="489"/>
      <c r="AD28" s="490"/>
      <c r="AE28" s="1"/>
      <c r="AF28" s="1"/>
      <c r="AG28" s="1"/>
      <c r="AH28" s="1"/>
      <c r="AI28" s="1"/>
      <c r="AJ28" s="1"/>
      <c r="AK28" s="1"/>
      <c r="AL28" s="1"/>
      <c r="AM28" s="1"/>
      <c r="AN28" s="1"/>
      <c r="AO28" s="1"/>
    </row>
    <row r="29" spans="1:41" ht="27" customHeight="1">
      <c r="A29" s="494"/>
      <c r="B29" s="491"/>
      <c r="C29" s="466"/>
      <c r="D29" s="35" t="s">
        <v>30</v>
      </c>
      <c r="E29" s="35" t="s">
        <v>8</v>
      </c>
      <c r="F29" s="35" t="s">
        <v>31</v>
      </c>
      <c r="G29" s="35" t="s">
        <v>32</v>
      </c>
      <c r="H29" s="35" t="s">
        <v>33</v>
      </c>
      <c r="I29" s="35" t="s">
        <v>34</v>
      </c>
      <c r="J29" s="35" t="s">
        <v>35</v>
      </c>
      <c r="K29" s="35" t="s">
        <v>36</v>
      </c>
      <c r="L29" s="35" t="s">
        <v>37</v>
      </c>
      <c r="M29" s="35" t="s">
        <v>38</v>
      </c>
      <c r="N29" s="35" t="s">
        <v>39</v>
      </c>
      <c r="O29" s="35" t="s">
        <v>40</v>
      </c>
      <c r="P29" s="487"/>
      <c r="Q29" s="491"/>
      <c r="R29" s="465"/>
      <c r="S29" s="465"/>
      <c r="T29" s="465"/>
      <c r="U29" s="465"/>
      <c r="V29" s="465"/>
      <c r="W29" s="465"/>
      <c r="X29" s="465"/>
      <c r="Y29" s="465"/>
      <c r="Z29" s="465"/>
      <c r="AA29" s="465"/>
      <c r="AB29" s="465"/>
      <c r="AC29" s="465"/>
      <c r="AD29" s="467"/>
      <c r="AE29" s="1"/>
      <c r="AF29" s="1"/>
      <c r="AG29" s="1"/>
      <c r="AH29" s="1"/>
      <c r="AI29" s="1"/>
      <c r="AJ29" s="1"/>
      <c r="AK29" s="1"/>
      <c r="AL29" s="1"/>
      <c r="AM29" s="1"/>
      <c r="AN29" s="1"/>
      <c r="AO29" s="1"/>
    </row>
    <row r="30" spans="1:41" ht="70.5" customHeight="1">
      <c r="A30" s="36" t="s">
        <v>136</v>
      </c>
      <c r="B30" s="507" t="s">
        <v>107</v>
      </c>
      <c r="C30" s="495"/>
      <c r="D30" s="303"/>
      <c r="E30" s="303"/>
      <c r="F30" s="73"/>
      <c r="G30" s="303"/>
      <c r="H30" s="303"/>
      <c r="I30" s="303"/>
      <c r="J30" s="303"/>
      <c r="K30" s="303"/>
      <c r="L30" s="303"/>
      <c r="M30" s="303"/>
      <c r="N30" s="303"/>
      <c r="O30" s="303"/>
      <c r="P30" s="304">
        <f>SUM(D30:O30)</f>
        <v>0</v>
      </c>
      <c r="Q30" s="569"/>
      <c r="R30" s="448"/>
      <c r="S30" s="448"/>
      <c r="T30" s="448"/>
      <c r="U30" s="448"/>
      <c r="V30" s="448"/>
      <c r="W30" s="448"/>
      <c r="X30" s="448"/>
      <c r="Y30" s="448"/>
      <c r="Z30" s="448"/>
      <c r="AA30" s="448"/>
      <c r="AB30" s="448"/>
      <c r="AC30" s="448"/>
      <c r="AD30" s="433"/>
      <c r="AE30" s="1"/>
      <c r="AF30" s="1"/>
      <c r="AG30" s="1"/>
      <c r="AH30" s="1"/>
      <c r="AI30" s="1"/>
      <c r="AJ30" s="1"/>
      <c r="AK30" s="1"/>
      <c r="AL30" s="1"/>
      <c r="AM30" s="1"/>
      <c r="AN30" s="1"/>
      <c r="AO30" s="1"/>
    </row>
    <row r="31" spans="1:41" ht="45" customHeight="1">
      <c r="A31" s="455" t="s">
        <v>54</v>
      </c>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31"/>
      <c r="AE31" s="1"/>
      <c r="AF31" s="1"/>
      <c r="AG31" s="1"/>
      <c r="AH31" s="1"/>
      <c r="AI31" s="1"/>
      <c r="AJ31" s="1"/>
      <c r="AK31" s="1"/>
      <c r="AL31" s="1"/>
      <c r="AM31" s="1"/>
      <c r="AN31" s="1"/>
      <c r="AO31" s="1"/>
    </row>
    <row r="32" spans="1:41" ht="22.5" customHeight="1">
      <c r="A32" s="501" t="s">
        <v>55</v>
      </c>
      <c r="B32" s="486" t="s">
        <v>56</v>
      </c>
      <c r="C32" s="486" t="s">
        <v>49</v>
      </c>
      <c r="D32" s="456" t="s">
        <v>57</v>
      </c>
      <c r="E32" s="448"/>
      <c r="F32" s="448"/>
      <c r="G32" s="448"/>
      <c r="H32" s="448"/>
      <c r="I32" s="448"/>
      <c r="J32" s="448"/>
      <c r="K32" s="448"/>
      <c r="L32" s="448"/>
      <c r="M32" s="448"/>
      <c r="N32" s="448"/>
      <c r="O32" s="448"/>
      <c r="P32" s="457"/>
      <c r="Q32" s="456" t="s">
        <v>58</v>
      </c>
      <c r="R32" s="448"/>
      <c r="S32" s="448"/>
      <c r="T32" s="448"/>
      <c r="U32" s="448"/>
      <c r="V32" s="448"/>
      <c r="W32" s="448"/>
      <c r="X32" s="448"/>
      <c r="Y32" s="448"/>
      <c r="Z32" s="448"/>
      <c r="AA32" s="448"/>
      <c r="AB32" s="448"/>
      <c r="AC32" s="448"/>
      <c r="AD32" s="433"/>
      <c r="AE32" s="1"/>
      <c r="AF32" s="1"/>
      <c r="AG32" s="38"/>
      <c r="AH32" s="38"/>
      <c r="AI32" s="38"/>
      <c r="AJ32" s="38"/>
      <c r="AK32" s="38"/>
      <c r="AL32" s="38"/>
      <c r="AM32" s="38"/>
      <c r="AN32" s="38"/>
      <c r="AO32" s="38"/>
    </row>
    <row r="33" spans="1:41" ht="22.5" customHeight="1">
      <c r="A33" s="502"/>
      <c r="B33" s="487"/>
      <c r="C33" s="487"/>
      <c r="D33" s="35" t="s">
        <v>30</v>
      </c>
      <c r="E33" s="35" t="s">
        <v>8</v>
      </c>
      <c r="F33" s="35" t="s">
        <v>31</v>
      </c>
      <c r="G33" s="35" t="s">
        <v>32</v>
      </c>
      <c r="H33" s="35" t="s">
        <v>33</v>
      </c>
      <c r="I33" s="35" t="s">
        <v>34</v>
      </c>
      <c r="J33" s="35" t="s">
        <v>35</v>
      </c>
      <c r="K33" s="35" t="s">
        <v>36</v>
      </c>
      <c r="L33" s="35" t="s">
        <v>37</v>
      </c>
      <c r="M33" s="35" t="s">
        <v>38</v>
      </c>
      <c r="N33" s="35" t="s">
        <v>39</v>
      </c>
      <c r="O33" s="35" t="s">
        <v>40</v>
      </c>
      <c r="P33" s="35" t="s">
        <v>41</v>
      </c>
      <c r="Q33" s="464" t="s">
        <v>59</v>
      </c>
      <c r="R33" s="465"/>
      <c r="S33" s="465"/>
      <c r="T33" s="465"/>
      <c r="U33" s="465"/>
      <c r="V33" s="466"/>
      <c r="W33" s="464" t="s">
        <v>60</v>
      </c>
      <c r="X33" s="465"/>
      <c r="Y33" s="465"/>
      <c r="Z33" s="466"/>
      <c r="AA33" s="464" t="s">
        <v>61</v>
      </c>
      <c r="AB33" s="465"/>
      <c r="AC33" s="465"/>
      <c r="AD33" s="467"/>
      <c r="AE33" s="1"/>
      <c r="AF33" s="1"/>
      <c r="AG33" s="38"/>
      <c r="AH33" s="38"/>
      <c r="AI33" s="38"/>
      <c r="AJ33" s="38"/>
      <c r="AK33" s="38"/>
      <c r="AL33" s="38"/>
      <c r="AM33" s="38"/>
      <c r="AN33" s="38"/>
      <c r="AO33" s="38"/>
    </row>
    <row r="34" spans="1:41" ht="123" customHeight="1">
      <c r="A34" s="503" t="s">
        <v>136</v>
      </c>
      <c r="B34" s="505">
        <f>SUM(B38,B40,B42,B44)</f>
        <v>0.2</v>
      </c>
      <c r="C34" s="267" t="s">
        <v>62</v>
      </c>
      <c r="D34" s="317">
        <f t="shared" ref="D34:O34" si="2">+D50</f>
        <v>0.72499999999999998</v>
      </c>
      <c r="E34" s="317">
        <f t="shared" si="2"/>
        <v>0.75</v>
      </c>
      <c r="F34" s="317">
        <f t="shared" si="2"/>
        <v>0.77500000000000002</v>
      </c>
      <c r="G34" s="317">
        <f t="shared" si="2"/>
        <v>0.8</v>
      </c>
      <c r="H34" s="317">
        <f t="shared" si="2"/>
        <v>0.82500000000000007</v>
      </c>
      <c r="I34" s="317">
        <f t="shared" si="2"/>
        <v>0.85000000000000009</v>
      </c>
      <c r="J34" s="317">
        <f t="shared" si="2"/>
        <v>0.87500000000000011</v>
      </c>
      <c r="K34" s="317">
        <f t="shared" si="2"/>
        <v>0.90000000000000013</v>
      </c>
      <c r="L34" s="317">
        <f t="shared" si="2"/>
        <v>0.92500000000000016</v>
      </c>
      <c r="M34" s="317">
        <f t="shared" si="2"/>
        <v>0.95000000000000018</v>
      </c>
      <c r="N34" s="317">
        <f t="shared" si="2"/>
        <v>0.9750000000000002</v>
      </c>
      <c r="O34" s="317">
        <f t="shared" si="2"/>
        <v>1.0000000000000002</v>
      </c>
      <c r="P34" s="322">
        <f>+O34</f>
        <v>1.0000000000000002</v>
      </c>
      <c r="Q34" s="650" t="s">
        <v>595</v>
      </c>
      <c r="R34" s="651"/>
      <c r="S34" s="651"/>
      <c r="T34" s="651"/>
      <c r="U34" s="651"/>
      <c r="V34" s="652"/>
      <c r="W34" s="474" t="s">
        <v>593</v>
      </c>
      <c r="X34" s="475"/>
      <c r="Y34" s="475"/>
      <c r="Z34" s="476"/>
      <c r="AA34" s="474" t="s">
        <v>594</v>
      </c>
      <c r="AB34" s="475"/>
      <c r="AC34" s="475"/>
      <c r="AD34" s="582"/>
      <c r="AE34" s="1"/>
      <c r="AF34" s="1"/>
      <c r="AG34" s="38"/>
      <c r="AH34" s="38"/>
      <c r="AI34" s="38"/>
      <c r="AJ34" s="38"/>
      <c r="AK34" s="38"/>
      <c r="AL34" s="38"/>
      <c r="AM34" s="38"/>
      <c r="AN34" s="38"/>
      <c r="AO34" s="38"/>
    </row>
    <row r="35" spans="1:41" ht="135.6" customHeight="1">
      <c r="A35" s="559"/>
      <c r="B35" s="561"/>
      <c r="C35" s="39" t="s">
        <v>63</v>
      </c>
      <c r="D35" s="204">
        <f t="shared" ref="D35:O35" si="3">+D51</f>
        <v>0.71841999999999995</v>
      </c>
      <c r="E35" s="204">
        <f t="shared" si="3"/>
        <v>0.74681749999999991</v>
      </c>
      <c r="F35" s="155">
        <f t="shared" si="3"/>
        <v>0.74681749999999991</v>
      </c>
      <c r="G35" s="155">
        <f t="shared" si="3"/>
        <v>0.74681749999999991</v>
      </c>
      <c r="H35" s="155">
        <f t="shared" si="3"/>
        <v>0.74681749999999991</v>
      </c>
      <c r="I35" s="155">
        <f t="shared" si="3"/>
        <v>0.74681749999999991</v>
      </c>
      <c r="J35" s="155">
        <f t="shared" si="3"/>
        <v>0.74681749999999991</v>
      </c>
      <c r="K35" s="155">
        <f t="shared" si="3"/>
        <v>0.74681749999999991</v>
      </c>
      <c r="L35" s="155">
        <f t="shared" si="3"/>
        <v>0.74681749999999991</v>
      </c>
      <c r="M35" s="155">
        <f t="shared" si="3"/>
        <v>0.74681749999999991</v>
      </c>
      <c r="N35" s="155">
        <f t="shared" si="3"/>
        <v>0.74681749999999991</v>
      </c>
      <c r="O35" s="155">
        <f t="shared" si="3"/>
        <v>0.74681749999999991</v>
      </c>
      <c r="P35" s="205">
        <f>+D35</f>
        <v>0.71841999999999995</v>
      </c>
      <c r="Q35" s="653"/>
      <c r="R35" s="654"/>
      <c r="S35" s="654"/>
      <c r="T35" s="654"/>
      <c r="U35" s="654"/>
      <c r="V35" s="655"/>
      <c r="W35" s="674"/>
      <c r="X35" s="675"/>
      <c r="Y35" s="675"/>
      <c r="Z35" s="676"/>
      <c r="AA35" s="674"/>
      <c r="AB35" s="675"/>
      <c r="AC35" s="675"/>
      <c r="AD35" s="677"/>
      <c r="AE35" s="40"/>
      <c r="AF35" s="1"/>
      <c r="AG35" s="38"/>
      <c r="AH35" s="38"/>
      <c r="AI35" s="38"/>
      <c r="AJ35" s="38"/>
      <c r="AK35" s="38"/>
      <c r="AL35" s="38"/>
      <c r="AM35" s="38"/>
      <c r="AN35" s="38"/>
      <c r="AO35" s="38"/>
    </row>
    <row r="36" spans="1:41" ht="39.6" customHeight="1">
      <c r="A36" s="568" t="s">
        <v>64</v>
      </c>
      <c r="B36" s="571" t="s">
        <v>65</v>
      </c>
      <c r="C36" s="555" t="s">
        <v>66</v>
      </c>
      <c r="D36" s="441"/>
      <c r="E36" s="441"/>
      <c r="F36" s="441"/>
      <c r="G36" s="441"/>
      <c r="H36" s="441"/>
      <c r="I36" s="441"/>
      <c r="J36" s="441"/>
      <c r="K36" s="441"/>
      <c r="L36" s="441"/>
      <c r="M36" s="441"/>
      <c r="N36" s="441"/>
      <c r="O36" s="441"/>
      <c r="P36" s="572"/>
      <c r="Q36" s="555" t="s">
        <v>67</v>
      </c>
      <c r="R36" s="441"/>
      <c r="S36" s="441"/>
      <c r="T36" s="441"/>
      <c r="U36" s="441"/>
      <c r="V36" s="441"/>
      <c r="W36" s="441"/>
      <c r="X36" s="441"/>
      <c r="Y36" s="441"/>
      <c r="Z36" s="441"/>
      <c r="AA36" s="441"/>
      <c r="AB36" s="441"/>
      <c r="AC36" s="441"/>
      <c r="AD36" s="431"/>
      <c r="AE36" s="1"/>
      <c r="AF36" s="1"/>
      <c r="AG36" s="38"/>
      <c r="AH36" s="38"/>
      <c r="AI36" s="38"/>
      <c r="AJ36" s="38"/>
      <c r="AK36" s="38"/>
      <c r="AL36" s="38"/>
      <c r="AM36" s="38"/>
      <c r="AN36" s="38"/>
      <c r="AO36" s="38"/>
    </row>
    <row r="37" spans="1:41" ht="45.6" customHeight="1">
      <c r="A37" s="502"/>
      <c r="B37" s="487"/>
      <c r="C37" s="35" t="s">
        <v>68</v>
      </c>
      <c r="D37" s="35" t="s">
        <v>69</v>
      </c>
      <c r="E37" s="35" t="s">
        <v>70</v>
      </c>
      <c r="F37" s="35" t="s">
        <v>71</v>
      </c>
      <c r="G37" s="35" t="s">
        <v>72</v>
      </c>
      <c r="H37" s="35" t="s">
        <v>73</v>
      </c>
      <c r="I37" s="35" t="s">
        <v>74</v>
      </c>
      <c r="J37" s="35" t="s">
        <v>75</v>
      </c>
      <c r="K37" s="35" t="s">
        <v>76</v>
      </c>
      <c r="L37" s="35" t="s">
        <v>77</v>
      </c>
      <c r="M37" s="35" t="s">
        <v>78</v>
      </c>
      <c r="N37" s="35" t="s">
        <v>79</v>
      </c>
      <c r="O37" s="35" t="s">
        <v>80</v>
      </c>
      <c r="P37" s="35" t="s">
        <v>81</v>
      </c>
      <c r="Q37" s="456" t="s">
        <v>82</v>
      </c>
      <c r="R37" s="448"/>
      <c r="S37" s="448"/>
      <c r="T37" s="448"/>
      <c r="U37" s="448"/>
      <c r="V37" s="448"/>
      <c r="W37" s="448"/>
      <c r="X37" s="448"/>
      <c r="Y37" s="448"/>
      <c r="Z37" s="448"/>
      <c r="AA37" s="448"/>
      <c r="AB37" s="448"/>
      <c r="AC37" s="448"/>
      <c r="AD37" s="433"/>
      <c r="AE37" s="1"/>
      <c r="AF37" s="1"/>
      <c r="AG37" s="41"/>
      <c r="AH37" s="41"/>
      <c r="AI37" s="41"/>
      <c r="AJ37" s="41"/>
      <c r="AK37" s="41"/>
      <c r="AL37" s="41"/>
      <c r="AM37" s="41"/>
      <c r="AN37" s="41"/>
      <c r="AO37" s="41"/>
    </row>
    <row r="38" spans="1:41" ht="38.450000000000003" customHeight="1">
      <c r="A38" s="608" t="s">
        <v>137</v>
      </c>
      <c r="B38" s="516">
        <v>0.05</v>
      </c>
      <c r="C38" s="267" t="s">
        <v>62</v>
      </c>
      <c r="D38" s="42">
        <v>8.3333333333333343E-2</v>
      </c>
      <c r="E38" s="42">
        <v>8.3333333333333343E-2</v>
      </c>
      <c r="F38" s="42">
        <v>8.3333333333333343E-2</v>
      </c>
      <c r="G38" s="42">
        <v>8.3333333333333343E-2</v>
      </c>
      <c r="H38" s="42">
        <v>8.3333333333333343E-2</v>
      </c>
      <c r="I38" s="42">
        <v>8.3333333333333343E-2</v>
      </c>
      <c r="J38" s="42">
        <v>8.3333333333333343E-2</v>
      </c>
      <c r="K38" s="42">
        <v>8.3333333333333343E-2</v>
      </c>
      <c r="L38" s="42">
        <v>8.3333333333333343E-2</v>
      </c>
      <c r="M38" s="42">
        <v>8.3333333333333343E-2</v>
      </c>
      <c r="N38" s="42">
        <v>8.3333333333333343E-2</v>
      </c>
      <c r="O38" s="42">
        <v>8.3333333333333343E-2</v>
      </c>
      <c r="P38" s="268">
        <f t="shared" ref="P38:P45" si="4">SUM(D38:O38)</f>
        <v>1.0000000000000002</v>
      </c>
      <c r="Q38" s="474" t="s">
        <v>676</v>
      </c>
      <c r="R38" s="521"/>
      <c r="S38" s="521"/>
      <c r="T38" s="521"/>
      <c r="U38" s="521"/>
      <c r="V38" s="521"/>
      <c r="W38" s="521"/>
      <c r="X38" s="521"/>
      <c r="Y38" s="521"/>
      <c r="Z38" s="521"/>
      <c r="AA38" s="521"/>
      <c r="AB38" s="521"/>
      <c r="AC38" s="521"/>
      <c r="AD38" s="576"/>
      <c r="AE38" s="43"/>
      <c r="AF38" s="1"/>
      <c r="AG38" s="44"/>
      <c r="AH38" s="44"/>
      <c r="AI38" s="44"/>
      <c r="AJ38" s="44"/>
      <c r="AK38" s="44"/>
      <c r="AL38" s="44"/>
      <c r="AM38" s="44"/>
      <c r="AN38" s="44"/>
      <c r="AO38" s="44"/>
    </row>
    <row r="39" spans="1:41" ht="38.450000000000003" customHeight="1">
      <c r="A39" s="502"/>
      <c r="B39" s="487"/>
      <c r="C39" s="45" t="s">
        <v>63</v>
      </c>
      <c r="D39" s="46">
        <v>0.08</v>
      </c>
      <c r="E39" s="46">
        <v>0.04</v>
      </c>
      <c r="F39" s="46"/>
      <c r="G39" s="46"/>
      <c r="H39" s="46"/>
      <c r="I39" s="46"/>
      <c r="J39" s="46"/>
      <c r="K39" s="46"/>
      <c r="L39" s="46"/>
      <c r="M39" s="46"/>
      <c r="N39" s="46"/>
      <c r="O39" s="46"/>
      <c r="P39" s="269">
        <f t="shared" si="4"/>
        <v>0.12</v>
      </c>
      <c r="Q39" s="523"/>
      <c r="R39" s="580"/>
      <c r="S39" s="580"/>
      <c r="T39" s="580"/>
      <c r="U39" s="580"/>
      <c r="V39" s="580"/>
      <c r="W39" s="580"/>
      <c r="X39" s="580"/>
      <c r="Y39" s="580"/>
      <c r="Z39" s="580"/>
      <c r="AA39" s="580"/>
      <c r="AB39" s="580"/>
      <c r="AC39" s="580"/>
      <c r="AD39" s="581"/>
      <c r="AE39" s="43"/>
      <c r="AF39" s="1"/>
      <c r="AG39" s="1"/>
      <c r="AH39" s="1"/>
      <c r="AI39" s="1"/>
      <c r="AJ39" s="1"/>
      <c r="AK39" s="1"/>
      <c r="AL39" s="1"/>
      <c r="AM39" s="1"/>
      <c r="AN39" s="1"/>
      <c r="AO39" s="1"/>
    </row>
    <row r="40" spans="1:41" ht="87" customHeight="1">
      <c r="A40" s="575" t="s">
        <v>138</v>
      </c>
      <c r="B40" s="516">
        <v>0.05</v>
      </c>
      <c r="C40" s="47" t="s">
        <v>62</v>
      </c>
      <c r="D40" s="42">
        <v>8.3333333333333343E-2</v>
      </c>
      <c r="E40" s="42">
        <v>8.3333333333333343E-2</v>
      </c>
      <c r="F40" s="42">
        <v>8.3333333333333343E-2</v>
      </c>
      <c r="G40" s="42">
        <v>8.3333333333333343E-2</v>
      </c>
      <c r="H40" s="42">
        <v>8.3333333333333343E-2</v>
      </c>
      <c r="I40" s="42">
        <v>8.3333333333333343E-2</v>
      </c>
      <c r="J40" s="42">
        <v>8.3333333333333343E-2</v>
      </c>
      <c r="K40" s="42">
        <v>8.3333333333333343E-2</v>
      </c>
      <c r="L40" s="42">
        <v>8.3333333333333343E-2</v>
      </c>
      <c r="M40" s="42">
        <v>8.3333333333333343E-2</v>
      </c>
      <c r="N40" s="42">
        <v>8.3333333333333343E-2</v>
      </c>
      <c r="O40" s="42">
        <v>8.3333333333333343E-2</v>
      </c>
      <c r="P40" s="269">
        <f t="shared" si="4"/>
        <v>1.0000000000000002</v>
      </c>
      <c r="Q40" s="668" t="s">
        <v>139</v>
      </c>
      <c r="R40" s="669"/>
      <c r="S40" s="669"/>
      <c r="T40" s="669"/>
      <c r="U40" s="669"/>
      <c r="V40" s="669"/>
      <c r="W40" s="669"/>
      <c r="X40" s="669"/>
      <c r="Y40" s="669"/>
      <c r="Z40" s="669"/>
      <c r="AA40" s="669"/>
      <c r="AB40" s="669"/>
      <c r="AC40" s="669"/>
      <c r="AD40" s="670"/>
      <c r="AE40" s="43"/>
      <c r="AF40" s="1"/>
      <c r="AG40" s="1"/>
      <c r="AH40" s="1"/>
      <c r="AI40" s="1"/>
      <c r="AJ40" s="1"/>
      <c r="AK40" s="1"/>
      <c r="AL40" s="1"/>
      <c r="AM40" s="1"/>
      <c r="AN40" s="1"/>
      <c r="AO40" s="1"/>
    </row>
    <row r="41" spans="1:41" ht="87.75" customHeight="1">
      <c r="A41" s="502"/>
      <c r="B41" s="487"/>
      <c r="C41" s="45" t="s">
        <v>63</v>
      </c>
      <c r="D41" s="46">
        <v>0.08</v>
      </c>
      <c r="E41" s="46">
        <v>0.08</v>
      </c>
      <c r="F41" s="46"/>
      <c r="G41" s="46"/>
      <c r="H41" s="46"/>
      <c r="I41" s="46"/>
      <c r="J41" s="46"/>
      <c r="K41" s="46"/>
      <c r="L41" s="48"/>
      <c r="M41" s="48"/>
      <c r="N41" s="48"/>
      <c r="O41" s="48"/>
      <c r="P41" s="269">
        <f t="shared" si="4"/>
        <v>0.16</v>
      </c>
      <c r="Q41" s="671"/>
      <c r="R41" s="672"/>
      <c r="S41" s="672"/>
      <c r="T41" s="672"/>
      <c r="U41" s="672"/>
      <c r="V41" s="672"/>
      <c r="W41" s="672"/>
      <c r="X41" s="672"/>
      <c r="Y41" s="672"/>
      <c r="Z41" s="672"/>
      <c r="AA41" s="672"/>
      <c r="AB41" s="672"/>
      <c r="AC41" s="672"/>
      <c r="AD41" s="673"/>
      <c r="AE41" s="43"/>
      <c r="AF41" s="1"/>
      <c r="AG41" s="1"/>
      <c r="AH41" s="1"/>
      <c r="AI41" s="1"/>
      <c r="AJ41" s="1"/>
      <c r="AK41" s="1"/>
      <c r="AL41" s="1"/>
      <c r="AM41" s="1"/>
      <c r="AN41" s="1"/>
      <c r="AO41" s="1"/>
    </row>
    <row r="42" spans="1:41" ht="59.1" customHeight="1">
      <c r="A42" s="575" t="s">
        <v>140</v>
      </c>
      <c r="B42" s="516">
        <v>0.05</v>
      </c>
      <c r="C42" s="47" t="s">
        <v>62</v>
      </c>
      <c r="D42" s="42">
        <v>8.3333333333333343E-2</v>
      </c>
      <c r="E42" s="42">
        <v>8.3333333333333343E-2</v>
      </c>
      <c r="F42" s="42">
        <v>8.3333333333333343E-2</v>
      </c>
      <c r="G42" s="42">
        <v>8.3333333333333343E-2</v>
      </c>
      <c r="H42" s="42">
        <v>8.3333333333333343E-2</v>
      </c>
      <c r="I42" s="42">
        <v>8.3333333333333343E-2</v>
      </c>
      <c r="J42" s="42">
        <v>8.3333333333333343E-2</v>
      </c>
      <c r="K42" s="42">
        <v>8.3333333333333343E-2</v>
      </c>
      <c r="L42" s="42">
        <v>8.3333333333333343E-2</v>
      </c>
      <c r="M42" s="42">
        <v>8.3333333333333343E-2</v>
      </c>
      <c r="N42" s="42">
        <v>8.3333333333333343E-2</v>
      </c>
      <c r="O42" s="42">
        <v>8.3333333333333343E-2</v>
      </c>
      <c r="P42" s="269">
        <f t="shared" si="4"/>
        <v>1.0000000000000002</v>
      </c>
      <c r="Q42" s="474" t="s">
        <v>668</v>
      </c>
      <c r="R42" s="521"/>
      <c r="S42" s="521"/>
      <c r="T42" s="521"/>
      <c r="U42" s="521"/>
      <c r="V42" s="521"/>
      <c r="W42" s="521"/>
      <c r="X42" s="521"/>
      <c r="Y42" s="521"/>
      <c r="Z42" s="521"/>
      <c r="AA42" s="521"/>
      <c r="AB42" s="521"/>
      <c r="AC42" s="521"/>
      <c r="AD42" s="576"/>
      <c r="AE42" s="43"/>
      <c r="AF42" s="1"/>
      <c r="AG42" s="1"/>
      <c r="AH42" s="1"/>
      <c r="AI42" s="1"/>
      <c r="AJ42" s="1"/>
      <c r="AK42" s="1"/>
      <c r="AL42" s="1"/>
      <c r="AM42" s="1"/>
      <c r="AN42" s="1"/>
      <c r="AO42" s="1"/>
    </row>
    <row r="43" spans="1:41" ht="59.1" customHeight="1">
      <c r="A43" s="502"/>
      <c r="B43" s="487"/>
      <c r="C43" s="45" t="s">
        <v>63</v>
      </c>
      <c r="D43" s="46">
        <v>0.08</v>
      </c>
      <c r="E43" s="46">
        <v>0.08</v>
      </c>
      <c r="F43" s="46"/>
      <c r="G43" s="46"/>
      <c r="H43" s="46"/>
      <c r="I43" s="46"/>
      <c r="J43" s="46"/>
      <c r="K43" s="46"/>
      <c r="L43" s="48"/>
      <c r="M43" s="48"/>
      <c r="N43" s="48"/>
      <c r="O43" s="48"/>
      <c r="P43" s="269">
        <f t="shared" si="4"/>
        <v>0.16</v>
      </c>
      <c r="Q43" s="523"/>
      <c r="R43" s="580"/>
      <c r="S43" s="580"/>
      <c r="T43" s="580"/>
      <c r="U43" s="580"/>
      <c r="V43" s="580"/>
      <c r="W43" s="580"/>
      <c r="X43" s="580"/>
      <c r="Y43" s="580"/>
      <c r="Z43" s="580"/>
      <c r="AA43" s="580"/>
      <c r="AB43" s="580"/>
      <c r="AC43" s="580"/>
      <c r="AD43" s="581"/>
      <c r="AE43" s="43"/>
      <c r="AF43" s="1"/>
      <c r="AG43" s="1"/>
      <c r="AH43" s="1"/>
      <c r="AI43" s="1"/>
      <c r="AJ43" s="1"/>
      <c r="AK43" s="1"/>
      <c r="AL43" s="1"/>
      <c r="AM43" s="1"/>
      <c r="AN43" s="1"/>
      <c r="AO43" s="1"/>
    </row>
    <row r="44" spans="1:41" ht="38.450000000000003" customHeight="1">
      <c r="A44" s="575" t="s">
        <v>141</v>
      </c>
      <c r="B44" s="516">
        <v>0.05</v>
      </c>
      <c r="C44" s="47" t="s">
        <v>62</v>
      </c>
      <c r="D44" s="42">
        <v>8.3333333333333343E-2</v>
      </c>
      <c r="E44" s="42">
        <v>8.3333333333333343E-2</v>
      </c>
      <c r="F44" s="42">
        <v>8.3333333333333343E-2</v>
      </c>
      <c r="G44" s="42">
        <v>8.3333333333333343E-2</v>
      </c>
      <c r="H44" s="42">
        <v>8.3333333333333343E-2</v>
      </c>
      <c r="I44" s="42">
        <v>8.3333333333333343E-2</v>
      </c>
      <c r="J44" s="42">
        <v>8.3333333333333343E-2</v>
      </c>
      <c r="K44" s="42">
        <v>8.3333333333333343E-2</v>
      </c>
      <c r="L44" s="42">
        <v>8.3333333333333343E-2</v>
      </c>
      <c r="M44" s="42">
        <v>8.3333333333333343E-2</v>
      </c>
      <c r="N44" s="42">
        <v>8.3333333333333343E-2</v>
      </c>
      <c r="O44" s="42">
        <v>8.3333333333333343E-2</v>
      </c>
      <c r="P44" s="269">
        <f t="shared" si="4"/>
        <v>1.0000000000000002</v>
      </c>
      <c r="Q44" s="474" t="s">
        <v>669</v>
      </c>
      <c r="R44" s="521"/>
      <c r="S44" s="521"/>
      <c r="T44" s="521"/>
      <c r="U44" s="521"/>
      <c r="V44" s="521"/>
      <c r="W44" s="521"/>
      <c r="X44" s="521"/>
      <c r="Y44" s="521"/>
      <c r="Z44" s="521"/>
      <c r="AA44" s="521"/>
      <c r="AB44" s="521"/>
      <c r="AC44" s="521"/>
      <c r="AD44" s="576"/>
      <c r="AE44" s="43"/>
      <c r="AF44" s="1"/>
      <c r="AG44" s="1"/>
      <c r="AH44" s="1"/>
      <c r="AI44" s="1"/>
      <c r="AJ44" s="1"/>
      <c r="AK44" s="1"/>
      <c r="AL44" s="1"/>
      <c r="AM44" s="1"/>
      <c r="AN44" s="1"/>
      <c r="AO44" s="1"/>
    </row>
    <row r="45" spans="1:41" ht="38.450000000000003" customHeight="1" thickBot="1">
      <c r="A45" s="502"/>
      <c r="B45" s="487"/>
      <c r="C45" s="39" t="s">
        <v>63</v>
      </c>
      <c r="D45" s="70">
        <v>0</v>
      </c>
      <c r="E45" s="70">
        <v>0.17</v>
      </c>
      <c r="F45" s="70"/>
      <c r="G45" s="70"/>
      <c r="H45" s="70"/>
      <c r="I45" s="70"/>
      <c r="J45" s="70"/>
      <c r="K45" s="70"/>
      <c r="L45" s="71"/>
      <c r="M45" s="71"/>
      <c r="N45" s="71"/>
      <c r="O45" s="71"/>
      <c r="P45" s="312">
        <f t="shared" si="4"/>
        <v>0.17</v>
      </c>
      <c r="Q45" s="665"/>
      <c r="R45" s="666"/>
      <c r="S45" s="666"/>
      <c r="T45" s="666"/>
      <c r="U45" s="666"/>
      <c r="V45" s="666"/>
      <c r="W45" s="666"/>
      <c r="X45" s="666"/>
      <c r="Y45" s="666"/>
      <c r="Z45" s="666"/>
      <c r="AA45" s="666"/>
      <c r="AB45" s="666"/>
      <c r="AC45" s="666"/>
      <c r="AD45" s="667"/>
      <c r="AE45" s="43"/>
      <c r="AF45" s="1"/>
      <c r="AG45" s="1"/>
      <c r="AH45" s="1"/>
      <c r="AI45" s="1"/>
      <c r="AJ45" s="1"/>
      <c r="AK45" s="1"/>
      <c r="AL45" s="1"/>
      <c r="AM45" s="1"/>
      <c r="AN45" s="1"/>
      <c r="AO45" s="1"/>
    </row>
    <row r="46" spans="1:41" ht="14.25" customHeight="1">
      <c r="A46" s="1" t="s">
        <v>85</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4.25" customHeight="1">
      <c r="A49" s="1"/>
      <c r="B49" s="1"/>
      <c r="C49" s="85">
        <v>0.7</v>
      </c>
      <c r="D49" s="206">
        <f>+D51/D50</f>
        <v>0.9909241379310344</v>
      </c>
      <c r="E49" s="206">
        <f t="shared" ref="E49:O49" si="5">+E51/E50</f>
        <v>0.99575666666666651</v>
      </c>
      <c r="F49" s="206">
        <f t="shared" si="5"/>
        <v>0.96363548387096765</v>
      </c>
      <c r="G49" s="206">
        <f t="shared" si="5"/>
        <v>0.93352187499999983</v>
      </c>
      <c r="H49" s="206">
        <f t="shared" si="5"/>
        <v>0.90523333333333311</v>
      </c>
      <c r="I49" s="206">
        <f t="shared" si="5"/>
        <v>0.87860882352941161</v>
      </c>
      <c r="J49" s="206">
        <f t="shared" si="5"/>
        <v>0.85350571428571409</v>
      </c>
      <c r="K49" s="206">
        <f t="shared" si="5"/>
        <v>0.82979722222222196</v>
      </c>
      <c r="L49" s="206">
        <f t="shared" si="5"/>
        <v>0.80737027027027009</v>
      </c>
      <c r="M49" s="206">
        <f t="shared" si="5"/>
        <v>0.78612368421052603</v>
      </c>
      <c r="N49" s="206">
        <f t="shared" si="5"/>
        <v>0.76596666666666646</v>
      </c>
      <c r="O49" s="206">
        <f t="shared" si="5"/>
        <v>0.7468174999999998</v>
      </c>
      <c r="P49" s="1"/>
      <c r="Q49" s="1">
        <f>+LEN(Q34)</f>
        <v>1719</v>
      </c>
      <c r="R49" s="1">
        <f>+LEN(Q52)</f>
        <v>300</v>
      </c>
      <c r="S49" s="1"/>
      <c r="T49" s="1"/>
      <c r="U49" s="1"/>
      <c r="V49" s="1"/>
      <c r="W49" s="1"/>
      <c r="X49" s="1"/>
      <c r="Y49" s="1"/>
      <c r="Z49" s="1"/>
      <c r="AA49" s="1"/>
      <c r="AB49" s="1"/>
      <c r="AC49" s="1"/>
      <c r="AD49" s="1"/>
      <c r="AE49" s="1"/>
      <c r="AF49" s="1"/>
      <c r="AG49" s="1"/>
      <c r="AH49" s="1"/>
      <c r="AI49" s="1"/>
      <c r="AJ49" s="1"/>
      <c r="AK49" s="1"/>
      <c r="AL49" s="1"/>
      <c r="AM49" s="1"/>
      <c r="AN49" s="1"/>
      <c r="AO49" s="1"/>
    </row>
    <row r="50" spans="1:41" ht="14.25" customHeight="1">
      <c r="A50" s="1"/>
      <c r="B50" s="1"/>
      <c r="C50" s="51" t="s">
        <v>86</v>
      </c>
      <c r="D50" s="74">
        <f>((((D38+D40+D42+D44)/4)*0.3)+C49)</f>
        <v>0.72499999999999998</v>
      </c>
      <c r="E50" s="52">
        <f t="shared" ref="E50:O50" si="6">((((E38+E40+E42+E44)/4)*0.3)+D50)</f>
        <v>0.75</v>
      </c>
      <c r="F50" s="52">
        <f t="shared" si="6"/>
        <v>0.77500000000000002</v>
      </c>
      <c r="G50" s="52">
        <f t="shared" si="6"/>
        <v>0.8</v>
      </c>
      <c r="H50" s="52">
        <f t="shared" si="6"/>
        <v>0.82500000000000007</v>
      </c>
      <c r="I50" s="52">
        <f t="shared" si="6"/>
        <v>0.85000000000000009</v>
      </c>
      <c r="J50" s="52">
        <f t="shared" si="6"/>
        <v>0.87500000000000011</v>
      </c>
      <c r="K50" s="52">
        <f t="shared" si="6"/>
        <v>0.90000000000000013</v>
      </c>
      <c r="L50" s="52">
        <f t="shared" si="6"/>
        <v>0.92500000000000016</v>
      </c>
      <c r="M50" s="52">
        <f t="shared" si="6"/>
        <v>0.95000000000000018</v>
      </c>
      <c r="N50" s="52">
        <f t="shared" si="6"/>
        <v>0.9750000000000002</v>
      </c>
      <c r="O50" s="52">
        <f t="shared" si="6"/>
        <v>1.0000000000000002</v>
      </c>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4.25" customHeight="1">
      <c r="A51" s="1"/>
      <c r="B51" s="1"/>
      <c r="C51" s="54" t="s">
        <v>87</v>
      </c>
      <c r="D51" s="75">
        <f>((((D39+D41+D43+D45)/4)*0.307)+C49)</f>
        <v>0.71841999999999995</v>
      </c>
      <c r="E51" s="55">
        <f>((((E39+E41+E43+E45)/4)*0.307)+D51)</f>
        <v>0.74681749999999991</v>
      </c>
      <c r="F51" s="55">
        <f t="shared" ref="F51:O51" si="7">((((F39+F41+F43+F45)/4)*0.307)+E51)</f>
        <v>0.74681749999999991</v>
      </c>
      <c r="G51" s="55">
        <f t="shared" si="7"/>
        <v>0.74681749999999991</v>
      </c>
      <c r="H51" s="55">
        <f t="shared" si="7"/>
        <v>0.74681749999999991</v>
      </c>
      <c r="I51" s="55">
        <f t="shared" si="7"/>
        <v>0.74681749999999991</v>
      </c>
      <c r="J51" s="55">
        <f t="shared" si="7"/>
        <v>0.74681749999999991</v>
      </c>
      <c r="K51" s="55">
        <f t="shared" si="7"/>
        <v>0.74681749999999991</v>
      </c>
      <c r="L51" s="55">
        <f t="shared" si="7"/>
        <v>0.74681749999999991</v>
      </c>
      <c r="M51" s="55">
        <f t="shared" si="7"/>
        <v>0.74681749999999991</v>
      </c>
      <c r="N51" s="55">
        <f t="shared" si="7"/>
        <v>0.74681749999999991</v>
      </c>
      <c r="O51" s="55">
        <f t="shared" si="7"/>
        <v>0.74681749999999991</v>
      </c>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585" t="s">
        <v>602</v>
      </c>
      <c r="R52" s="585"/>
      <c r="S52" s="585"/>
      <c r="T52" s="585"/>
      <c r="U52" s="585"/>
      <c r="V52" s="585"/>
      <c r="W52" s="585"/>
      <c r="X52" s="585"/>
      <c r="Y52" s="585"/>
      <c r="Z52" s="585"/>
      <c r="AA52" s="585"/>
      <c r="AB52" s="585"/>
      <c r="AC52" s="585"/>
      <c r="AD52" s="585"/>
      <c r="AE52" s="1"/>
      <c r="AF52" s="1"/>
      <c r="AG52" s="1"/>
      <c r="AH52" s="1"/>
      <c r="AI52" s="1"/>
      <c r="AJ52" s="1"/>
      <c r="AK52" s="1"/>
      <c r="AL52" s="1"/>
      <c r="AM52" s="1"/>
      <c r="AN52" s="1"/>
      <c r="AO52" s="1"/>
    </row>
    <row r="53" spans="1:41" ht="28.5" customHeight="1">
      <c r="A53" s="1"/>
      <c r="B53" s="1"/>
      <c r="C53" s="76" t="s">
        <v>142</v>
      </c>
      <c r="D53" s="86"/>
      <c r="E53" s="365">
        <v>3</v>
      </c>
      <c r="F53" s="86"/>
      <c r="G53" s="77"/>
      <c r="H53" s="77"/>
      <c r="I53" s="77"/>
      <c r="J53" s="77"/>
      <c r="K53" s="77"/>
      <c r="L53" s="77"/>
      <c r="M53" s="77"/>
      <c r="N53" s="77"/>
      <c r="O53" s="77"/>
      <c r="P53" s="1"/>
      <c r="Q53" s="585"/>
      <c r="R53" s="585"/>
      <c r="S53" s="585"/>
      <c r="T53" s="585"/>
      <c r="U53" s="585"/>
      <c r="V53" s="585"/>
      <c r="W53" s="585"/>
      <c r="X53" s="585"/>
      <c r="Y53" s="585"/>
      <c r="Z53" s="585"/>
      <c r="AA53" s="585"/>
      <c r="AB53" s="585"/>
      <c r="AC53" s="585"/>
      <c r="AD53" s="585"/>
      <c r="AE53" s="1"/>
      <c r="AF53" s="1"/>
      <c r="AG53" s="1"/>
      <c r="AH53" s="1"/>
      <c r="AI53" s="1"/>
      <c r="AJ53" s="1"/>
      <c r="AK53" s="1"/>
      <c r="AL53" s="1"/>
      <c r="AM53" s="1"/>
      <c r="AN53" s="1"/>
      <c r="AO53" s="1"/>
    </row>
    <row r="54" spans="1:41" ht="36.950000000000003" customHeight="1">
      <c r="A54" s="1"/>
      <c r="B54" s="1"/>
      <c r="C54" s="278" t="s">
        <v>143</v>
      </c>
      <c r="D54" s="87"/>
      <c r="E54" s="368">
        <v>181</v>
      </c>
      <c r="F54" s="87"/>
      <c r="G54" s="79"/>
      <c r="H54" s="79"/>
      <c r="I54" s="79"/>
      <c r="J54" s="79"/>
      <c r="K54" s="79"/>
      <c r="L54" s="79"/>
      <c r="M54" s="79"/>
      <c r="N54" s="79"/>
      <c r="O54" s="79"/>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30.6" customHeight="1">
      <c r="A55" s="1"/>
      <c r="B55" s="1"/>
      <c r="C55" s="279" t="s">
        <v>125</v>
      </c>
      <c r="D55" s="86"/>
      <c r="E55" s="365">
        <v>94</v>
      </c>
      <c r="F55" s="86"/>
      <c r="G55" s="77"/>
      <c r="H55" s="77"/>
      <c r="I55" s="77"/>
      <c r="J55" s="77"/>
      <c r="K55" s="77"/>
      <c r="L55" s="77"/>
      <c r="M55" s="77"/>
      <c r="N55" s="77"/>
      <c r="O55" s="77"/>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34.5" customHeight="1">
      <c r="A56" s="1"/>
      <c r="B56" s="1"/>
      <c r="C56" s="278" t="s">
        <v>144</v>
      </c>
      <c r="D56" s="87"/>
      <c r="E56" s="368">
        <v>68</v>
      </c>
      <c r="F56" s="87"/>
      <c r="G56" s="79"/>
      <c r="H56" s="79"/>
      <c r="I56" s="79"/>
      <c r="J56" s="79"/>
      <c r="K56" s="79"/>
      <c r="L56" s="79"/>
      <c r="M56" s="79"/>
      <c r="N56" s="79"/>
      <c r="O56" s="79"/>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30.6" customHeight="1">
      <c r="A57" s="1"/>
      <c r="B57" s="1"/>
      <c r="C57" s="279" t="s">
        <v>600</v>
      </c>
      <c r="D57" s="86"/>
      <c r="E57" s="365">
        <v>19</v>
      </c>
      <c r="F57" s="86"/>
      <c r="G57" s="77"/>
      <c r="H57" s="77"/>
      <c r="I57" s="77"/>
      <c r="J57" s="77"/>
      <c r="K57" s="77"/>
      <c r="L57" s="77"/>
      <c r="M57" s="77"/>
      <c r="N57" s="77"/>
      <c r="O57" s="77"/>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sheetData>
  <mergeCells count="81">
    <mergeCell ref="A7:B9"/>
    <mergeCell ref="A1:A4"/>
    <mergeCell ref="A22:B22"/>
    <mergeCell ref="A23:B23"/>
    <mergeCell ref="A17:B17"/>
    <mergeCell ref="A11:B13"/>
    <mergeCell ref="A15:B15"/>
    <mergeCell ref="A19:AD19"/>
    <mergeCell ref="AB3:AD3"/>
    <mergeCell ref="B1:AA1"/>
    <mergeCell ref="AB1:AD1"/>
    <mergeCell ref="B2:AA2"/>
    <mergeCell ref="AB2:AD2"/>
    <mergeCell ref="B3:AA4"/>
    <mergeCell ref="AB4:AD4"/>
    <mergeCell ref="C7:C9"/>
    <mergeCell ref="D7:H9"/>
    <mergeCell ref="K7:L9"/>
    <mergeCell ref="C15:K15"/>
    <mergeCell ref="Q52:AD53"/>
    <mergeCell ref="AA15:AD15"/>
    <mergeCell ref="C11:AD13"/>
    <mergeCell ref="L15:Q15"/>
    <mergeCell ref="R15:X15"/>
    <mergeCell ref="Y15:Z15"/>
    <mergeCell ref="D32:P32"/>
    <mergeCell ref="M8:N8"/>
    <mergeCell ref="O8:P8"/>
    <mergeCell ref="M7:N7"/>
    <mergeCell ref="M9:N9"/>
    <mergeCell ref="O9:P9"/>
    <mergeCell ref="I7:J9"/>
    <mergeCell ref="A24:B24"/>
    <mergeCell ref="Q20:AD20"/>
    <mergeCell ref="C16:AB16"/>
    <mergeCell ref="C17:Q17"/>
    <mergeCell ref="R17:V17"/>
    <mergeCell ref="W17:X17"/>
    <mergeCell ref="Y17:AB17"/>
    <mergeCell ref="AC17:AD17"/>
    <mergeCell ref="C20:P20"/>
    <mergeCell ref="O7:P7"/>
    <mergeCell ref="Q38:AD39"/>
    <mergeCell ref="Q34:V35"/>
    <mergeCell ref="W34:Z35"/>
    <mergeCell ref="AA34:AD35"/>
    <mergeCell ref="Q30:AD30"/>
    <mergeCell ref="A31:AD31"/>
    <mergeCell ref="Q33:V33"/>
    <mergeCell ref="A36:A37"/>
    <mergeCell ref="B36:B37"/>
    <mergeCell ref="C36:P36"/>
    <mergeCell ref="Q36:AD36"/>
    <mergeCell ref="Q37:AD37"/>
    <mergeCell ref="A32:A33"/>
    <mergeCell ref="AA33:AD33"/>
    <mergeCell ref="Q32:AD32"/>
    <mergeCell ref="W33:Z33"/>
    <mergeCell ref="Q44:AD45"/>
    <mergeCell ref="A40:A41"/>
    <mergeCell ref="B40:B41"/>
    <mergeCell ref="A42:A43"/>
    <mergeCell ref="B42:B43"/>
    <mergeCell ref="Q40:AD41"/>
    <mergeCell ref="Q42:AD43"/>
    <mergeCell ref="A25:B25"/>
    <mergeCell ref="A28:A29"/>
    <mergeCell ref="B28:C29"/>
    <mergeCell ref="A44:A45"/>
    <mergeCell ref="B44:B45"/>
    <mergeCell ref="B32:B33"/>
    <mergeCell ref="C32:C33"/>
    <mergeCell ref="A38:A39"/>
    <mergeCell ref="B38:B39"/>
    <mergeCell ref="A34:A35"/>
    <mergeCell ref="B34:B35"/>
    <mergeCell ref="B30:C30"/>
    <mergeCell ref="A27:AD27"/>
    <mergeCell ref="D28:O28"/>
    <mergeCell ref="P28:P29"/>
    <mergeCell ref="Q28:AD29"/>
  </mergeCells>
  <dataValidations count="3">
    <dataValidation type="custom" allowBlank="1" showInputMessage="1" showErrorMessage="1" prompt="2.000 caracteres - " sqref="Q30" xr:uid="{00000000-0002-0000-0600-000000000000}">
      <formula1>LTE(LEN(Q30),(2000))</formula1>
    </dataValidation>
    <dataValidation type="custom" allowBlank="1" showInputMessage="1" showErrorMessage="1" prompt=" - " sqref="Q34 W34 AA34 Q52 Q42 Q38 Q40 Q44" xr:uid="{00000000-0002-0000-0600-000001000000}">
      <formula1>LTE(LEN(Q34),(2000))</formula1>
    </dataValidation>
    <dataValidation type="list" allowBlank="1" showInputMessage="1" showErrorMessage="1" prompt=" - " sqref="C7" xr:uid="{00000000-0002-0000-0600-000002000000}">
      <formula1>$C$21:$N$21</formula1>
    </dataValidation>
  </dataValidations>
  <printOptions horizontalCentered="1" verticalCentered="1"/>
  <pageMargins left="0" right="0.19685039370078741" top="0.74803149606299213" bottom="0.74803149606299213" header="0" footer="0"/>
  <pageSetup scale="26" orientation="landscape" r:id="rId1"/>
  <colBreaks count="1" manualBreakCount="1">
    <brk id="30" max="104857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sheetPr>
  <dimension ref="A1:AO99"/>
  <sheetViews>
    <sheetView showGridLines="0" tabSelected="1" topLeftCell="S21" zoomScale="85" zoomScaleNormal="85" zoomScaleSheetLayoutView="25" workbookViewId="0">
      <selection activeCell="AC25" sqref="AC25"/>
    </sheetView>
  </sheetViews>
  <sheetFormatPr baseColWidth="10" defaultColWidth="14.42578125" defaultRowHeight="15" customHeight="1"/>
  <cols>
    <col min="1" max="1" width="38.42578125" customWidth="1"/>
    <col min="2" max="2" width="15.42578125" customWidth="1"/>
    <col min="3" max="3" width="17.85546875" customWidth="1"/>
    <col min="4" max="14" width="12.85546875" customWidth="1"/>
    <col min="15" max="15" width="13.5703125" bestFit="1" customWidth="1"/>
    <col min="16" max="16" width="14.5703125" customWidth="1"/>
    <col min="17" max="17" width="16.7109375" bestFit="1" customWidth="1"/>
    <col min="18" max="18" width="14.5703125" customWidth="1"/>
    <col min="19" max="20" width="16.7109375" bestFit="1" customWidth="1"/>
    <col min="21" max="21" width="14.5703125" customWidth="1"/>
    <col min="22" max="22" width="15.28515625" bestFit="1" customWidth="1"/>
    <col min="23" max="28" width="16.42578125" customWidth="1"/>
    <col min="29" max="29" width="18.28515625" bestFit="1" customWidth="1"/>
    <col min="30" max="30" width="16.42578125" customWidth="1"/>
    <col min="31" max="31" width="6.42578125" customWidth="1"/>
    <col min="32" max="32" width="22.855468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85546875" customWidth="1"/>
    <col min="41" max="41" width="18.42578125" customWidth="1"/>
  </cols>
  <sheetData>
    <row r="1" spans="1:41" ht="32.25" customHeight="1">
      <c r="A1" s="452"/>
      <c r="B1" s="453" t="s">
        <v>0</v>
      </c>
      <c r="C1" s="421"/>
      <c r="D1" s="421"/>
      <c r="E1" s="421"/>
      <c r="F1" s="421"/>
      <c r="G1" s="421"/>
      <c r="H1" s="421"/>
      <c r="I1" s="421"/>
      <c r="J1" s="421"/>
      <c r="K1" s="421"/>
      <c r="L1" s="421"/>
      <c r="M1" s="421"/>
      <c r="N1" s="421"/>
      <c r="O1" s="421"/>
      <c r="P1" s="421"/>
      <c r="Q1" s="421"/>
      <c r="R1" s="421"/>
      <c r="S1" s="421"/>
      <c r="T1" s="421"/>
      <c r="U1" s="421"/>
      <c r="V1" s="421"/>
      <c r="W1" s="421"/>
      <c r="X1" s="421"/>
      <c r="Y1" s="421"/>
      <c r="Z1" s="421"/>
      <c r="AA1" s="422"/>
      <c r="AB1" s="440" t="s">
        <v>1</v>
      </c>
      <c r="AC1" s="441"/>
      <c r="AD1" s="431"/>
      <c r="AE1" s="1"/>
      <c r="AF1" s="1"/>
      <c r="AG1" s="1"/>
      <c r="AH1" s="1"/>
      <c r="AI1" s="1"/>
      <c r="AJ1" s="1"/>
      <c r="AK1" s="1"/>
      <c r="AL1" s="1"/>
      <c r="AM1" s="1"/>
      <c r="AN1" s="1"/>
      <c r="AO1" s="1"/>
    </row>
    <row r="2" spans="1:41" ht="30.75" customHeight="1">
      <c r="A2" s="418"/>
      <c r="B2" s="442" t="s">
        <v>2</v>
      </c>
      <c r="C2" s="424"/>
      <c r="D2" s="424"/>
      <c r="E2" s="424"/>
      <c r="F2" s="424"/>
      <c r="G2" s="424"/>
      <c r="H2" s="424"/>
      <c r="I2" s="424"/>
      <c r="J2" s="424"/>
      <c r="K2" s="424"/>
      <c r="L2" s="424"/>
      <c r="M2" s="424"/>
      <c r="N2" s="424"/>
      <c r="O2" s="424"/>
      <c r="P2" s="424"/>
      <c r="Q2" s="424"/>
      <c r="R2" s="424"/>
      <c r="S2" s="424"/>
      <c r="T2" s="424"/>
      <c r="U2" s="424"/>
      <c r="V2" s="424"/>
      <c r="W2" s="424"/>
      <c r="X2" s="424"/>
      <c r="Y2" s="424"/>
      <c r="Z2" s="424"/>
      <c r="AA2" s="425"/>
      <c r="AB2" s="447" t="s">
        <v>3</v>
      </c>
      <c r="AC2" s="448"/>
      <c r="AD2" s="433"/>
      <c r="AE2" s="1"/>
      <c r="AF2" s="1"/>
      <c r="AG2" s="1"/>
      <c r="AH2" s="1"/>
      <c r="AI2" s="1"/>
      <c r="AJ2" s="1"/>
      <c r="AK2" s="1"/>
      <c r="AL2" s="1"/>
      <c r="AM2" s="1"/>
      <c r="AN2" s="1"/>
      <c r="AO2" s="1"/>
    </row>
    <row r="3" spans="1:41" ht="24" customHeight="1">
      <c r="A3" s="418"/>
      <c r="B3" s="443" t="s">
        <v>4</v>
      </c>
      <c r="C3" s="424"/>
      <c r="D3" s="424"/>
      <c r="E3" s="424"/>
      <c r="F3" s="424"/>
      <c r="G3" s="424"/>
      <c r="H3" s="424"/>
      <c r="I3" s="424"/>
      <c r="J3" s="424"/>
      <c r="K3" s="424"/>
      <c r="L3" s="424"/>
      <c r="M3" s="424"/>
      <c r="N3" s="424"/>
      <c r="O3" s="424"/>
      <c r="P3" s="424"/>
      <c r="Q3" s="424"/>
      <c r="R3" s="424"/>
      <c r="S3" s="424"/>
      <c r="T3" s="424"/>
      <c r="U3" s="424"/>
      <c r="V3" s="424"/>
      <c r="W3" s="424"/>
      <c r="X3" s="424"/>
      <c r="Y3" s="424"/>
      <c r="Z3" s="424"/>
      <c r="AA3" s="425"/>
      <c r="AB3" s="447" t="s">
        <v>5</v>
      </c>
      <c r="AC3" s="448"/>
      <c r="AD3" s="433"/>
      <c r="AE3" s="1"/>
      <c r="AF3" s="1"/>
      <c r="AG3" s="1"/>
      <c r="AH3" s="1"/>
      <c r="AI3" s="1"/>
      <c r="AJ3" s="1"/>
      <c r="AK3" s="1"/>
      <c r="AL3" s="1"/>
      <c r="AM3" s="1"/>
      <c r="AN3" s="1"/>
      <c r="AO3" s="1"/>
    </row>
    <row r="4" spans="1:41" ht="21.75" customHeight="1">
      <c r="A4" s="419"/>
      <c r="B4" s="426"/>
      <c r="C4" s="427"/>
      <c r="D4" s="427"/>
      <c r="E4" s="427"/>
      <c r="F4" s="427"/>
      <c r="G4" s="427"/>
      <c r="H4" s="427"/>
      <c r="I4" s="427"/>
      <c r="J4" s="427"/>
      <c r="K4" s="427"/>
      <c r="L4" s="427"/>
      <c r="M4" s="427"/>
      <c r="N4" s="427"/>
      <c r="O4" s="427"/>
      <c r="P4" s="427"/>
      <c r="Q4" s="427"/>
      <c r="R4" s="427"/>
      <c r="S4" s="427"/>
      <c r="T4" s="427"/>
      <c r="U4" s="427"/>
      <c r="V4" s="427"/>
      <c r="W4" s="427"/>
      <c r="X4" s="427"/>
      <c r="Y4" s="427"/>
      <c r="Z4" s="427"/>
      <c r="AA4" s="428"/>
      <c r="AB4" s="444" t="s">
        <v>6</v>
      </c>
      <c r="AC4" s="445"/>
      <c r="AD4" s="446"/>
      <c r="AE4" s="1"/>
      <c r="AF4" s="1"/>
      <c r="AG4" s="1"/>
      <c r="AH4" s="1"/>
      <c r="AI4" s="1"/>
      <c r="AJ4" s="1"/>
      <c r="AK4" s="1"/>
      <c r="AL4" s="1"/>
      <c r="AM4" s="1"/>
      <c r="AN4" s="1"/>
      <c r="AO4" s="1"/>
    </row>
    <row r="5" spans="1:41" ht="9" customHeight="1">
      <c r="A5" s="2"/>
      <c r="B5" s="3"/>
      <c r="C5" s="4"/>
      <c r="D5" s="285"/>
      <c r="E5" s="285"/>
      <c r="F5" s="285"/>
      <c r="G5" s="285"/>
      <c r="H5" s="285"/>
      <c r="I5" s="285"/>
      <c r="J5" s="285"/>
      <c r="K5" s="285"/>
      <c r="L5" s="285"/>
      <c r="M5" s="285"/>
      <c r="N5" s="285"/>
      <c r="O5" s="285"/>
      <c r="P5" s="285"/>
      <c r="Q5" s="285"/>
      <c r="R5" s="285"/>
      <c r="S5" s="285"/>
      <c r="T5" s="285"/>
      <c r="U5" s="285"/>
      <c r="V5" s="285"/>
      <c r="W5" s="285"/>
      <c r="X5" s="285"/>
      <c r="Y5" s="285"/>
      <c r="Z5" s="286"/>
      <c r="AA5" s="285"/>
      <c r="AB5" s="5"/>
      <c r="AC5" s="6"/>
      <c r="AD5" s="7"/>
      <c r="AE5" s="1"/>
      <c r="AF5" s="1"/>
      <c r="AG5" s="1"/>
      <c r="AH5" s="1"/>
      <c r="AI5" s="1"/>
      <c r="AJ5" s="1"/>
      <c r="AK5" s="1"/>
      <c r="AL5" s="1"/>
      <c r="AM5" s="1"/>
      <c r="AN5" s="1"/>
      <c r="AO5" s="1"/>
    </row>
    <row r="6" spans="1:41" ht="9" customHeight="1" thickBot="1">
      <c r="A6" s="287"/>
      <c r="B6" s="285"/>
      <c r="C6" s="285"/>
      <c r="D6" s="285"/>
      <c r="E6" s="285"/>
      <c r="F6" s="285"/>
      <c r="G6" s="285"/>
      <c r="H6" s="285"/>
      <c r="I6" s="285"/>
      <c r="J6" s="285"/>
      <c r="K6" s="285"/>
      <c r="L6" s="285"/>
      <c r="M6" s="285"/>
      <c r="N6" s="285"/>
      <c r="O6" s="285"/>
      <c r="P6" s="285"/>
      <c r="Q6" s="285"/>
      <c r="R6" s="285"/>
      <c r="S6" s="285"/>
      <c r="T6" s="285"/>
      <c r="U6" s="285"/>
      <c r="V6" s="285"/>
      <c r="W6" s="285"/>
      <c r="X6" s="285"/>
      <c r="Y6" s="285"/>
      <c r="Z6" s="286"/>
      <c r="AA6" s="285"/>
      <c r="AB6" s="285"/>
      <c r="AC6" s="288"/>
      <c r="AD6" s="289"/>
      <c r="AE6" s="1"/>
      <c r="AF6" s="1"/>
      <c r="AG6" s="1"/>
      <c r="AH6" s="1"/>
      <c r="AI6" s="1"/>
      <c r="AJ6" s="1"/>
      <c r="AK6" s="1"/>
      <c r="AL6" s="1"/>
      <c r="AM6" s="1"/>
      <c r="AN6" s="1"/>
      <c r="AO6" s="1"/>
    </row>
    <row r="7" spans="1:41" ht="14.25" customHeight="1">
      <c r="A7" s="420" t="s">
        <v>7</v>
      </c>
      <c r="B7" s="422"/>
      <c r="C7" s="417" t="s">
        <v>8</v>
      </c>
      <c r="D7" s="420" t="s">
        <v>9</v>
      </c>
      <c r="E7" s="421"/>
      <c r="F7" s="421"/>
      <c r="G7" s="421"/>
      <c r="H7" s="422"/>
      <c r="I7" s="429">
        <v>44622</v>
      </c>
      <c r="J7" s="422"/>
      <c r="K7" s="420" t="s">
        <v>10</v>
      </c>
      <c r="L7" s="422"/>
      <c r="M7" s="449" t="s">
        <v>11</v>
      </c>
      <c r="N7" s="431"/>
      <c r="O7" s="430"/>
      <c r="P7" s="431"/>
      <c r="Q7" s="285"/>
      <c r="R7" s="285"/>
      <c r="S7" s="285"/>
      <c r="T7" s="285"/>
      <c r="U7" s="285"/>
      <c r="V7" s="285"/>
      <c r="W7" s="285"/>
      <c r="X7" s="285"/>
      <c r="Y7" s="285"/>
      <c r="Z7" s="286"/>
      <c r="AA7" s="285"/>
      <c r="AB7" s="285"/>
      <c r="AC7" s="288"/>
      <c r="AD7" s="289"/>
      <c r="AE7" s="1"/>
      <c r="AF7" s="1"/>
      <c r="AG7" s="1"/>
      <c r="AH7" s="1"/>
      <c r="AI7" s="1"/>
      <c r="AJ7" s="1"/>
      <c r="AK7" s="1"/>
      <c r="AL7" s="1"/>
      <c r="AM7" s="1"/>
      <c r="AN7" s="1"/>
      <c r="AO7" s="1"/>
    </row>
    <row r="8" spans="1:41" ht="14.25" customHeight="1">
      <c r="A8" s="423"/>
      <c r="B8" s="425"/>
      <c r="C8" s="418"/>
      <c r="D8" s="423"/>
      <c r="E8" s="424"/>
      <c r="F8" s="424"/>
      <c r="G8" s="424"/>
      <c r="H8" s="425"/>
      <c r="I8" s="423"/>
      <c r="J8" s="425"/>
      <c r="K8" s="423"/>
      <c r="L8" s="425"/>
      <c r="M8" s="432" t="s">
        <v>12</v>
      </c>
      <c r="N8" s="433"/>
      <c r="O8" s="434"/>
      <c r="P8" s="433"/>
      <c r="Q8" s="285"/>
      <c r="R8" s="285"/>
      <c r="S8" s="285"/>
      <c r="T8" s="285"/>
      <c r="U8" s="285"/>
      <c r="V8" s="285"/>
      <c r="W8" s="285"/>
      <c r="X8" s="285"/>
      <c r="Y8" s="285"/>
      <c r="Z8" s="286"/>
      <c r="AA8" s="285"/>
      <c r="AB8" s="285"/>
      <c r="AC8" s="288"/>
      <c r="AD8" s="289"/>
      <c r="AE8" s="1"/>
      <c r="AF8" s="1"/>
      <c r="AG8" s="1"/>
      <c r="AH8" s="1"/>
      <c r="AI8" s="1"/>
      <c r="AJ8" s="1"/>
      <c r="AK8" s="1"/>
      <c r="AL8" s="1"/>
      <c r="AM8" s="1"/>
      <c r="AN8" s="1"/>
      <c r="AO8" s="1"/>
    </row>
    <row r="9" spans="1:41" ht="15" customHeight="1" thickBot="1">
      <c r="A9" s="426"/>
      <c r="B9" s="428"/>
      <c r="C9" s="419"/>
      <c r="D9" s="426"/>
      <c r="E9" s="427"/>
      <c r="F9" s="427"/>
      <c r="G9" s="427"/>
      <c r="H9" s="428"/>
      <c r="I9" s="426"/>
      <c r="J9" s="428"/>
      <c r="K9" s="426"/>
      <c r="L9" s="428"/>
      <c r="M9" s="450" t="s">
        <v>13</v>
      </c>
      <c r="N9" s="446"/>
      <c r="O9" s="451" t="s">
        <v>14</v>
      </c>
      <c r="P9" s="446"/>
      <c r="Q9" s="285"/>
      <c r="R9" s="285"/>
      <c r="S9" s="285"/>
      <c r="T9" s="285"/>
      <c r="U9" s="285"/>
      <c r="V9" s="285"/>
      <c r="W9" s="285"/>
      <c r="X9" s="285"/>
      <c r="Y9" s="285"/>
      <c r="Z9" s="286"/>
      <c r="AA9" s="285"/>
      <c r="AB9" s="285"/>
      <c r="AC9" s="288"/>
      <c r="AD9" s="289"/>
      <c r="AE9" s="1"/>
      <c r="AF9" s="1"/>
      <c r="AG9" s="1"/>
      <c r="AH9" s="1"/>
      <c r="AI9" s="1"/>
      <c r="AJ9" s="1"/>
      <c r="AK9" s="1"/>
      <c r="AL9" s="1"/>
      <c r="AM9" s="1"/>
      <c r="AN9" s="1"/>
      <c r="AO9" s="1"/>
    </row>
    <row r="10" spans="1:41" ht="15" customHeight="1" thickBot="1">
      <c r="A10" s="287"/>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89"/>
      <c r="AE10" s="1"/>
      <c r="AF10" s="1"/>
      <c r="AG10" s="1"/>
      <c r="AH10" s="1"/>
      <c r="AI10" s="1"/>
      <c r="AJ10" s="1"/>
      <c r="AK10" s="1"/>
      <c r="AL10" s="1"/>
      <c r="AM10" s="1"/>
      <c r="AN10" s="1"/>
      <c r="AO10" s="1"/>
    </row>
    <row r="11" spans="1:41" ht="15" customHeight="1">
      <c r="A11" s="420" t="s">
        <v>15</v>
      </c>
      <c r="B11" s="422"/>
      <c r="C11" s="435" t="s">
        <v>16</v>
      </c>
      <c r="D11" s="421"/>
      <c r="E11" s="421"/>
      <c r="F11" s="421"/>
      <c r="G11" s="421"/>
      <c r="H11" s="421"/>
      <c r="I11" s="421"/>
      <c r="J11" s="421"/>
      <c r="K11" s="421"/>
      <c r="L11" s="421"/>
      <c r="M11" s="421"/>
      <c r="N11" s="421"/>
      <c r="O11" s="421"/>
      <c r="P11" s="421"/>
      <c r="Q11" s="421"/>
      <c r="R11" s="421"/>
      <c r="S11" s="421"/>
      <c r="T11" s="421"/>
      <c r="U11" s="421"/>
      <c r="V11" s="421"/>
      <c r="W11" s="421"/>
      <c r="X11" s="421"/>
      <c r="Y11" s="421"/>
      <c r="Z11" s="421"/>
      <c r="AA11" s="421"/>
      <c r="AB11" s="421"/>
      <c r="AC11" s="421"/>
      <c r="AD11" s="422"/>
      <c r="AE11" s="1"/>
      <c r="AF11" s="1"/>
      <c r="AG11" s="1"/>
      <c r="AH11" s="1"/>
      <c r="AI11" s="1"/>
      <c r="AJ11" s="1"/>
      <c r="AK11" s="1"/>
      <c r="AL11" s="1"/>
      <c r="AM11" s="1"/>
      <c r="AN11" s="1"/>
      <c r="AO11" s="1"/>
    </row>
    <row r="12" spans="1:41" ht="15" customHeight="1">
      <c r="A12" s="423"/>
      <c r="B12" s="425"/>
      <c r="C12" s="423"/>
      <c r="D12" s="424"/>
      <c r="E12" s="424"/>
      <c r="F12" s="424"/>
      <c r="G12" s="424"/>
      <c r="H12" s="424"/>
      <c r="I12" s="424"/>
      <c r="J12" s="424"/>
      <c r="K12" s="424"/>
      <c r="L12" s="424"/>
      <c r="M12" s="424"/>
      <c r="N12" s="424"/>
      <c r="O12" s="424"/>
      <c r="P12" s="424"/>
      <c r="Q12" s="424"/>
      <c r="R12" s="424"/>
      <c r="S12" s="424"/>
      <c r="T12" s="424"/>
      <c r="U12" s="424"/>
      <c r="V12" s="424"/>
      <c r="W12" s="424"/>
      <c r="X12" s="424"/>
      <c r="Y12" s="424"/>
      <c r="Z12" s="424"/>
      <c r="AA12" s="424"/>
      <c r="AB12" s="424"/>
      <c r="AC12" s="424"/>
      <c r="AD12" s="425"/>
      <c r="AE12" s="1"/>
      <c r="AF12" s="1"/>
      <c r="AG12" s="1"/>
      <c r="AH12" s="1"/>
      <c r="AI12" s="1"/>
      <c r="AJ12" s="1"/>
      <c r="AK12" s="1"/>
      <c r="AL12" s="1"/>
      <c r="AM12" s="1"/>
      <c r="AN12" s="1"/>
      <c r="AO12" s="1"/>
    </row>
    <row r="13" spans="1:41" ht="15" customHeight="1">
      <c r="A13" s="426"/>
      <c r="B13" s="428"/>
      <c r="C13" s="426"/>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27"/>
      <c r="AB13" s="427"/>
      <c r="AC13" s="427"/>
      <c r="AD13" s="428"/>
      <c r="AE13" s="1"/>
      <c r="AF13" s="1"/>
      <c r="AG13" s="1"/>
      <c r="AH13" s="1"/>
      <c r="AI13" s="1"/>
      <c r="AJ13" s="1"/>
      <c r="AK13" s="1"/>
      <c r="AL13" s="1"/>
      <c r="AM13" s="1"/>
      <c r="AN13" s="1"/>
      <c r="AO13" s="1"/>
    </row>
    <row r="14" spans="1:41" ht="9" customHeight="1">
      <c r="A14" s="284"/>
      <c r="B14" s="15"/>
      <c r="C14" s="290"/>
      <c r="D14" s="290"/>
      <c r="E14" s="290"/>
      <c r="F14" s="290"/>
      <c r="G14" s="290"/>
      <c r="H14" s="290"/>
      <c r="I14" s="290"/>
      <c r="J14" s="290"/>
      <c r="K14" s="290"/>
      <c r="L14" s="290"/>
      <c r="M14" s="291"/>
      <c r="N14" s="291"/>
      <c r="O14" s="291"/>
      <c r="P14" s="291"/>
      <c r="Q14" s="291"/>
      <c r="R14" s="16"/>
      <c r="S14" s="16"/>
      <c r="T14" s="16"/>
      <c r="U14" s="16"/>
      <c r="V14" s="16"/>
      <c r="W14" s="16"/>
      <c r="X14" s="16"/>
      <c r="Y14" s="9"/>
      <c r="Z14" s="9"/>
      <c r="AA14" s="9"/>
      <c r="AB14" s="9"/>
      <c r="AC14" s="9"/>
      <c r="AD14" s="292"/>
      <c r="AE14" s="1"/>
      <c r="AF14" s="1"/>
      <c r="AG14" s="1"/>
      <c r="AH14" s="1"/>
      <c r="AI14" s="1"/>
      <c r="AJ14" s="1"/>
      <c r="AK14" s="1"/>
      <c r="AL14" s="1"/>
      <c r="AM14" s="1"/>
      <c r="AN14" s="1"/>
      <c r="AO14" s="1"/>
    </row>
    <row r="15" spans="1:41" ht="60" customHeight="1">
      <c r="A15" s="459" t="s">
        <v>17</v>
      </c>
      <c r="B15" s="438"/>
      <c r="C15" s="458" t="s">
        <v>18</v>
      </c>
      <c r="D15" s="437"/>
      <c r="E15" s="437"/>
      <c r="F15" s="437"/>
      <c r="G15" s="437"/>
      <c r="H15" s="437"/>
      <c r="I15" s="437"/>
      <c r="J15" s="437"/>
      <c r="K15" s="438"/>
      <c r="L15" s="436" t="s">
        <v>19</v>
      </c>
      <c r="M15" s="437"/>
      <c r="N15" s="437"/>
      <c r="O15" s="437"/>
      <c r="P15" s="437"/>
      <c r="Q15" s="438"/>
      <c r="R15" s="439" t="s">
        <v>20</v>
      </c>
      <c r="S15" s="437"/>
      <c r="T15" s="437"/>
      <c r="U15" s="437"/>
      <c r="V15" s="437"/>
      <c r="W15" s="437"/>
      <c r="X15" s="438"/>
      <c r="Y15" s="436" t="s">
        <v>21</v>
      </c>
      <c r="Z15" s="438"/>
      <c r="AA15" s="439" t="s">
        <v>22</v>
      </c>
      <c r="AB15" s="437"/>
      <c r="AC15" s="437"/>
      <c r="AD15" s="438"/>
      <c r="AE15" s="1"/>
      <c r="AF15" s="1"/>
      <c r="AG15" s="1"/>
      <c r="AH15" s="1"/>
      <c r="AI15" s="1"/>
      <c r="AJ15" s="1"/>
      <c r="AK15" s="1"/>
      <c r="AL15" s="1"/>
      <c r="AM15" s="1"/>
      <c r="AN15" s="1"/>
      <c r="AO15" s="1"/>
    </row>
    <row r="16" spans="1:41" ht="9" customHeight="1">
      <c r="A16" s="287"/>
      <c r="B16" s="285"/>
      <c r="C16" s="462"/>
      <c r="D16" s="427"/>
      <c r="E16" s="427"/>
      <c r="F16" s="427"/>
      <c r="G16" s="427"/>
      <c r="H16" s="427"/>
      <c r="I16" s="427"/>
      <c r="J16" s="427"/>
      <c r="K16" s="427"/>
      <c r="L16" s="427"/>
      <c r="M16" s="427"/>
      <c r="N16" s="427"/>
      <c r="O16" s="427"/>
      <c r="P16" s="427"/>
      <c r="Q16" s="427"/>
      <c r="R16" s="427"/>
      <c r="S16" s="427"/>
      <c r="T16" s="427"/>
      <c r="U16" s="427"/>
      <c r="V16" s="427"/>
      <c r="W16" s="427"/>
      <c r="X16" s="427"/>
      <c r="Y16" s="427"/>
      <c r="Z16" s="427"/>
      <c r="AA16" s="427"/>
      <c r="AB16" s="427"/>
      <c r="AC16" s="17"/>
      <c r="AD16" s="293"/>
      <c r="AE16" s="1"/>
      <c r="AF16" s="1"/>
      <c r="AG16" s="1"/>
      <c r="AH16" s="1"/>
      <c r="AI16" s="1"/>
      <c r="AJ16" s="1"/>
      <c r="AK16" s="1"/>
      <c r="AL16" s="1"/>
      <c r="AM16" s="1"/>
      <c r="AN16" s="1"/>
      <c r="AO16" s="1"/>
    </row>
    <row r="17" spans="1:41" ht="37.5" customHeight="1" thickBot="1">
      <c r="A17" s="459" t="s">
        <v>23</v>
      </c>
      <c r="B17" s="438"/>
      <c r="C17" s="458" t="s">
        <v>145</v>
      </c>
      <c r="D17" s="437"/>
      <c r="E17" s="437"/>
      <c r="F17" s="437"/>
      <c r="G17" s="437"/>
      <c r="H17" s="437"/>
      <c r="I17" s="437"/>
      <c r="J17" s="437"/>
      <c r="K17" s="437"/>
      <c r="L17" s="437"/>
      <c r="M17" s="437"/>
      <c r="N17" s="437"/>
      <c r="O17" s="437"/>
      <c r="P17" s="437"/>
      <c r="Q17" s="438"/>
      <c r="R17" s="436" t="s">
        <v>25</v>
      </c>
      <c r="S17" s="437"/>
      <c r="T17" s="437"/>
      <c r="U17" s="437"/>
      <c r="V17" s="438"/>
      <c r="W17" s="607">
        <v>0.25</v>
      </c>
      <c r="X17" s="438"/>
      <c r="Y17" s="498" t="s">
        <v>26</v>
      </c>
      <c r="Z17" s="437"/>
      <c r="AA17" s="437"/>
      <c r="AB17" s="438"/>
      <c r="AC17" s="461">
        <f>+B34</f>
        <v>0.15000000000000002</v>
      </c>
      <c r="AD17" s="438"/>
      <c r="AE17" s="294"/>
      <c r="AF17" s="294"/>
      <c r="AG17" s="294"/>
      <c r="AH17" s="294"/>
      <c r="AI17" s="294"/>
      <c r="AJ17" s="294"/>
      <c r="AK17" s="294"/>
      <c r="AL17" s="294"/>
      <c r="AM17" s="294"/>
      <c r="AN17" s="294"/>
      <c r="AO17" s="294"/>
    </row>
    <row r="18" spans="1:41" ht="35.450000000000003" customHeight="1" thickBot="1">
      <c r="A18" s="295"/>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7"/>
      <c r="AE18" s="1"/>
      <c r="AF18" s="1"/>
      <c r="AG18" s="1"/>
      <c r="AH18" s="1"/>
      <c r="AI18" s="1"/>
      <c r="AJ18" s="1"/>
      <c r="AK18" s="1"/>
      <c r="AL18" s="1"/>
      <c r="AM18" s="1"/>
      <c r="AN18" s="1"/>
      <c r="AO18" s="1"/>
    </row>
    <row r="19" spans="1:41" ht="31.5" customHeight="1" thickBot="1">
      <c r="A19" s="436" t="s">
        <v>27</v>
      </c>
      <c r="B19" s="437"/>
      <c r="C19" s="437"/>
      <c r="D19" s="437"/>
      <c r="E19" s="437"/>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8"/>
      <c r="AE19" s="18"/>
      <c r="AF19" s="18"/>
      <c r="AG19" s="1"/>
      <c r="AH19" s="1"/>
      <c r="AI19" s="1"/>
      <c r="AJ19" s="1"/>
      <c r="AK19" s="1"/>
      <c r="AL19" s="1"/>
      <c r="AM19" s="1"/>
      <c r="AN19" s="1"/>
      <c r="AO19" s="1"/>
    </row>
    <row r="20" spans="1:41" ht="31.5" customHeight="1" thickBot="1">
      <c r="A20" s="298"/>
      <c r="B20" s="288"/>
      <c r="C20" s="460" t="s">
        <v>28</v>
      </c>
      <c r="D20" s="427"/>
      <c r="E20" s="427"/>
      <c r="F20" s="427"/>
      <c r="G20" s="427"/>
      <c r="H20" s="427"/>
      <c r="I20" s="427"/>
      <c r="J20" s="427"/>
      <c r="K20" s="427"/>
      <c r="L20" s="427"/>
      <c r="M20" s="427"/>
      <c r="N20" s="427"/>
      <c r="O20" s="427"/>
      <c r="P20" s="428"/>
      <c r="Q20" s="499" t="s">
        <v>29</v>
      </c>
      <c r="R20" s="500"/>
      <c r="S20" s="500"/>
      <c r="T20" s="500"/>
      <c r="U20" s="500"/>
      <c r="V20" s="500"/>
      <c r="W20" s="500"/>
      <c r="X20" s="500"/>
      <c r="Y20" s="500"/>
      <c r="Z20" s="500"/>
      <c r="AA20" s="500"/>
      <c r="AB20" s="500"/>
      <c r="AC20" s="500"/>
      <c r="AD20" s="425"/>
      <c r="AE20" s="18"/>
      <c r="AF20" s="18"/>
      <c r="AG20" s="1"/>
      <c r="AH20" s="1"/>
      <c r="AI20" s="1"/>
      <c r="AJ20" s="1"/>
      <c r="AK20" s="1"/>
      <c r="AL20" s="1"/>
      <c r="AM20" s="1"/>
      <c r="AN20" s="1"/>
      <c r="AO20" s="1"/>
    </row>
    <row r="21" spans="1:41" ht="30.95" customHeight="1" thickBot="1">
      <c r="A21" s="287"/>
      <c r="B21" s="285"/>
      <c r="C21" s="19" t="s">
        <v>30</v>
      </c>
      <c r="D21" s="20" t="s">
        <v>8</v>
      </c>
      <c r="E21" s="20" t="s">
        <v>31</v>
      </c>
      <c r="F21" s="20" t="s">
        <v>32</v>
      </c>
      <c r="G21" s="20" t="s">
        <v>33</v>
      </c>
      <c r="H21" s="20" t="s">
        <v>34</v>
      </c>
      <c r="I21" s="20" t="s">
        <v>35</v>
      </c>
      <c r="J21" s="20" t="s">
        <v>36</v>
      </c>
      <c r="K21" s="20" t="s">
        <v>37</v>
      </c>
      <c r="L21" s="20" t="s">
        <v>38</v>
      </c>
      <c r="M21" s="20" t="s">
        <v>39</v>
      </c>
      <c r="N21" s="20" t="s">
        <v>40</v>
      </c>
      <c r="O21" s="20" t="s">
        <v>41</v>
      </c>
      <c r="P21" s="21" t="s">
        <v>42</v>
      </c>
      <c r="Q21" s="19" t="s">
        <v>30</v>
      </c>
      <c r="R21" s="20" t="s">
        <v>8</v>
      </c>
      <c r="S21" s="20" t="s">
        <v>31</v>
      </c>
      <c r="T21" s="20" t="s">
        <v>32</v>
      </c>
      <c r="U21" s="20" t="s">
        <v>33</v>
      </c>
      <c r="V21" s="20" t="s">
        <v>34</v>
      </c>
      <c r="W21" s="20" t="s">
        <v>35</v>
      </c>
      <c r="X21" s="20" t="s">
        <v>36</v>
      </c>
      <c r="Y21" s="20" t="s">
        <v>37</v>
      </c>
      <c r="Z21" s="20" t="s">
        <v>38</v>
      </c>
      <c r="AA21" s="20" t="s">
        <v>39</v>
      </c>
      <c r="AB21" s="20" t="s">
        <v>40</v>
      </c>
      <c r="AC21" s="20" t="s">
        <v>41</v>
      </c>
      <c r="AD21" s="21" t="s">
        <v>42</v>
      </c>
      <c r="AE21" s="18"/>
      <c r="AF21" s="18"/>
      <c r="AG21" s="1"/>
      <c r="AH21" s="1"/>
      <c r="AI21" s="1"/>
      <c r="AJ21" s="1"/>
      <c r="AK21" s="1"/>
      <c r="AL21" s="1"/>
      <c r="AM21" s="1"/>
      <c r="AN21" s="1"/>
      <c r="AO21" s="1"/>
    </row>
    <row r="22" spans="1:41" ht="31.5" customHeight="1">
      <c r="A22" s="496" t="s">
        <v>43</v>
      </c>
      <c r="B22" s="441"/>
      <c r="C22" s="22"/>
      <c r="D22" s="23"/>
      <c r="E22" s="23"/>
      <c r="F22" s="23"/>
      <c r="G22" s="23"/>
      <c r="H22" s="23"/>
      <c r="I22" s="23"/>
      <c r="J22" s="23"/>
      <c r="K22" s="23"/>
      <c r="L22" s="23"/>
      <c r="M22" s="23"/>
      <c r="N22" s="23"/>
      <c r="O22" s="160">
        <f t="shared" ref="O22:O25" si="0">SUM(C22:N22)</f>
        <v>0</v>
      </c>
      <c r="P22" s="299"/>
      <c r="Q22" s="259">
        <v>1087452842</v>
      </c>
      <c r="R22" s="72">
        <v>22500000</v>
      </c>
      <c r="S22" s="72">
        <f>1862603187+400000000</f>
        <v>2262603187</v>
      </c>
      <c r="T22" s="72">
        <v>19980500</v>
      </c>
      <c r="U22" s="72">
        <f>2000000+14000000</f>
        <v>16000000</v>
      </c>
      <c r="V22" s="72">
        <v>1000000</v>
      </c>
      <c r="W22" s="72"/>
      <c r="X22" s="72">
        <f>35000000+37500000</f>
        <v>72500000</v>
      </c>
      <c r="Y22" s="72"/>
      <c r="Z22" s="72"/>
      <c r="AA22" s="72"/>
      <c r="AB22" s="72"/>
      <c r="AC22" s="160">
        <f t="shared" ref="AC22:AC23" si="1">SUM(Q22:AB22)</f>
        <v>3482036529</v>
      </c>
      <c r="AD22" s="24"/>
      <c r="AE22" s="18"/>
      <c r="AF22" s="18"/>
      <c r="AG22" s="1"/>
      <c r="AH22" s="1"/>
      <c r="AI22" s="1"/>
      <c r="AJ22" s="1"/>
      <c r="AK22" s="1"/>
      <c r="AL22" s="1"/>
      <c r="AM22" s="1"/>
      <c r="AN22" s="1"/>
      <c r="AO22" s="1"/>
    </row>
    <row r="23" spans="1:41" ht="31.5" customHeight="1">
      <c r="A23" s="492" t="s">
        <v>44</v>
      </c>
      <c r="B23" s="448"/>
      <c r="C23" s="25"/>
      <c r="D23" s="26"/>
      <c r="E23" s="26"/>
      <c r="F23" s="26"/>
      <c r="G23" s="26"/>
      <c r="H23" s="26"/>
      <c r="I23" s="26"/>
      <c r="J23" s="26"/>
      <c r="K23" s="26"/>
      <c r="L23" s="26"/>
      <c r="M23" s="26"/>
      <c r="N23" s="26"/>
      <c r="O23" s="27">
        <f t="shared" si="0"/>
        <v>0</v>
      </c>
      <c r="P23" s="313" t="str">
        <f>IFERROR(O23/(SUMIF(C23:N23,"&gt;0",C22:N22))," ")</f>
        <v xml:space="preserve"> </v>
      </c>
      <c r="Q23" s="258">
        <v>1087452840</v>
      </c>
      <c r="R23" s="362">
        <v>0</v>
      </c>
      <c r="S23" s="26"/>
      <c r="T23" s="26"/>
      <c r="U23" s="26"/>
      <c r="V23" s="26"/>
      <c r="W23" s="26"/>
      <c r="X23" s="26"/>
      <c r="Y23" s="26"/>
      <c r="Z23" s="26"/>
      <c r="AA23" s="26"/>
      <c r="AB23" s="26"/>
      <c r="AC23" s="27">
        <f t="shared" si="1"/>
        <v>1087452840</v>
      </c>
      <c r="AD23" s="29">
        <f>IFERROR(AC23/(SUMIF(Q23:AB23,"&gt;0",Q22:AB22))," ")</f>
        <v>0.99999999816083984</v>
      </c>
      <c r="AE23" s="18"/>
      <c r="AF23" s="18"/>
      <c r="AG23" s="1"/>
      <c r="AH23" s="1"/>
      <c r="AI23" s="1"/>
      <c r="AJ23" s="1"/>
      <c r="AK23" s="1"/>
      <c r="AL23" s="1"/>
      <c r="AM23" s="1"/>
      <c r="AN23" s="1"/>
      <c r="AO23" s="1"/>
    </row>
    <row r="24" spans="1:41" ht="31.5" customHeight="1">
      <c r="A24" s="492" t="s">
        <v>45</v>
      </c>
      <c r="B24" s="448"/>
      <c r="C24" s="30"/>
      <c r="D24" s="26">
        <v>4211667</v>
      </c>
      <c r="E24" s="26">
        <v>1354378</v>
      </c>
      <c r="F24" s="26">
        <v>1175000</v>
      </c>
      <c r="G24" s="27"/>
      <c r="H24" s="27"/>
      <c r="I24" s="27"/>
      <c r="J24" s="27"/>
      <c r="K24" s="27"/>
      <c r="L24" s="27"/>
      <c r="M24" s="27"/>
      <c r="N24" s="27"/>
      <c r="O24" s="27">
        <f t="shared" si="0"/>
        <v>6741045</v>
      </c>
      <c r="P24" s="300"/>
      <c r="Q24" s="25"/>
      <c r="R24" s="26">
        <v>37420042</v>
      </c>
      <c r="S24" s="26">
        <v>95526800</v>
      </c>
      <c r="T24" s="26">
        <v>98901800</v>
      </c>
      <c r="U24" s="26">
        <v>609658160</v>
      </c>
      <c r="V24" s="26">
        <v>576489980</v>
      </c>
      <c r="W24" s="26">
        <v>271584201</v>
      </c>
      <c r="X24" s="26">
        <v>258250867</v>
      </c>
      <c r="Y24" s="26">
        <v>258584201</v>
      </c>
      <c r="Z24" s="26">
        <v>258250867</v>
      </c>
      <c r="AA24" s="26">
        <v>289459201</v>
      </c>
      <c r="AB24" s="26">
        <f>277750867+450159543</f>
        <v>727910410</v>
      </c>
      <c r="AC24" s="27">
        <f>SUM(R24:AB24)</f>
        <v>3482036529</v>
      </c>
      <c r="AD24" s="29"/>
      <c r="AE24" s="18"/>
      <c r="AF24" s="18"/>
      <c r="AG24" s="1"/>
      <c r="AH24" s="1"/>
      <c r="AI24" s="1"/>
      <c r="AJ24" s="1"/>
      <c r="AK24" s="1"/>
      <c r="AL24" s="1"/>
      <c r="AM24" s="1"/>
      <c r="AN24" s="1"/>
      <c r="AO24" s="1"/>
    </row>
    <row r="25" spans="1:41" ht="31.5" customHeight="1">
      <c r="A25" s="463" t="s">
        <v>46</v>
      </c>
      <c r="B25" s="445"/>
      <c r="C25" s="31"/>
      <c r="D25" s="356">
        <v>1431666</v>
      </c>
      <c r="E25" s="32"/>
      <c r="F25" s="32"/>
      <c r="G25" s="32"/>
      <c r="H25" s="32"/>
      <c r="I25" s="32"/>
      <c r="J25" s="32"/>
      <c r="K25" s="32"/>
      <c r="L25" s="32"/>
      <c r="M25" s="32"/>
      <c r="N25" s="32"/>
      <c r="O25" s="33">
        <f t="shared" si="0"/>
        <v>1431666</v>
      </c>
      <c r="P25" s="314">
        <f>IFERROR(O25/(SUMIF(C25:N25,"&gt;0",C24:N24))," ")</f>
        <v>0.33992858409746068</v>
      </c>
      <c r="Q25" s="31"/>
      <c r="R25" s="356">
        <v>13608498</v>
      </c>
      <c r="S25" s="32"/>
      <c r="T25" s="32"/>
      <c r="U25" s="32"/>
      <c r="V25" s="32"/>
      <c r="W25" s="32"/>
      <c r="X25" s="32"/>
      <c r="Y25" s="32"/>
      <c r="Z25" s="32"/>
      <c r="AA25" s="32"/>
      <c r="AB25" s="32"/>
      <c r="AC25" s="33">
        <f>SUM(Q25:AB25)</f>
        <v>13608498</v>
      </c>
      <c r="AD25" s="34">
        <f ca="1">IFERROR(AC25/(SUMIF(Q25:AB25,"&gt;0",R24:AB24))," ")</f>
        <v>0.14245738368709096</v>
      </c>
      <c r="AE25" s="18"/>
      <c r="AF25" s="18"/>
      <c r="AG25" s="1"/>
      <c r="AH25" s="1"/>
      <c r="AI25" s="1"/>
      <c r="AJ25" s="1"/>
      <c r="AK25" s="1"/>
      <c r="AL25" s="1"/>
      <c r="AM25" s="1"/>
      <c r="AN25" s="1"/>
      <c r="AO25" s="1"/>
    </row>
    <row r="26" spans="1:41" ht="31.5" customHeight="1">
      <c r="A26" s="287"/>
      <c r="B26" s="285"/>
      <c r="C26" s="302"/>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288"/>
      <c r="AD26" s="289"/>
      <c r="AE26" s="1"/>
      <c r="AF26" s="1"/>
      <c r="AG26" s="1"/>
      <c r="AH26" s="1"/>
      <c r="AI26" s="1"/>
      <c r="AJ26" s="1"/>
      <c r="AK26" s="1"/>
      <c r="AL26" s="1"/>
      <c r="AM26" s="1"/>
      <c r="AN26" s="1"/>
      <c r="AO26" s="1"/>
    </row>
    <row r="27" spans="1:41" ht="33.75" customHeight="1">
      <c r="A27" s="455" t="s">
        <v>47</v>
      </c>
      <c r="B27" s="441"/>
      <c r="C27" s="441"/>
      <c r="D27" s="441"/>
      <c r="E27" s="441"/>
      <c r="F27" s="441"/>
      <c r="G27" s="441"/>
      <c r="H27" s="441"/>
      <c r="I27" s="441"/>
      <c r="J27" s="441"/>
      <c r="K27" s="441"/>
      <c r="L27" s="441"/>
      <c r="M27" s="441"/>
      <c r="N27" s="441"/>
      <c r="O27" s="441"/>
      <c r="P27" s="441"/>
      <c r="Q27" s="441"/>
      <c r="R27" s="441"/>
      <c r="S27" s="441"/>
      <c r="T27" s="441"/>
      <c r="U27" s="441"/>
      <c r="V27" s="441"/>
      <c r="W27" s="441"/>
      <c r="X27" s="441"/>
      <c r="Y27" s="441"/>
      <c r="Z27" s="441"/>
      <c r="AA27" s="441"/>
      <c r="AB27" s="441"/>
      <c r="AC27" s="441"/>
      <c r="AD27" s="431"/>
      <c r="AE27" s="1"/>
      <c r="AF27" s="1"/>
      <c r="AG27" s="1"/>
      <c r="AH27" s="1"/>
      <c r="AI27" s="1"/>
      <c r="AJ27" s="1"/>
      <c r="AK27" s="1"/>
      <c r="AL27" s="1"/>
      <c r="AM27" s="1"/>
      <c r="AN27" s="1"/>
      <c r="AO27" s="1"/>
    </row>
    <row r="28" spans="1:41" ht="15" customHeight="1">
      <c r="A28" s="493" t="s">
        <v>48</v>
      </c>
      <c r="B28" s="488" t="s">
        <v>49</v>
      </c>
      <c r="C28" s="495"/>
      <c r="D28" s="456" t="s">
        <v>50</v>
      </c>
      <c r="E28" s="448"/>
      <c r="F28" s="448"/>
      <c r="G28" s="448"/>
      <c r="H28" s="448"/>
      <c r="I28" s="448"/>
      <c r="J28" s="448"/>
      <c r="K28" s="448"/>
      <c r="L28" s="448"/>
      <c r="M28" s="448"/>
      <c r="N28" s="448"/>
      <c r="O28" s="457"/>
      <c r="P28" s="486" t="s">
        <v>41</v>
      </c>
      <c r="Q28" s="488" t="s">
        <v>51</v>
      </c>
      <c r="R28" s="489"/>
      <c r="S28" s="489"/>
      <c r="T28" s="489"/>
      <c r="U28" s="489"/>
      <c r="V28" s="489"/>
      <c r="W28" s="489"/>
      <c r="X28" s="489"/>
      <c r="Y28" s="489"/>
      <c r="Z28" s="489"/>
      <c r="AA28" s="489"/>
      <c r="AB28" s="489"/>
      <c r="AC28" s="489"/>
      <c r="AD28" s="490"/>
      <c r="AE28" s="1"/>
      <c r="AF28" s="1"/>
      <c r="AG28" s="1"/>
      <c r="AH28" s="1"/>
      <c r="AI28" s="1"/>
      <c r="AJ28" s="1"/>
      <c r="AK28" s="1"/>
      <c r="AL28" s="1"/>
      <c r="AM28" s="1"/>
      <c r="AN28" s="1"/>
      <c r="AO28" s="1"/>
    </row>
    <row r="29" spans="1:41" ht="27" customHeight="1">
      <c r="A29" s="494"/>
      <c r="B29" s="491"/>
      <c r="C29" s="466"/>
      <c r="D29" s="35" t="s">
        <v>30</v>
      </c>
      <c r="E29" s="35" t="s">
        <v>8</v>
      </c>
      <c r="F29" s="35" t="s">
        <v>31</v>
      </c>
      <c r="G29" s="35" t="s">
        <v>32</v>
      </c>
      <c r="H29" s="35" t="s">
        <v>33</v>
      </c>
      <c r="I29" s="35" t="s">
        <v>34</v>
      </c>
      <c r="J29" s="35" t="s">
        <v>35</v>
      </c>
      <c r="K29" s="35" t="s">
        <v>36</v>
      </c>
      <c r="L29" s="35" t="s">
        <v>37</v>
      </c>
      <c r="M29" s="35" t="s">
        <v>38</v>
      </c>
      <c r="N29" s="35" t="s">
        <v>39</v>
      </c>
      <c r="O29" s="35" t="s">
        <v>40</v>
      </c>
      <c r="P29" s="487"/>
      <c r="Q29" s="491"/>
      <c r="R29" s="465"/>
      <c r="S29" s="465"/>
      <c r="T29" s="465"/>
      <c r="U29" s="465"/>
      <c r="V29" s="465"/>
      <c r="W29" s="465"/>
      <c r="X29" s="465"/>
      <c r="Y29" s="465"/>
      <c r="Z29" s="465"/>
      <c r="AA29" s="465"/>
      <c r="AB29" s="465"/>
      <c r="AC29" s="465"/>
      <c r="AD29" s="467"/>
      <c r="AE29" s="1"/>
      <c r="AF29" s="1"/>
      <c r="AG29" s="1"/>
      <c r="AH29" s="1"/>
      <c r="AI29" s="1"/>
      <c r="AJ29" s="1"/>
      <c r="AK29" s="1"/>
      <c r="AL29" s="1"/>
      <c r="AM29" s="1"/>
      <c r="AN29" s="1"/>
      <c r="AO29" s="1"/>
    </row>
    <row r="30" spans="1:41" ht="54" customHeight="1">
      <c r="A30" s="36" t="s">
        <v>146</v>
      </c>
      <c r="B30" s="507" t="s">
        <v>107</v>
      </c>
      <c r="C30" s="495"/>
      <c r="D30" s="303"/>
      <c r="E30" s="303"/>
      <c r="F30" s="73"/>
      <c r="G30" s="303"/>
      <c r="H30" s="303"/>
      <c r="I30" s="303"/>
      <c r="J30" s="303"/>
      <c r="K30" s="303"/>
      <c r="L30" s="303"/>
      <c r="M30" s="303"/>
      <c r="N30" s="303"/>
      <c r="O30" s="303"/>
      <c r="P30" s="304">
        <f>SUM(D30:O30)</f>
        <v>0</v>
      </c>
      <c r="Q30" s="569"/>
      <c r="R30" s="448"/>
      <c r="S30" s="448"/>
      <c r="T30" s="448"/>
      <c r="U30" s="448"/>
      <c r="V30" s="448"/>
      <c r="W30" s="448"/>
      <c r="X30" s="448"/>
      <c r="Y30" s="448"/>
      <c r="Z30" s="448"/>
      <c r="AA30" s="448"/>
      <c r="AB30" s="448"/>
      <c r="AC30" s="448"/>
      <c r="AD30" s="433"/>
      <c r="AE30" s="1"/>
      <c r="AF30" s="1"/>
      <c r="AG30" s="1"/>
      <c r="AH30" s="1"/>
      <c r="AI30" s="1"/>
      <c r="AJ30" s="1"/>
      <c r="AK30" s="1"/>
      <c r="AL30" s="1"/>
      <c r="AM30" s="1"/>
      <c r="AN30" s="1"/>
      <c r="AO30" s="1"/>
    </row>
    <row r="31" spans="1:41" ht="45" customHeight="1">
      <c r="A31" s="455" t="s">
        <v>54</v>
      </c>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31"/>
      <c r="AE31" s="1"/>
      <c r="AF31" s="1"/>
      <c r="AG31" s="1"/>
      <c r="AH31" s="1"/>
      <c r="AI31" s="1"/>
      <c r="AJ31" s="1"/>
      <c r="AK31" s="1"/>
      <c r="AL31" s="1"/>
      <c r="AM31" s="1"/>
      <c r="AN31" s="1"/>
      <c r="AO31" s="1"/>
    </row>
    <row r="32" spans="1:41" ht="22.5" customHeight="1">
      <c r="A32" s="501" t="s">
        <v>55</v>
      </c>
      <c r="B32" s="486" t="s">
        <v>56</v>
      </c>
      <c r="C32" s="486" t="s">
        <v>49</v>
      </c>
      <c r="D32" s="456" t="s">
        <v>57</v>
      </c>
      <c r="E32" s="448"/>
      <c r="F32" s="448"/>
      <c r="G32" s="448"/>
      <c r="H32" s="448"/>
      <c r="I32" s="448"/>
      <c r="J32" s="448"/>
      <c r="K32" s="448"/>
      <c r="L32" s="448"/>
      <c r="M32" s="448"/>
      <c r="N32" s="448"/>
      <c r="O32" s="448"/>
      <c r="P32" s="457"/>
      <c r="Q32" s="456" t="s">
        <v>58</v>
      </c>
      <c r="R32" s="448"/>
      <c r="S32" s="448"/>
      <c r="T32" s="448"/>
      <c r="U32" s="448"/>
      <c r="V32" s="448"/>
      <c r="W32" s="448"/>
      <c r="X32" s="448"/>
      <c r="Y32" s="448"/>
      <c r="Z32" s="448"/>
      <c r="AA32" s="448"/>
      <c r="AB32" s="448"/>
      <c r="AC32" s="448"/>
      <c r="AD32" s="433"/>
      <c r="AE32" s="1"/>
      <c r="AF32" s="1"/>
      <c r="AG32" s="38"/>
      <c r="AH32" s="38"/>
      <c r="AI32" s="38"/>
      <c r="AJ32" s="38"/>
      <c r="AK32" s="38"/>
      <c r="AL32" s="38"/>
      <c r="AM32" s="38"/>
      <c r="AN32" s="38"/>
      <c r="AO32" s="38"/>
    </row>
    <row r="33" spans="1:41" ht="22.5" customHeight="1">
      <c r="A33" s="502"/>
      <c r="B33" s="487"/>
      <c r="C33" s="487"/>
      <c r="D33" s="35" t="s">
        <v>30</v>
      </c>
      <c r="E33" s="35" t="s">
        <v>8</v>
      </c>
      <c r="F33" s="35" t="s">
        <v>31</v>
      </c>
      <c r="G33" s="35" t="s">
        <v>32</v>
      </c>
      <c r="H33" s="35" t="s">
        <v>33</v>
      </c>
      <c r="I33" s="35" t="s">
        <v>34</v>
      </c>
      <c r="J33" s="35" t="s">
        <v>35</v>
      </c>
      <c r="K33" s="35" t="s">
        <v>36</v>
      </c>
      <c r="L33" s="35" t="s">
        <v>37</v>
      </c>
      <c r="M33" s="35" t="s">
        <v>38</v>
      </c>
      <c r="N33" s="35" t="s">
        <v>39</v>
      </c>
      <c r="O33" s="35" t="s">
        <v>40</v>
      </c>
      <c r="P33" s="35" t="s">
        <v>41</v>
      </c>
      <c r="Q33" s="464" t="s">
        <v>59</v>
      </c>
      <c r="R33" s="465"/>
      <c r="S33" s="465"/>
      <c r="T33" s="465"/>
      <c r="U33" s="465"/>
      <c r="V33" s="466"/>
      <c r="W33" s="464" t="s">
        <v>60</v>
      </c>
      <c r="X33" s="465"/>
      <c r="Y33" s="465"/>
      <c r="Z33" s="466"/>
      <c r="AA33" s="464" t="s">
        <v>61</v>
      </c>
      <c r="AB33" s="465"/>
      <c r="AC33" s="465"/>
      <c r="AD33" s="467"/>
      <c r="AE33" s="1"/>
      <c r="AF33" s="1"/>
      <c r="AG33" s="38"/>
      <c r="AH33" s="38"/>
      <c r="AI33" s="38"/>
      <c r="AJ33" s="38"/>
      <c r="AK33" s="38"/>
      <c r="AL33" s="38"/>
      <c r="AM33" s="38"/>
      <c r="AN33" s="38"/>
      <c r="AO33" s="38"/>
    </row>
    <row r="34" spans="1:41" ht="82.5" customHeight="1">
      <c r="A34" s="503" t="s">
        <v>146</v>
      </c>
      <c r="B34" s="505">
        <f>SUM(B38,B40,B42)</f>
        <v>0.15000000000000002</v>
      </c>
      <c r="C34" s="267" t="s">
        <v>62</v>
      </c>
      <c r="D34" s="317">
        <f t="shared" ref="D34:O35" si="2">+(D47)*$W$17</f>
        <v>2.0825E-2</v>
      </c>
      <c r="E34" s="317">
        <f t="shared" si="2"/>
        <v>2.0825E-2</v>
      </c>
      <c r="F34" s="317">
        <f t="shared" si="2"/>
        <v>2.0825E-2</v>
      </c>
      <c r="G34" s="317">
        <f t="shared" si="2"/>
        <v>2.0825E-2</v>
      </c>
      <c r="H34" s="317">
        <f t="shared" si="2"/>
        <v>2.0825E-2</v>
      </c>
      <c r="I34" s="317">
        <f t="shared" si="2"/>
        <v>2.0825E-2</v>
      </c>
      <c r="J34" s="317">
        <f t="shared" si="2"/>
        <v>2.0825E-2</v>
      </c>
      <c r="K34" s="317">
        <f t="shared" si="2"/>
        <v>2.0825E-2</v>
      </c>
      <c r="L34" s="317">
        <f t="shared" si="2"/>
        <v>2.0825E-2</v>
      </c>
      <c r="M34" s="317">
        <f t="shared" si="2"/>
        <v>2.0825E-2</v>
      </c>
      <c r="N34" s="317">
        <f t="shared" si="2"/>
        <v>2.0825E-2</v>
      </c>
      <c r="O34" s="317">
        <f t="shared" si="2"/>
        <v>2.0825E-2</v>
      </c>
      <c r="P34" s="322">
        <f t="shared" ref="P34" si="3">SUM(D34:O34)</f>
        <v>0.24990000000000004</v>
      </c>
      <c r="Q34" s="650" t="s">
        <v>604</v>
      </c>
      <c r="R34" s="651"/>
      <c r="S34" s="651"/>
      <c r="T34" s="651"/>
      <c r="U34" s="651"/>
      <c r="V34" s="652"/>
      <c r="W34" s="688" t="s">
        <v>678</v>
      </c>
      <c r="X34" s="689"/>
      <c r="Y34" s="689"/>
      <c r="Z34" s="690"/>
      <c r="AA34" s="656"/>
      <c r="AB34" s="521"/>
      <c r="AC34" s="521"/>
      <c r="AD34" s="576"/>
      <c r="AE34" s="1"/>
      <c r="AF34" s="1"/>
      <c r="AG34" s="38"/>
      <c r="AH34" s="38"/>
      <c r="AI34" s="38"/>
      <c r="AJ34" s="38"/>
      <c r="AK34" s="38"/>
      <c r="AL34" s="38"/>
      <c r="AM34" s="38"/>
      <c r="AN34" s="38"/>
      <c r="AO34" s="38"/>
    </row>
    <row r="35" spans="1:41" ht="91.5" customHeight="1" thickBot="1">
      <c r="A35" s="559"/>
      <c r="B35" s="561"/>
      <c r="C35" s="39" t="s">
        <v>63</v>
      </c>
      <c r="D35" s="410">
        <f t="shared" si="2"/>
        <v>3.3333333333333335E-3</v>
      </c>
      <c r="E35" s="410">
        <f t="shared" si="2"/>
        <v>1.3333333333333334E-2</v>
      </c>
      <c r="F35" s="157"/>
      <c r="G35" s="157"/>
      <c r="H35" s="157"/>
      <c r="I35" s="157"/>
      <c r="J35" s="157"/>
      <c r="K35" s="157"/>
      <c r="L35" s="157"/>
      <c r="M35" s="157"/>
      <c r="N35" s="157"/>
      <c r="O35" s="157"/>
      <c r="P35" s="375">
        <f>SUM(D35:O35)</f>
        <v>1.6666666666666666E-2</v>
      </c>
      <c r="Q35" s="653"/>
      <c r="R35" s="654"/>
      <c r="S35" s="654"/>
      <c r="T35" s="654"/>
      <c r="U35" s="654"/>
      <c r="V35" s="655"/>
      <c r="W35" s="691"/>
      <c r="X35" s="692"/>
      <c r="Y35" s="692"/>
      <c r="Z35" s="693"/>
      <c r="AA35" s="658"/>
      <c r="AB35" s="659"/>
      <c r="AC35" s="659"/>
      <c r="AD35" s="661"/>
      <c r="AE35" s="40"/>
      <c r="AF35" s="1"/>
      <c r="AG35" s="38"/>
      <c r="AH35" s="38"/>
      <c r="AI35" s="38"/>
      <c r="AJ35" s="38"/>
      <c r="AK35" s="38"/>
      <c r="AL35" s="38"/>
      <c r="AM35" s="38"/>
      <c r="AN35" s="38"/>
      <c r="AO35" s="38"/>
    </row>
    <row r="36" spans="1:41" ht="33.75" customHeight="1">
      <c r="A36" s="568" t="s">
        <v>64</v>
      </c>
      <c r="B36" s="571" t="s">
        <v>65</v>
      </c>
      <c r="C36" s="555" t="s">
        <v>66</v>
      </c>
      <c r="D36" s="441"/>
      <c r="E36" s="441"/>
      <c r="F36" s="441"/>
      <c r="G36" s="441"/>
      <c r="H36" s="441"/>
      <c r="I36" s="441"/>
      <c r="J36" s="441"/>
      <c r="K36" s="441"/>
      <c r="L36" s="441"/>
      <c r="M36" s="441"/>
      <c r="N36" s="441"/>
      <c r="O36" s="441"/>
      <c r="P36" s="572"/>
      <c r="Q36" s="555" t="s">
        <v>67</v>
      </c>
      <c r="R36" s="441"/>
      <c r="S36" s="441"/>
      <c r="T36" s="441"/>
      <c r="U36" s="441"/>
      <c r="V36" s="441"/>
      <c r="W36" s="441"/>
      <c r="X36" s="441"/>
      <c r="Y36" s="441"/>
      <c r="Z36" s="441"/>
      <c r="AA36" s="441"/>
      <c r="AB36" s="441"/>
      <c r="AC36" s="441"/>
      <c r="AD36" s="431"/>
      <c r="AE36" s="1"/>
      <c r="AF36" s="1"/>
      <c r="AG36" s="38"/>
      <c r="AH36" s="38"/>
      <c r="AI36" s="38"/>
      <c r="AJ36" s="38"/>
      <c r="AK36" s="38"/>
      <c r="AL36" s="38"/>
      <c r="AM36" s="38"/>
      <c r="AN36" s="38"/>
      <c r="AO36" s="38"/>
    </row>
    <row r="37" spans="1:41" ht="38.450000000000003" customHeight="1">
      <c r="A37" s="502"/>
      <c r="B37" s="487"/>
      <c r="C37" s="35" t="s">
        <v>68</v>
      </c>
      <c r="D37" s="35" t="s">
        <v>69</v>
      </c>
      <c r="E37" s="35" t="s">
        <v>70</v>
      </c>
      <c r="F37" s="35" t="s">
        <v>71</v>
      </c>
      <c r="G37" s="35" t="s">
        <v>72</v>
      </c>
      <c r="H37" s="35" t="s">
        <v>73</v>
      </c>
      <c r="I37" s="35" t="s">
        <v>74</v>
      </c>
      <c r="J37" s="35" t="s">
        <v>75</v>
      </c>
      <c r="K37" s="35" t="s">
        <v>76</v>
      </c>
      <c r="L37" s="35" t="s">
        <v>77</v>
      </c>
      <c r="M37" s="35" t="s">
        <v>78</v>
      </c>
      <c r="N37" s="35" t="s">
        <v>79</v>
      </c>
      <c r="O37" s="35" t="s">
        <v>80</v>
      </c>
      <c r="P37" s="35" t="s">
        <v>81</v>
      </c>
      <c r="Q37" s="456" t="s">
        <v>82</v>
      </c>
      <c r="R37" s="448"/>
      <c r="S37" s="448"/>
      <c r="T37" s="448"/>
      <c r="U37" s="448"/>
      <c r="V37" s="448"/>
      <c r="W37" s="448"/>
      <c r="X37" s="448"/>
      <c r="Y37" s="448"/>
      <c r="Z37" s="448"/>
      <c r="AA37" s="448"/>
      <c r="AB37" s="448"/>
      <c r="AC37" s="448"/>
      <c r="AD37" s="433"/>
      <c r="AE37" s="1"/>
      <c r="AF37" s="1"/>
      <c r="AG37" s="41"/>
      <c r="AH37" s="41"/>
      <c r="AI37" s="41"/>
      <c r="AJ37" s="41"/>
      <c r="AK37" s="41"/>
      <c r="AL37" s="41"/>
      <c r="AM37" s="41"/>
      <c r="AN37" s="41"/>
      <c r="AO37" s="41"/>
    </row>
    <row r="38" spans="1:41" ht="31.5" customHeight="1">
      <c r="A38" s="608" t="s">
        <v>147</v>
      </c>
      <c r="B38" s="516">
        <v>0.05</v>
      </c>
      <c r="C38" s="267" t="s">
        <v>62</v>
      </c>
      <c r="D38" s="42">
        <v>8.3299999999999999E-2</v>
      </c>
      <c r="E38" s="42">
        <v>8.3299999999999999E-2</v>
      </c>
      <c r="F38" s="42">
        <v>8.3299999999999999E-2</v>
      </c>
      <c r="G38" s="42">
        <v>8.3299999999999999E-2</v>
      </c>
      <c r="H38" s="42">
        <v>8.3299999999999999E-2</v>
      </c>
      <c r="I38" s="42">
        <v>8.3299999999999999E-2</v>
      </c>
      <c r="J38" s="42">
        <v>8.3299999999999999E-2</v>
      </c>
      <c r="K38" s="42">
        <v>8.3299999999999999E-2</v>
      </c>
      <c r="L38" s="42">
        <v>8.3299999999999999E-2</v>
      </c>
      <c r="M38" s="42">
        <v>8.3299999999999999E-2</v>
      </c>
      <c r="N38" s="42">
        <v>8.3299999999999999E-2</v>
      </c>
      <c r="O38" s="42">
        <v>8.3299999999999999E-2</v>
      </c>
      <c r="P38" s="268">
        <f t="shared" ref="P38:P43" si="4">SUM(D38:O38)</f>
        <v>0.99960000000000016</v>
      </c>
      <c r="Q38" s="650" t="s">
        <v>603</v>
      </c>
      <c r="R38" s="680"/>
      <c r="S38" s="680"/>
      <c r="T38" s="680"/>
      <c r="U38" s="680"/>
      <c r="V38" s="680"/>
      <c r="W38" s="680"/>
      <c r="X38" s="680"/>
      <c r="Y38" s="680"/>
      <c r="Z38" s="680"/>
      <c r="AA38" s="680"/>
      <c r="AB38" s="680"/>
      <c r="AC38" s="680"/>
      <c r="AD38" s="681"/>
      <c r="AE38" s="43"/>
      <c r="AF38" s="1"/>
      <c r="AG38" s="44"/>
      <c r="AH38" s="44"/>
      <c r="AI38" s="44"/>
      <c r="AJ38" s="44"/>
      <c r="AK38" s="44"/>
      <c r="AL38" s="44"/>
      <c r="AM38" s="44"/>
      <c r="AN38" s="44"/>
      <c r="AO38" s="44"/>
    </row>
    <row r="39" spans="1:41" ht="31.5" customHeight="1">
      <c r="A39" s="502"/>
      <c r="B39" s="487"/>
      <c r="C39" s="45" t="s">
        <v>63</v>
      </c>
      <c r="D39" s="46">
        <v>0.04</v>
      </c>
      <c r="E39" s="46">
        <v>0.08</v>
      </c>
      <c r="F39" s="46"/>
      <c r="G39" s="46"/>
      <c r="H39" s="46"/>
      <c r="I39" s="46"/>
      <c r="J39" s="46"/>
      <c r="K39" s="46"/>
      <c r="L39" s="46"/>
      <c r="M39" s="46"/>
      <c r="N39" s="46"/>
      <c r="O39" s="46"/>
      <c r="P39" s="269">
        <f t="shared" si="4"/>
        <v>0.12</v>
      </c>
      <c r="Q39" s="682"/>
      <c r="R39" s="683"/>
      <c r="S39" s="683"/>
      <c r="T39" s="683"/>
      <c r="U39" s="683"/>
      <c r="V39" s="683"/>
      <c r="W39" s="683"/>
      <c r="X39" s="683"/>
      <c r="Y39" s="683"/>
      <c r="Z39" s="683"/>
      <c r="AA39" s="683"/>
      <c r="AB39" s="683"/>
      <c r="AC39" s="683"/>
      <c r="AD39" s="684"/>
      <c r="AE39" s="43"/>
      <c r="AF39" s="1"/>
      <c r="AG39" s="1"/>
      <c r="AH39" s="1"/>
      <c r="AI39" s="1"/>
      <c r="AJ39" s="1"/>
      <c r="AK39" s="1"/>
      <c r="AL39" s="1"/>
      <c r="AM39" s="1"/>
      <c r="AN39" s="1"/>
      <c r="AO39" s="1"/>
    </row>
    <row r="40" spans="1:41" ht="36.6" customHeight="1">
      <c r="A40" s="575" t="s">
        <v>148</v>
      </c>
      <c r="B40" s="511">
        <v>0.05</v>
      </c>
      <c r="C40" s="47" t="s">
        <v>62</v>
      </c>
      <c r="D40" s="42">
        <v>8.3299999999999999E-2</v>
      </c>
      <c r="E40" s="42">
        <v>8.3299999999999999E-2</v>
      </c>
      <c r="F40" s="42">
        <v>8.3299999999999999E-2</v>
      </c>
      <c r="G40" s="42">
        <v>8.3299999999999999E-2</v>
      </c>
      <c r="H40" s="42">
        <v>8.3299999999999999E-2</v>
      </c>
      <c r="I40" s="42">
        <v>8.3299999999999999E-2</v>
      </c>
      <c r="J40" s="42">
        <v>8.3299999999999999E-2</v>
      </c>
      <c r="K40" s="42">
        <v>8.3299999999999999E-2</v>
      </c>
      <c r="L40" s="42">
        <v>8.3299999999999999E-2</v>
      </c>
      <c r="M40" s="42">
        <v>8.3299999999999999E-2</v>
      </c>
      <c r="N40" s="42">
        <v>8.3299999999999999E-2</v>
      </c>
      <c r="O40" s="42">
        <v>8.3299999999999999E-2</v>
      </c>
      <c r="P40" s="269">
        <f t="shared" si="4"/>
        <v>0.99960000000000016</v>
      </c>
      <c r="Q40" s="650" t="s">
        <v>673</v>
      </c>
      <c r="R40" s="651"/>
      <c r="S40" s="651"/>
      <c r="T40" s="651"/>
      <c r="U40" s="651"/>
      <c r="V40" s="651"/>
      <c r="W40" s="651"/>
      <c r="X40" s="651"/>
      <c r="Y40" s="651"/>
      <c r="Z40" s="651"/>
      <c r="AA40" s="651"/>
      <c r="AB40" s="651"/>
      <c r="AC40" s="651"/>
      <c r="AD40" s="685"/>
      <c r="AE40" s="43"/>
      <c r="AF40" s="1"/>
      <c r="AG40" s="1"/>
      <c r="AH40" s="1"/>
      <c r="AI40" s="1"/>
      <c r="AJ40" s="1"/>
      <c r="AK40" s="1"/>
      <c r="AL40" s="1"/>
      <c r="AM40" s="1"/>
      <c r="AN40" s="1"/>
      <c r="AO40" s="1"/>
    </row>
    <row r="41" spans="1:41" ht="36.6" customHeight="1">
      <c r="A41" s="502"/>
      <c r="B41" s="487"/>
      <c r="C41" s="45" t="s">
        <v>63</v>
      </c>
      <c r="D41" s="46">
        <v>0</v>
      </c>
      <c r="E41" s="46">
        <v>0.08</v>
      </c>
      <c r="F41" s="46"/>
      <c r="G41" s="46"/>
      <c r="H41" s="46"/>
      <c r="I41" s="46"/>
      <c r="J41" s="46"/>
      <c r="K41" s="46"/>
      <c r="L41" s="48"/>
      <c r="M41" s="48"/>
      <c r="N41" s="48"/>
      <c r="O41" s="48"/>
      <c r="P41" s="269">
        <f t="shared" si="4"/>
        <v>0.08</v>
      </c>
      <c r="Q41" s="662"/>
      <c r="R41" s="686"/>
      <c r="S41" s="686"/>
      <c r="T41" s="686"/>
      <c r="U41" s="686"/>
      <c r="V41" s="686"/>
      <c r="W41" s="686"/>
      <c r="X41" s="686"/>
      <c r="Y41" s="686"/>
      <c r="Z41" s="686"/>
      <c r="AA41" s="686"/>
      <c r="AB41" s="686"/>
      <c r="AC41" s="686"/>
      <c r="AD41" s="687"/>
      <c r="AE41" s="43"/>
      <c r="AF41" s="1"/>
      <c r="AG41" s="1"/>
      <c r="AH41" s="1"/>
      <c r="AI41" s="1"/>
      <c r="AJ41" s="1"/>
      <c r="AK41" s="1"/>
      <c r="AL41" s="1"/>
      <c r="AM41" s="1"/>
      <c r="AN41" s="1"/>
      <c r="AO41" s="1"/>
    </row>
    <row r="42" spans="1:41" ht="31.5" customHeight="1">
      <c r="A42" s="608" t="s">
        <v>149</v>
      </c>
      <c r="B42" s="516">
        <v>0.05</v>
      </c>
      <c r="C42" s="47" t="s">
        <v>62</v>
      </c>
      <c r="D42" s="42">
        <v>8.3299999999999999E-2</v>
      </c>
      <c r="E42" s="42">
        <v>8.3299999999999999E-2</v>
      </c>
      <c r="F42" s="42">
        <v>8.3299999999999999E-2</v>
      </c>
      <c r="G42" s="42">
        <v>8.3299999999999999E-2</v>
      </c>
      <c r="H42" s="42">
        <v>8.3299999999999999E-2</v>
      </c>
      <c r="I42" s="42">
        <v>8.3299999999999999E-2</v>
      </c>
      <c r="J42" s="42">
        <v>8.3299999999999999E-2</v>
      </c>
      <c r="K42" s="42">
        <v>8.3299999999999999E-2</v>
      </c>
      <c r="L42" s="42">
        <v>8.3299999999999999E-2</v>
      </c>
      <c r="M42" s="42">
        <v>8.3299999999999999E-2</v>
      </c>
      <c r="N42" s="42">
        <v>8.3299999999999999E-2</v>
      </c>
      <c r="O42" s="42">
        <v>8.3299999999999999E-2</v>
      </c>
      <c r="P42" s="269">
        <f t="shared" si="4"/>
        <v>0.99960000000000016</v>
      </c>
      <c r="Q42" s="678" t="s">
        <v>677</v>
      </c>
      <c r="R42" s="679"/>
      <c r="S42" s="679"/>
      <c r="T42" s="679"/>
      <c r="U42" s="679"/>
      <c r="V42" s="679"/>
      <c r="W42" s="679"/>
      <c r="X42" s="679"/>
      <c r="Y42" s="679"/>
      <c r="Z42" s="679"/>
      <c r="AA42" s="679"/>
      <c r="AB42" s="679"/>
      <c r="AC42" s="679"/>
      <c r="AD42" s="679"/>
      <c r="AE42" s="43"/>
      <c r="AF42" s="1"/>
      <c r="AG42" s="1"/>
      <c r="AH42" s="1"/>
      <c r="AI42" s="1"/>
      <c r="AJ42" s="1"/>
      <c r="AK42" s="1"/>
      <c r="AL42" s="1"/>
      <c r="AM42" s="1"/>
      <c r="AN42" s="1"/>
      <c r="AO42" s="1"/>
    </row>
    <row r="43" spans="1:41" ht="31.5" customHeight="1">
      <c r="A43" s="502"/>
      <c r="B43" s="487"/>
      <c r="C43" s="45" t="s">
        <v>63</v>
      </c>
      <c r="D43" s="46">
        <v>0</v>
      </c>
      <c r="E43" s="46">
        <v>0</v>
      </c>
      <c r="F43" s="46"/>
      <c r="G43" s="46"/>
      <c r="H43" s="46"/>
      <c r="I43" s="46"/>
      <c r="J43" s="46"/>
      <c r="K43" s="46"/>
      <c r="L43" s="48"/>
      <c r="M43" s="48"/>
      <c r="N43" s="48"/>
      <c r="O43" s="48"/>
      <c r="P43" s="269">
        <f t="shared" si="4"/>
        <v>0</v>
      </c>
      <c r="Q43" s="679"/>
      <c r="R43" s="679"/>
      <c r="S43" s="679"/>
      <c r="T43" s="679"/>
      <c r="U43" s="679"/>
      <c r="V43" s="679"/>
      <c r="W43" s="679"/>
      <c r="X43" s="679"/>
      <c r="Y43" s="679"/>
      <c r="Z43" s="679"/>
      <c r="AA43" s="679"/>
      <c r="AB43" s="679"/>
      <c r="AC43" s="679"/>
      <c r="AD43" s="679"/>
      <c r="AE43" s="43"/>
      <c r="AF43" s="1"/>
      <c r="AG43" s="1"/>
      <c r="AH43" s="1"/>
      <c r="AI43" s="1"/>
      <c r="AJ43" s="1"/>
      <c r="AK43" s="1"/>
      <c r="AL43" s="1"/>
      <c r="AM43" s="1"/>
      <c r="AN43" s="1"/>
      <c r="AO43" s="1"/>
    </row>
    <row r="44" spans="1:41" ht="14.25" customHeight="1">
      <c r="A44" s="1" t="s">
        <v>85</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1">
        <f>+LEN(Q34)</f>
        <v>1059</v>
      </c>
      <c r="R46" s="1">
        <f>+LEN(Q49)</f>
        <v>295</v>
      </c>
      <c r="S46" s="1"/>
      <c r="T46" s="1"/>
      <c r="U46" s="1"/>
      <c r="V46" s="1"/>
      <c r="W46" s="1"/>
      <c r="X46" s="1"/>
      <c r="Y46" s="1"/>
      <c r="Z46" s="1"/>
      <c r="AA46" s="1"/>
      <c r="AB46" s="1"/>
      <c r="AC46" s="1"/>
      <c r="AD46" s="1"/>
      <c r="AE46" s="1"/>
      <c r="AF46" s="1"/>
      <c r="AG46" s="1"/>
      <c r="AH46" s="1"/>
      <c r="AI46" s="1"/>
      <c r="AJ46" s="1"/>
      <c r="AK46" s="1"/>
      <c r="AL46" s="1"/>
      <c r="AM46" s="1"/>
      <c r="AN46" s="1"/>
      <c r="AO46" s="1"/>
    </row>
    <row r="47" spans="1:41" ht="16.5" customHeight="1">
      <c r="A47" s="1"/>
      <c r="B47" s="1"/>
      <c r="C47" s="51" t="s">
        <v>86</v>
      </c>
      <c r="D47" s="74">
        <f t="shared" ref="D47:O47" si="5">AVERAGE(D38,D40,D42)</f>
        <v>8.3299999999999999E-2</v>
      </c>
      <c r="E47" s="74">
        <f t="shared" si="5"/>
        <v>8.3299999999999999E-2</v>
      </c>
      <c r="F47" s="74">
        <f t="shared" si="5"/>
        <v>8.3299999999999999E-2</v>
      </c>
      <c r="G47" s="74">
        <f t="shared" si="5"/>
        <v>8.3299999999999999E-2</v>
      </c>
      <c r="H47" s="74">
        <f t="shared" si="5"/>
        <v>8.3299999999999999E-2</v>
      </c>
      <c r="I47" s="74">
        <f t="shared" si="5"/>
        <v>8.3299999999999999E-2</v>
      </c>
      <c r="J47" s="74">
        <f t="shared" si="5"/>
        <v>8.3299999999999999E-2</v>
      </c>
      <c r="K47" s="74">
        <f t="shared" si="5"/>
        <v>8.3299999999999999E-2</v>
      </c>
      <c r="L47" s="74">
        <f t="shared" si="5"/>
        <v>8.3299999999999999E-2</v>
      </c>
      <c r="M47" s="74">
        <f t="shared" si="5"/>
        <v>8.3299999999999999E-2</v>
      </c>
      <c r="N47" s="74">
        <f t="shared" si="5"/>
        <v>8.3299999999999999E-2</v>
      </c>
      <c r="O47" s="74">
        <f t="shared" si="5"/>
        <v>8.3299999999999999E-2</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6.5" customHeight="1">
      <c r="A48" s="1"/>
      <c r="B48" s="1"/>
      <c r="C48" s="54" t="s">
        <v>87</v>
      </c>
      <c r="D48" s="75">
        <f t="shared" ref="D48:O48" si="6">AVERAGE(D39,D41,D43)</f>
        <v>1.3333333333333334E-2</v>
      </c>
      <c r="E48" s="75">
        <f t="shared" si="6"/>
        <v>5.3333333333333337E-2</v>
      </c>
      <c r="F48" s="75" t="e">
        <f t="shared" si="6"/>
        <v>#DIV/0!</v>
      </c>
      <c r="G48" s="75" t="e">
        <f t="shared" si="6"/>
        <v>#DIV/0!</v>
      </c>
      <c r="H48" s="75" t="e">
        <f t="shared" si="6"/>
        <v>#DIV/0!</v>
      </c>
      <c r="I48" s="75" t="e">
        <f t="shared" si="6"/>
        <v>#DIV/0!</v>
      </c>
      <c r="J48" s="75" t="e">
        <f t="shared" si="6"/>
        <v>#DIV/0!</v>
      </c>
      <c r="K48" s="75" t="e">
        <f t="shared" si="6"/>
        <v>#DIV/0!</v>
      </c>
      <c r="L48" s="75" t="e">
        <f t="shared" si="6"/>
        <v>#DIV/0!</v>
      </c>
      <c r="M48" s="75" t="e">
        <f t="shared" si="6"/>
        <v>#DIV/0!</v>
      </c>
      <c r="N48" s="75" t="e">
        <f t="shared" si="6"/>
        <v>#DIV/0!</v>
      </c>
      <c r="O48" s="75" t="e">
        <f t="shared" si="6"/>
        <v>#DIV/0!</v>
      </c>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4.25" customHeight="1">
      <c r="A49" s="1"/>
      <c r="B49" s="1"/>
      <c r="C49" s="1"/>
      <c r="D49" s="1"/>
      <c r="E49" s="1"/>
      <c r="F49" s="1"/>
      <c r="G49" s="1"/>
      <c r="H49" s="1"/>
      <c r="I49" s="1"/>
      <c r="J49" s="1"/>
      <c r="K49" s="1"/>
      <c r="L49" s="1"/>
      <c r="M49" s="1"/>
      <c r="N49" s="1"/>
      <c r="O49" s="1"/>
      <c r="P49" s="1"/>
      <c r="Q49" s="585" t="s">
        <v>608</v>
      </c>
      <c r="R49" s="585"/>
      <c r="S49" s="585"/>
      <c r="T49" s="585"/>
      <c r="U49" s="585"/>
      <c r="V49" s="585"/>
      <c r="W49" s="585"/>
      <c r="X49" s="585"/>
      <c r="Y49" s="585"/>
      <c r="Z49" s="585"/>
      <c r="AA49" s="585"/>
      <c r="AB49" s="585"/>
      <c r="AC49" s="585"/>
      <c r="AD49" s="585"/>
      <c r="AE49" s="1"/>
      <c r="AF49" s="1"/>
      <c r="AG49" s="1"/>
      <c r="AH49" s="1"/>
      <c r="AI49" s="1"/>
      <c r="AJ49" s="1"/>
      <c r="AK49" s="1"/>
      <c r="AL49" s="1"/>
      <c r="AM49" s="1"/>
      <c r="AN49" s="1"/>
      <c r="AO49" s="1"/>
    </row>
    <row r="50" spans="1:41" ht="28.5" customHeight="1">
      <c r="A50" s="1"/>
      <c r="B50" s="1"/>
      <c r="C50" s="88" t="s">
        <v>150</v>
      </c>
      <c r="D50" s="86"/>
      <c r="E50" s="176"/>
      <c r="F50" s="86"/>
      <c r="G50" s="77"/>
      <c r="H50" s="77"/>
      <c r="I50" s="77"/>
      <c r="J50" s="77"/>
      <c r="K50" s="77"/>
      <c r="L50" s="77"/>
      <c r="M50" s="77"/>
      <c r="N50" s="77"/>
      <c r="O50" s="77"/>
      <c r="P50" s="1"/>
      <c r="Q50" s="585"/>
      <c r="R50" s="585"/>
      <c r="S50" s="585"/>
      <c r="T50" s="585"/>
      <c r="U50" s="585"/>
      <c r="V50" s="585"/>
      <c r="W50" s="585"/>
      <c r="X50" s="585"/>
      <c r="Y50" s="585"/>
      <c r="Z50" s="585"/>
      <c r="AA50" s="585"/>
      <c r="AB50" s="585"/>
      <c r="AC50" s="585"/>
      <c r="AD50" s="585"/>
      <c r="AE50" s="1"/>
      <c r="AF50" s="1"/>
      <c r="AG50" s="1"/>
      <c r="AH50" s="1"/>
      <c r="AI50" s="1"/>
      <c r="AJ50" s="1"/>
      <c r="AK50" s="1"/>
      <c r="AL50" s="1"/>
      <c r="AM50" s="1"/>
      <c r="AN50" s="1"/>
      <c r="AO50" s="1"/>
    </row>
    <row r="51" spans="1:41" ht="28.5" customHeight="1">
      <c r="A51" s="1"/>
      <c r="B51" s="1"/>
      <c r="C51" s="281" t="s">
        <v>151</v>
      </c>
      <c r="D51" s="282"/>
      <c r="E51" s="176"/>
      <c r="F51" s="282"/>
      <c r="G51" s="283"/>
      <c r="H51" s="283"/>
      <c r="I51" s="283"/>
      <c r="J51" s="283"/>
      <c r="K51" s="283"/>
      <c r="L51" s="283"/>
      <c r="M51" s="283"/>
      <c r="N51" s="283"/>
      <c r="O51" s="283"/>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28.5" customHeight="1">
      <c r="A52" s="1"/>
      <c r="B52" s="1"/>
      <c r="C52" s="280" t="s">
        <v>152</v>
      </c>
      <c r="D52" s="86"/>
      <c r="E52" s="176"/>
      <c r="F52" s="86"/>
      <c r="G52" s="77"/>
      <c r="H52" s="77"/>
      <c r="I52" s="77"/>
      <c r="J52" s="77"/>
      <c r="K52" s="77"/>
      <c r="L52" s="77"/>
      <c r="M52" s="77"/>
      <c r="N52" s="77"/>
      <c r="O52" s="77"/>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33" customHeight="1">
      <c r="A53" s="1"/>
      <c r="B53" s="1"/>
      <c r="C53" s="281" t="s">
        <v>153</v>
      </c>
      <c r="D53" s="282"/>
      <c r="E53" s="176"/>
      <c r="F53" s="282"/>
      <c r="G53" s="283"/>
      <c r="H53" s="283"/>
      <c r="I53" s="283"/>
      <c r="J53" s="283"/>
      <c r="K53" s="283"/>
      <c r="L53" s="283"/>
      <c r="M53" s="283"/>
      <c r="N53" s="283"/>
      <c r="O53" s="283"/>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39"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sheetData>
  <mergeCells count="78">
    <mergeCell ref="Q49:AD50"/>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O7:P7"/>
    <mergeCell ref="M8:N8"/>
    <mergeCell ref="O8:P8"/>
    <mergeCell ref="M7:N7"/>
    <mergeCell ref="D7:H9"/>
    <mergeCell ref="I7:J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B28:C29"/>
    <mergeCell ref="A22:B22"/>
    <mergeCell ref="A23:B23"/>
    <mergeCell ref="A24:B24"/>
    <mergeCell ref="A27:AD27"/>
    <mergeCell ref="D28:O28"/>
    <mergeCell ref="P28:P29"/>
    <mergeCell ref="Q28:AD29"/>
    <mergeCell ref="A25:B25"/>
    <mergeCell ref="A28:A29"/>
  </mergeCells>
  <dataValidations count="3">
    <dataValidation type="custom" allowBlank="1" showInputMessage="1" showErrorMessage="1" prompt="2.000 caracteres - " sqref="Q30" xr:uid="{00000000-0002-0000-0700-000000000000}">
      <formula1>LTE(LEN(Q30),(2000))</formula1>
    </dataValidation>
    <dataValidation type="custom" allowBlank="1" showInputMessage="1" showErrorMessage="1" prompt=" - " sqref="Q34 W34 AA34 Q49 Q38 Q40 Q42" xr:uid="{00000000-0002-0000-0700-000001000000}">
      <formula1>LTE(LEN(Q34),(2000))</formula1>
    </dataValidation>
    <dataValidation type="list" allowBlank="1" showInputMessage="1" showErrorMessage="1" prompt=" - " sqref="C7" xr:uid="{00000000-0002-0000-0700-000002000000}">
      <formula1>$C$21:$N$21</formula1>
    </dataValidation>
  </dataValidations>
  <printOptions horizontalCentered="1" verticalCentered="1"/>
  <pageMargins left="0" right="0.19685039370078741" top="0.74803149606299213" bottom="0.74803149606299213" header="0" footer="0"/>
  <pageSetup scale="26" orientation="landscape" r:id="rId1"/>
  <colBreaks count="1" manualBreakCount="1">
    <brk id="30" max="51"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F8117-CC3F-4C6F-A3B9-1F78C52FF85A}">
  <sheetPr>
    <tabColor rgb="FFFFC000"/>
  </sheetPr>
  <dimension ref="A1:AX99"/>
  <sheetViews>
    <sheetView topLeftCell="A10" zoomScale="55" zoomScaleNormal="55" zoomScaleSheetLayoutView="25" workbookViewId="0">
      <pane xSplit="8" ySplit="3" topLeftCell="I13" activePane="bottomRight" state="frozen"/>
      <selection activeCell="C97" sqref="C97:L97"/>
      <selection pane="topRight" activeCell="C97" sqref="C97:L97"/>
      <selection pane="bottomLeft" activeCell="C97" sqref="C97:L97"/>
      <selection pane="bottomRight" activeCell="K47" sqref="K47"/>
    </sheetView>
  </sheetViews>
  <sheetFormatPr baseColWidth="10" defaultColWidth="10" defaultRowHeight="15" customHeight="1"/>
  <cols>
    <col min="1" max="8" width="10" style="212"/>
    <col min="9" max="10" width="19.5703125" style="212" customWidth="1"/>
    <col min="11" max="13" width="10" style="212"/>
    <col min="14" max="14" width="23.85546875" style="212" customWidth="1"/>
    <col min="15" max="20" width="10" style="212"/>
    <col min="21" max="21" width="15.7109375" style="257" customWidth="1"/>
    <col min="22" max="23" width="10" style="212"/>
    <col min="24" max="32" width="10" style="212" customWidth="1"/>
    <col min="33" max="33" width="10" style="254" customWidth="1"/>
    <col min="34" max="34" width="10" style="212"/>
    <col min="35" max="35" width="10" style="380" customWidth="1"/>
    <col min="36" max="45" width="10" style="212" customWidth="1"/>
    <col min="46" max="46" width="10" style="377"/>
    <col min="47" max="47" width="10" style="212"/>
    <col min="48" max="48" width="64.140625" style="212" customWidth="1"/>
    <col min="49" max="49" width="25.85546875" style="212" customWidth="1"/>
    <col min="50" max="50" width="19.140625" style="212" customWidth="1"/>
    <col min="51" max="16384" width="10" style="212"/>
  </cols>
  <sheetData>
    <row r="1" spans="1:50" ht="15.75" customHeight="1">
      <c r="A1" s="718" t="s">
        <v>0</v>
      </c>
      <c r="B1" s="707"/>
      <c r="C1" s="707"/>
      <c r="D1" s="707"/>
      <c r="E1" s="707"/>
      <c r="F1" s="707"/>
      <c r="G1" s="707"/>
      <c r="H1" s="707"/>
      <c r="I1" s="707"/>
      <c r="J1" s="707"/>
      <c r="K1" s="707"/>
      <c r="L1" s="707"/>
      <c r="M1" s="707"/>
      <c r="N1" s="707"/>
      <c r="O1" s="707"/>
      <c r="P1" s="707"/>
      <c r="Q1" s="707"/>
      <c r="R1" s="707"/>
      <c r="S1" s="707"/>
      <c r="T1" s="707"/>
      <c r="U1" s="707"/>
      <c r="V1" s="707"/>
      <c r="W1" s="707"/>
      <c r="X1" s="707"/>
      <c r="Y1" s="707"/>
      <c r="Z1" s="707"/>
      <c r="AA1" s="707"/>
      <c r="AB1" s="707"/>
      <c r="AC1" s="707"/>
      <c r="AD1" s="707"/>
      <c r="AE1" s="707"/>
      <c r="AF1" s="707"/>
      <c r="AG1" s="707"/>
      <c r="AH1" s="707"/>
      <c r="AI1" s="707"/>
      <c r="AJ1" s="707"/>
      <c r="AK1" s="707"/>
      <c r="AL1" s="707"/>
      <c r="AM1" s="707"/>
      <c r="AN1" s="707"/>
      <c r="AO1" s="707"/>
      <c r="AP1" s="707"/>
      <c r="AQ1" s="707"/>
      <c r="AR1" s="707"/>
      <c r="AS1" s="707"/>
      <c r="AT1" s="707"/>
      <c r="AU1" s="707"/>
      <c r="AV1" s="708"/>
      <c r="AW1" s="719" t="s">
        <v>1</v>
      </c>
      <c r="AX1" s="720"/>
    </row>
    <row r="2" spans="1:50" ht="15.75" customHeight="1">
      <c r="A2" s="721" t="s">
        <v>2</v>
      </c>
      <c r="B2" s="695"/>
      <c r="C2" s="695"/>
      <c r="D2" s="695"/>
      <c r="E2" s="695"/>
      <c r="F2" s="695"/>
      <c r="G2" s="695"/>
      <c r="H2" s="695"/>
      <c r="I2" s="695"/>
      <c r="J2" s="695"/>
      <c r="K2" s="695"/>
      <c r="L2" s="695"/>
      <c r="M2" s="695"/>
      <c r="N2" s="695"/>
      <c r="O2" s="695"/>
      <c r="P2" s="695"/>
      <c r="Q2" s="695"/>
      <c r="R2" s="695"/>
      <c r="S2" s="695"/>
      <c r="T2" s="695"/>
      <c r="U2" s="695"/>
      <c r="V2" s="695"/>
      <c r="W2" s="695"/>
      <c r="X2" s="695"/>
      <c r="Y2" s="695"/>
      <c r="Z2" s="695"/>
      <c r="AA2" s="695"/>
      <c r="AB2" s="695"/>
      <c r="AC2" s="695"/>
      <c r="AD2" s="695"/>
      <c r="AE2" s="695"/>
      <c r="AF2" s="695"/>
      <c r="AG2" s="695"/>
      <c r="AH2" s="695"/>
      <c r="AI2" s="695"/>
      <c r="AJ2" s="695"/>
      <c r="AK2" s="695"/>
      <c r="AL2" s="695"/>
      <c r="AM2" s="695"/>
      <c r="AN2" s="695"/>
      <c r="AO2" s="695"/>
      <c r="AP2" s="695"/>
      <c r="AQ2" s="695"/>
      <c r="AR2" s="695"/>
      <c r="AS2" s="695"/>
      <c r="AT2" s="695"/>
      <c r="AU2" s="695"/>
      <c r="AV2" s="696"/>
      <c r="AW2" s="722" t="s">
        <v>3</v>
      </c>
      <c r="AX2" s="696"/>
    </row>
    <row r="3" spans="1:50" ht="15" customHeight="1">
      <c r="A3" s="723" t="s">
        <v>154</v>
      </c>
      <c r="B3" s="701"/>
      <c r="C3" s="701"/>
      <c r="D3" s="701"/>
      <c r="E3" s="701"/>
      <c r="F3" s="701"/>
      <c r="G3" s="701"/>
      <c r="H3" s="701"/>
      <c r="I3" s="701"/>
      <c r="J3" s="701"/>
      <c r="K3" s="701"/>
      <c r="L3" s="701"/>
      <c r="M3" s="701"/>
      <c r="N3" s="701"/>
      <c r="O3" s="701"/>
      <c r="P3" s="701"/>
      <c r="Q3" s="701"/>
      <c r="R3" s="701"/>
      <c r="S3" s="701"/>
      <c r="T3" s="701"/>
      <c r="U3" s="701"/>
      <c r="V3" s="701"/>
      <c r="W3" s="701"/>
      <c r="X3" s="701"/>
      <c r="Y3" s="701"/>
      <c r="Z3" s="701"/>
      <c r="AA3" s="701"/>
      <c r="AB3" s="701"/>
      <c r="AC3" s="701"/>
      <c r="AD3" s="701"/>
      <c r="AE3" s="701"/>
      <c r="AF3" s="701"/>
      <c r="AG3" s="701"/>
      <c r="AH3" s="701"/>
      <c r="AI3" s="701"/>
      <c r="AJ3" s="701"/>
      <c r="AK3" s="701"/>
      <c r="AL3" s="701"/>
      <c r="AM3" s="701"/>
      <c r="AN3" s="701"/>
      <c r="AO3" s="701"/>
      <c r="AP3" s="701"/>
      <c r="AQ3" s="701"/>
      <c r="AR3" s="701"/>
      <c r="AS3" s="701"/>
      <c r="AT3" s="701"/>
      <c r="AU3" s="701"/>
      <c r="AV3" s="702"/>
      <c r="AW3" s="722" t="s">
        <v>5</v>
      </c>
      <c r="AX3" s="696"/>
    </row>
    <row r="4" spans="1:50" ht="15.75" customHeight="1">
      <c r="A4" s="706"/>
      <c r="B4" s="707"/>
      <c r="C4" s="707"/>
      <c r="D4" s="707"/>
      <c r="E4" s="707"/>
      <c r="F4" s="707"/>
      <c r="G4" s="707"/>
      <c r="H4" s="707"/>
      <c r="I4" s="707"/>
      <c r="J4" s="707"/>
      <c r="K4" s="707"/>
      <c r="L4" s="707"/>
      <c r="M4" s="707"/>
      <c r="N4" s="707"/>
      <c r="O4" s="707"/>
      <c r="P4" s="707"/>
      <c r="Q4" s="707"/>
      <c r="R4" s="707"/>
      <c r="S4" s="707"/>
      <c r="T4" s="707"/>
      <c r="U4" s="707"/>
      <c r="V4" s="707"/>
      <c r="W4" s="707"/>
      <c r="X4" s="707"/>
      <c r="Y4" s="707"/>
      <c r="Z4" s="707"/>
      <c r="AA4" s="707"/>
      <c r="AB4" s="707"/>
      <c r="AC4" s="707"/>
      <c r="AD4" s="707"/>
      <c r="AE4" s="707"/>
      <c r="AF4" s="707"/>
      <c r="AG4" s="707"/>
      <c r="AH4" s="707"/>
      <c r="AI4" s="707"/>
      <c r="AJ4" s="707"/>
      <c r="AK4" s="707"/>
      <c r="AL4" s="707"/>
      <c r="AM4" s="707"/>
      <c r="AN4" s="707"/>
      <c r="AO4" s="707"/>
      <c r="AP4" s="707"/>
      <c r="AQ4" s="707"/>
      <c r="AR4" s="707"/>
      <c r="AS4" s="707"/>
      <c r="AT4" s="707"/>
      <c r="AU4" s="707"/>
      <c r="AV4" s="708"/>
      <c r="AW4" s="694" t="s">
        <v>155</v>
      </c>
      <c r="AX4" s="696"/>
    </row>
    <row r="5" spans="1:50" ht="15" customHeight="1" thickBot="1">
      <c r="A5" s="697" t="s">
        <v>156</v>
      </c>
      <c r="B5" s="695"/>
      <c r="C5" s="695"/>
      <c r="D5" s="695"/>
      <c r="E5" s="695"/>
      <c r="F5" s="695"/>
      <c r="G5" s="695"/>
      <c r="H5" s="695"/>
      <c r="I5" s="695"/>
      <c r="J5" s="695"/>
      <c r="K5" s="695"/>
      <c r="L5" s="695"/>
      <c r="M5" s="695"/>
      <c r="N5" s="695"/>
      <c r="O5" s="695"/>
      <c r="P5" s="695"/>
      <c r="Q5" s="695"/>
      <c r="R5" s="695"/>
      <c r="S5" s="695"/>
      <c r="T5" s="695"/>
      <c r="U5" s="695"/>
      <c r="V5" s="695"/>
      <c r="W5" s="695"/>
      <c r="X5" s="695"/>
      <c r="Y5" s="695"/>
      <c r="Z5" s="695"/>
      <c r="AA5" s="695"/>
      <c r="AB5" s="695"/>
      <c r="AC5" s="695"/>
      <c r="AD5" s="695"/>
      <c r="AE5" s="695"/>
      <c r="AF5" s="695"/>
      <c r="AG5" s="696"/>
      <c r="AH5" s="712" t="s">
        <v>13</v>
      </c>
      <c r="AI5" s="701"/>
      <c r="AJ5" s="701"/>
      <c r="AK5" s="701"/>
      <c r="AL5" s="701"/>
      <c r="AM5" s="701"/>
      <c r="AN5" s="701"/>
      <c r="AO5" s="701"/>
      <c r="AP5" s="701"/>
      <c r="AQ5" s="701"/>
      <c r="AR5" s="701"/>
      <c r="AS5" s="701"/>
      <c r="AT5" s="701"/>
      <c r="AU5" s="702"/>
      <c r="AV5" s="709" t="s">
        <v>157</v>
      </c>
      <c r="AW5" s="709" t="s">
        <v>158</v>
      </c>
      <c r="AX5" s="709" t="s">
        <v>159</v>
      </c>
    </row>
    <row r="6" spans="1:50" ht="15" customHeight="1">
      <c r="A6" s="712" t="s">
        <v>9</v>
      </c>
      <c r="B6" s="701"/>
      <c r="C6" s="702"/>
      <c r="D6" s="429">
        <v>44599</v>
      </c>
      <c r="E6" s="422"/>
      <c r="F6" s="712" t="s">
        <v>10</v>
      </c>
      <c r="G6" s="702"/>
      <c r="H6" s="714" t="s">
        <v>11</v>
      </c>
      <c r="I6" s="696"/>
      <c r="J6" s="213"/>
      <c r="K6" s="712"/>
      <c r="L6" s="701"/>
      <c r="M6" s="701"/>
      <c r="N6" s="701"/>
      <c r="O6" s="701"/>
      <c r="P6" s="701"/>
      <c r="Q6" s="701"/>
      <c r="R6" s="701"/>
      <c r="S6" s="701"/>
      <c r="T6" s="701"/>
      <c r="U6" s="701"/>
      <c r="V6" s="214"/>
      <c r="W6" s="214"/>
      <c r="X6" s="214"/>
      <c r="Y6" s="214"/>
      <c r="Z6" s="214"/>
      <c r="AA6" s="214"/>
      <c r="AB6" s="214"/>
      <c r="AC6" s="214"/>
      <c r="AD6" s="214"/>
      <c r="AE6" s="214"/>
      <c r="AF6" s="214"/>
      <c r="AG6" s="215"/>
      <c r="AH6" s="703"/>
      <c r="AI6" s="704"/>
      <c r="AJ6" s="704"/>
      <c r="AK6" s="704"/>
      <c r="AL6" s="704"/>
      <c r="AM6" s="704"/>
      <c r="AN6" s="704"/>
      <c r="AO6" s="704"/>
      <c r="AP6" s="704"/>
      <c r="AQ6" s="704"/>
      <c r="AR6" s="704"/>
      <c r="AS6" s="704"/>
      <c r="AT6" s="704"/>
      <c r="AU6" s="705"/>
      <c r="AV6" s="713"/>
      <c r="AW6" s="713"/>
      <c r="AX6" s="713"/>
    </row>
    <row r="7" spans="1:50" ht="15" customHeight="1">
      <c r="A7" s="703"/>
      <c r="B7" s="704"/>
      <c r="C7" s="705"/>
      <c r="D7" s="423"/>
      <c r="E7" s="425"/>
      <c r="F7" s="703"/>
      <c r="G7" s="705"/>
      <c r="H7" s="714" t="s">
        <v>12</v>
      </c>
      <c r="I7" s="696"/>
      <c r="J7" s="213"/>
      <c r="K7" s="703"/>
      <c r="L7" s="704"/>
      <c r="M7" s="704"/>
      <c r="N7" s="704"/>
      <c r="O7" s="704"/>
      <c r="P7" s="704"/>
      <c r="Q7" s="704"/>
      <c r="R7" s="704"/>
      <c r="S7" s="704"/>
      <c r="T7" s="704"/>
      <c r="U7" s="704"/>
      <c r="V7" s="216"/>
      <c r="W7" s="216"/>
      <c r="X7" s="216"/>
      <c r="Y7" s="216"/>
      <c r="Z7" s="216"/>
      <c r="AA7" s="216"/>
      <c r="AB7" s="216"/>
      <c r="AC7" s="216"/>
      <c r="AD7" s="216"/>
      <c r="AE7" s="216"/>
      <c r="AF7" s="216"/>
      <c r="AG7" s="217"/>
      <c r="AH7" s="703"/>
      <c r="AI7" s="704"/>
      <c r="AJ7" s="704"/>
      <c r="AK7" s="704"/>
      <c r="AL7" s="704"/>
      <c r="AM7" s="704"/>
      <c r="AN7" s="704"/>
      <c r="AO7" s="704"/>
      <c r="AP7" s="704"/>
      <c r="AQ7" s="704"/>
      <c r="AR7" s="704"/>
      <c r="AS7" s="704"/>
      <c r="AT7" s="704"/>
      <c r="AU7" s="705"/>
      <c r="AV7" s="713"/>
      <c r="AW7" s="713"/>
      <c r="AX7" s="713"/>
    </row>
    <row r="8" spans="1:50" ht="15" customHeight="1" thickBot="1">
      <c r="A8" s="706"/>
      <c r="B8" s="707"/>
      <c r="C8" s="708"/>
      <c r="D8" s="426"/>
      <c r="E8" s="428"/>
      <c r="F8" s="706"/>
      <c r="G8" s="708"/>
      <c r="H8" s="714" t="s">
        <v>13</v>
      </c>
      <c r="I8" s="696"/>
      <c r="J8" s="213" t="s">
        <v>14</v>
      </c>
      <c r="K8" s="706"/>
      <c r="L8" s="707"/>
      <c r="M8" s="707"/>
      <c r="N8" s="707"/>
      <c r="O8" s="707"/>
      <c r="P8" s="707"/>
      <c r="Q8" s="707"/>
      <c r="R8" s="707"/>
      <c r="S8" s="707"/>
      <c r="T8" s="707"/>
      <c r="U8" s="707"/>
      <c r="V8" s="218"/>
      <c r="W8" s="218"/>
      <c r="X8" s="218"/>
      <c r="Y8" s="218"/>
      <c r="Z8" s="218"/>
      <c r="AA8" s="218"/>
      <c r="AB8" s="218"/>
      <c r="AC8" s="218"/>
      <c r="AD8" s="218"/>
      <c r="AE8" s="218"/>
      <c r="AF8" s="218"/>
      <c r="AG8" s="219"/>
      <c r="AH8" s="703"/>
      <c r="AI8" s="704"/>
      <c r="AJ8" s="704"/>
      <c r="AK8" s="704"/>
      <c r="AL8" s="704"/>
      <c r="AM8" s="704"/>
      <c r="AN8" s="704"/>
      <c r="AO8" s="704"/>
      <c r="AP8" s="704"/>
      <c r="AQ8" s="704"/>
      <c r="AR8" s="704"/>
      <c r="AS8" s="704"/>
      <c r="AT8" s="704"/>
      <c r="AU8" s="705"/>
      <c r="AV8" s="713"/>
      <c r="AW8" s="713"/>
      <c r="AX8" s="713"/>
    </row>
    <row r="9" spans="1:50" ht="15" customHeight="1">
      <c r="A9" s="715" t="s">
        <v>160</v>
      </c>
      <c r="B9" s="707"/>
      <c r="C9" s="708"/>
      <c r="D9" s="716" t="s">
        <v>161</v>
      </c>
      <c r="E9" s="707"/>
      <c r="F9" s="707"/>
      <c r="G9" s="707"/>
      <c r="H9" s="707"/>
      <c r="I9" s="707"/>
      <c r="J9" s="707"/>
      <c r="K9" s="707"/>
      <c r="L9" s="707"/>
      <c r="M9" s="707"/>
      <c r="N9" s="707"/>
      <c r="O9" s="707"/>
      <c r="P9" s="707"/>
      <c r="Q9" s="707"/>
      <c r="R9" s="707"/>
      <c r="S9" s="707"/>
      <c r="T9" s="707"/>
      <c r="U9" s="707"/>
      <c r="V9" s="707"/>
      <c r="W9" s="707"/>
      <c r="X9" s="707"/>
      <c r="Y9" s="707"/>
      <c r="Z9" s="707"/>
      <c r="AA9" s="707"/>
      <c r="AB9" s="707"/>
      <c r="AC9" s="707"/>
      <c r="AD9" s="707"/>
      <c r="AE9" s="707"/>
      <c r="AF9" s="707"/>
      <c r="AG9" s="708"/>
      <c r="AH9" s="703"/>
      <c r="AI9" s="704"/>
      <c r="AJ9" s="704"/>
      <c r="AK9" s="704"/>
      <c r="AL9" s="704"/>
      <c r="AM9" s="704"/>
      <c r="AN9" s="704"/>
      <c r="AO9" s="704"/>
      <c r="AP9" s="704"/>
      <c r="AQ9" s="704"/>
      <c r="AR9" s="704"/>
      <c r="AS9" s="704"/>
      <c r="AT9" s="704"/>
      <c r="AU9" s="705"/>
      <c r="AV9" s="713"/>
      <c r="AW9" s="713"/>
      <c r="AX9" s="713"/>
    </row>
    <row r="10" spans="1:50" ht="15" customHeight="1">
      <c r="A10" s="717" t="s">
        <v>162</v>
      </c>
      <c r="B10" s="695"/>
      <c r="C10" s="696"/>
      <c r="D10" s="699" t="s">
        <v>163</v>
      </c>
      <c r="E10" s="695"/>
      <c r="F10" s="695"/>
      <c r="G10" s="695"/>
      <c r="H10" s="695"/>
      <c r="I10" s="695"/>
      <c r="J10" s="695"/>
      <c r="K10" s="695"/>
      <c r="L10" s="695"/>
      <c r="M10" s="695"/>
      <c r="N10" s="695"/>
      <c r="O10" s="695"/>
      <c r="P10" s="695"/>
      <c r="Q10" s="695"/>
      <c r="R10" s="695"/>
      <c r="S10" s="695"/>
      <c r="T10" s="695"/>
      <c r="U10" s="695"/>
      <c r="V10" s="695"/>
      <c r="W10" s="695"/>
      <c r="X10" s="695"/>
      <c r="Y10" s="695"/>
      <c r="Z10" s="695"/>
      <c r="AA10" s="695"/>
      <c r="AB10" s="695"/>
      <c r="AC10" s="695"/>
      <c r="AD10" s="695"/>
      <c r="AE10" s="695"/>
      <c r="AF10" s="695"/>
      <c r="AG10" s="696"/>
      <c r="AH10" s="706"/>
      <c r="AI10" s="707"/>
      <c r="AJ10" s="707"/>
      <c r="AK10" s="707"/>
      <c r="AL10" s="707"/>
      <c r="AM10" s="707"/>
      <c r="AN10" s="707"/>
      <c r="AO10" s="707"/>
      <c r="AP10" s="707"/>
      <c r="AQ10" s="707"/>
      <c r="AR10" s="707"/>
      <c r="AS10" s="707"/>
      <c r="AT10" s="707"/>
      <c r="AU10" s="708"/>
      <c r="AV10" s="713"/>
      <c r="AW10" s="713"/>
      <c r="AX10" s="713"/>
    </row>
    <row r="11" spans="1:50" ht="39.75" customHeight="1">
      <c r="A11" s="698" t="s">
        <v>164</v>
      </c>
      <c r="B11" s="695"/>
      <c r="C11" s="695"/>
      <c r="D11" s="695"/>
      <c r="E11" s="695"/>
      <c r="F11" s="696"/>
      <c r="G11" s="698" t="s">
        <v>165</v>
      </c>
      <c r="H11" s="696"/>
      <c r="I11" s="709" t="s">
        <v>166</v>
      </c>
      <c r="J11" s="709" t="s">
        <v>167</v>
      </c>
      <c r="K11" s="709" t="s">
        <v>168</v>
      </c>
      <c r="L11" s="709" t="s">
        <v>169</v>
      </c>
      <c r="M11" s="709" t="s">
        <v>170</v>
      </c>
      <c r="N11" s="709" t="s">
        <v>171</v>
      </c>
      <c r="O11" s="698" t="s">
        <v>172</v>
      </c>
      <c r="P11" s="695"/>
      <c r="Q11" s="695"/>
      <c r="R11" s="695"/>
      <c r="S11" s="696"/>
      <c r="T11" s="709" t="s">
        <v>173</v>
      </c>
      <c r="U11" s="709" t="s">
        <v>174</v>
      </c>
      <c r="V11" s="697" t="s">
        <v>175</v>
      </c>
      <c r="W11" s="695"/>
      <c r="X11" s="695"/>
      <c r="Y11" s="695"/>
      <c r="Z11" s="695"/>
      <c r="AA11" s="695"/>
      <c r="AB11" s="695"/>
      <c r="AC11" s="695"/>
      <c r="AD11" s="695"/>
      <c r="AE11" s="695"/>
      <c r="AF11" s="695"/>
      <c r="AG11" s="696"/>
      <c r="AH11" s="697" t="s">
        <v>176</v>
      </c>
      <c r="AI11" s="695"/>
      <c r="AJ11" s="695"/>
      <c r="AK11" s="695"/>
      <c r="AL11" s="695"/>
      <c r="AM11" s="695"/>
      <c r="AN11" s="695"/>
      <c r="AO11" s="695"/>
      <c r="AP11" s="695"/>
      <c r="AQ11" s="695"/>
      <c r="AR11" s="695"/>
      <c r="AS11" s="696"/>
      <c r="AT11" s="698" t="s">
        <v>41</v>
      </c>
      <c r="AU11" s="696"/>
      <c r="AV11" s="713"/>
      <c r="AW11" s="713"/>
      <c r="AX11" s="713"/>
    </row>
    <row r="12" spans="1:50" ht="42" customHeight="1">
      <c r="A12" s="220" t="s">
        <v>177</v>
      </c>
      <c r="B12" s="220" t="s">
        <v>178</v>
      </c>
      <c r="C12" s="220" t="s">
        <v>179</v>
      </c>
      <c r="D12" s="220" t="s">
        <v>180</v>
      </c>
      <c r="E12" s="220" t="s">
        <v>181</v>
      </c>
      <c r="F12" s="220" t="s">
        <v>182</v>
      </c>
      <c r="G12" s="220" t="s">
        <v>183</v>
      </c>
      <c r="H12" s="220" t="s">
        <v>184</v>
      </c>
      <c r="I12" s="710"/>
      <c r="J12" s="710"/>
      <c r="K12" s="710"/>
      <c r="L12" s="710"/>
      <c r="M12" s="710"/>
      <c r="N12" s="710"/>
      <c r="O12" s="220">
        <v>2020</v>
      </c>
      <c r="P12" s="220">
        <v>2021</v>
      </c>
      <c r="Q12" s="220">
        <v>2022</v>
      </c>
      <c r="R12" s="220">
        <v>2023</v>
      </c>
      <c r="S12" s="220">
        <v>2024</v>
      </c>
      <c r="T12" s="710"/>
      <c r="U12" s="711"/>
      <c r="V12" s="221" t="s">
        <v>30</v>
      </c>
      <c r="W12" s="221" t="s">
        <v>8</v>
      </c>
      <c r="X12" s="221" t="s">
        <v>31</v>
      </c>
      <c r="Y12" s="221" t="s">
        <v>32</v>
      </c>
      <c r="Z12" s="221" t="s">
        <v>33</v>
      </c>
      <c r="AA12" s="221" t="s">
        <v>34</v>
      </c>
      <c r="AB12" s="221" t="s">
        <v>35</v>
      </c>
      <c r="AC12" s="221" t="s">
        <v>36</v>
      </c>
      <c r="AD12" s="221" t="s">
        <v>37</v>
      </c>
      <c r="AE12" s="221" t="s">
        <v>38</v>
      </c>
      <c r="AF12" s="221" t="s">
        <v>39</v>
      </c>
      <c r="AG12" s="222" t="s">
        <v>40</v>
      </c>
      <c r="AH12" s="221" t="s">
        <v>30</v>
      </c>
      <c r="AI12" s="378" t="s">
        <v>8</v>
      </c>
      <c r="AJ12" s="221" t="s">
        <v>31</v>
      </c>
      <c r="AK12" s="221" t="s">
        <v>32</v>
      </c>
      <c r="AL12" s="221" t="s">
        <v>33</v>
      </c>
      <c r="AM12" s="221" t="s">
        <v>34</v>
      </c>
      <c r="AN12" s="221" t="s">
        <v>35</v>
      </c>
      <c r="AO12" s="221" t="s">
        <v>36</v>
      </c>
      <c r="AP12" s="221" t="s">
        <v>37</v>
      </c>
      <c r="AQ12" s="221" t="s">
        <v>38</v>
      </c>
      <c r="AR12" s="221" t="s">
        <v>39</v>
      </c>
      <c r="AS12" s="221" t="s">
        <v>40</v>
      </c>
      <c r="AT12" s="220" t="s">
        <v>185</v>
      </c>
      <c r="AU12" s="220" t="s">
        <v>186</v>
      </c>
      <c r="AV12" s="710"/>
      <c r="AW12" s="710"/>
      <c r="AX12" s="710"/>
    </row>
    <row r="13" spans="1:50" ht="128.1" customHeight="1">
      <c r="A13" s="223">
        <v>52</v>
      </c>
      <c r="B13" s="224"/>
      <c r="C13" s="225"/>
      <c r="D13" s="224"/>
      <c r="E13" s="224"/>
      <c r="F13" s="225"/>
      <c r="G13" s="226"/>
      <c r="H13" s="226" t="s">
        <v>107</v>
      </c>
      <c r="I13" s="227" t="s">
        <v>187</v>
      </c>
      <c r="J13" s="227" t="s">
        <v>188</v>
      </c>
      <c r="K13" s="225" t="s">
        <v>189</v>
      </c>
      <c r="L13" s="225">
        <v>1</v>
      </c>
      <c r="M13" s="225" t="s">
        <v>190</v>
      </c>
      <c r="N13" s="227" t="s">
        <v>191</v>
      </c>
      <c r="O13" s="228">
        <v>0.3</v>
      </c>
      <c r="P13" s="228">
        <v>0.7</v>
      </c>
      <c r="Q13" s="228">
        <v>1</v>
      </c>
      <c r="R13" s="228">
        <v>1</v>
      </c>
      <c r="S13" s="228">
        <v>1</v>
      </c>
      <c r="T13" s="229" t="s">
        <v>192</v>
      </c>
      <c r="U13" s="227" t="s">
        <v>193</v>
      </c>
      <c r="V13" s="230">
        <v>0.75249999999999995</v>
      </c>
      <c r="W13" s="230">
        <v>0.80500000000000005</v>
      </c>
      <c r="X13" s="230">
        <v>0.85749999999999993</v>
      </c>
      <c r="Y13" s="230">
        <v>0.8866666666666666</v>
      </c>
      <c r="Z13" s="230">
        <v>0.91583333333333328</v>
      </c>
      <c r="AA13" s="230">
        <v>0.94499999999999995</v>
      </c>
      <c r="AB13" s="230">
        <v>0.96666666666666656</v>
      </c>
      <c r="AC13" s="230">
        <v>0.97333333333333327</v>
      </c>
      <c r="AD13" s="230">
        <v>0.98</v>
      </c>
      <c r="AE13" s="230">
        <v>0.98666666666666669</v>
      </c>
      <c r="AF13" s="230">
        <v>0.9933333333333334</v>
      </c>
      <c r="AG13" s="231">
        <v>1</v>
      </c>
      <c r="AH13" s="232">
        <f>+'[2]Metas 5'!D35</f>
        <v>0.75372499999999998</v>
      </c>
      <c r="AI13" s="409">
        <f>+'Metas 5'!E35</f>
        <v>0.79977500000000001</v>
      </c>
      <c r="AJ13" s="224"/>
      <c r="AK13" s="224"/>
      <c r="AL13" s="224"/>
      <c r="AM13" s="224"/>
      <c r="AN13" s="224"/>
      <c r="AO13" s="224"/>
      <c r="AP13" s="224"/>
      <c r="AQ13" s="224"/>
      <c r="AR13" s="224"/>
      <c r="AS13" s="224"/>
      <c r="AT13" s="233">
        <f>+AI13</f>
        <v>0.79977500000000001</v>
      </c>
      <c r="AU13" s="234">
        <f>AT13/Q13</f>
        <v>0.79977500000000001</v>
      </c>
      <c r="AV13" s="235" t="str">
        <f>+'Metas 5'!Q34</f>
        <v>Resultados de la virtualización de la estrategia pedagógica se adelantaron sesiones con ITO Software para retroalimentar contenidos de texto, gráficos de talleres en el marco del producto 1. Adicional, se adelantó el taller de sensibilización para la correcta aplicación del enfoque de género y diferencial en la propuesta. Se hizo la revisión de la propuesta gráfica. En el marco del diseño de la Estrategia de Comunicaciones, se cuenta con el diseño de la estrategia 'Promotoras del Cuidado', uno de los componentes de la Estrategia de Comunicaciones del Sistema, que se desarrollará en el marco de la campaña con Carter Center 'Informando a las Mujeres, Transformando vidas'. Se realizó acompañamiento a los grupos focales en los que se testeó la renovación de marca del Sistema de Cuidado. Se diseño el contenido del jingle institucional, realizado en el marco del convenio con ONU Mujeres, que será uno de los productos transversales a toda la Estrategia de Comunicaciones del SIDICU; y se realizaron comentarios y ajustes a la propuesta enviada por Sancho BBDO para la producción de los 2 comerciales que serán elementos transversales en la Estrategia de Comunicaciones del SIDICU.</v>
      </c>
      <c r="AW13" s="224"/>
      <c r="AX13" s="224" t="s">
        <v>674</v>
      </c>
    </row>
    <row r="14" spans="1:50" ht="176.1" customHeight="1">
      <c r="A14" s="223">
        <v>53</v>
      </c>
      <c r="B14" s="224"/>
      <c r="C14" s="225"/>
      <c r="D14" s="224"/>
      <c r="E14" s="224"/>
      <c r="F14" s="225"/>
      <c r="G14" s="226"/>
      <c r="H14" s="226" t="s">
        <v>107</v>
      </c>
      <c r="I14" s="227" t="s">
        <v>194</v>
      </c>
      <c r="J14" s="227" t="s">
        <v>195</v>
      </c>
      <c r="K14" s="225" t="s">
        <v>196</v>
      </c>
      <c r="L14" s="225">
        <v>100</v>
      </c>
      <c r="M14" s="225" t="s">
        <v>197</v>
      </c>
      <c r="N14" s="227" t="s">
        <v>198</v>
      </c>
      <c r="O14" s="237">
        <v>7</v>
      </c>
      <c r="P14" s="237">
        <v>17.91</v>
      </c>
      <c r="Q14" s="237">
        <v>25.09</v>
      </c>
      <c r="R14" s="237">
        <v>25</v>
      </c>
      <c r="S14" s="237">
        <v>25</v>
      </c>
      <c r="T14" s="229" t="s">
        <v>192</v>
      </c>
      <c r="U14" s="227" t="s">
        <v>193</v>
      </c>
      <c r="V14" s="232">
        <f t="shared" ref="V14:AG14" si="0">25.09/12</f>
        <v>2.0908333333333333</v>
      </c>
      <c r="W14" s="232">
        <f t="shared" si="0"/>
        <v>2.0908333333333333</v>
      </c>
      <c r="X14" s="232">
        <f t="shared" si="0"/>
        <v>2.0908333333333333</v>
      </c>
      <c r="Y14" s="232">
        <f t="shared" si="0"/>
        <v>2.0908333333333333</v>
      </c>
      <c r="Z14" s="232">
        <f t="shared" si="0"/>
        <v>2.0908333333333333</v>
      </c>
      <c r="AA14" s="232">
        <f t="shared" si="0"/>
        <v>2.0908333333333333</v>
      </c>
      <c r="AB14" s="232">
        <f t="shared" si="0"/>
        <v>2.0908333333333333</v>
      </c>
      <c r="AC14" s="232">
        <f t="shared" si="0"/>
        <v>2.0908333333333333</v>
      </c>
      <c r="AD14" s="232">
        <f t="shared" si="0"/>
        <v>2.0908333333333333</v>
      </c>
      <c r="AE14" s="232">
        <f t="shared" si="0"/>
        <v>2.0908333333333333</v>
      </c>
      <c r="AF14" s="232">
        <f t="shared" si="0"/>
        <v>2.0908333333333333</v>
      </c>
      <c r="AG14" s="230">
        <f t="shared" si="0"/>
        <v>2.0908333333333333</v>
      </c>
      <c r="AH14" s="230">
        <v>0.72062999999999999</v>
      </c>
      <c r="AI14" s="409">
        <f>+(V14-AH14)+W14</f>
        <v>3.4610366666666668</v>
      </c>
      <c r="AJ14" s="224"/>
      <c r="AK14" s="224"/>
      <c r="AL14" s="224"/>
      <c r="AM14" s="224"/>
      <c r="AN14" s="224"/>
      <c r="AO14" s="224"/>
      <c r="AP14" s="224"/>
      <c r="AQ14" s="224"/>
      <c r="AR14" s="224"/>
      <c r="AS14" s="224"/>
      <c r="AT14" s="233">
        <f>SUM(AH14:AS14)</f>
        <v>4.1816666666666666</v>
      </c>
      <c r="AU14" s="234">
        <f t="shared" ref="AU14:AU21" si="1">AT14/Q14</f>
        <v>0.16666666666666666</v>
      </c>
      <c r="AV14" s="224" t="str">
        <f>+'Metas 1'!Q34</f>
        <v>Se continuó con el diseño del sistema de monitoreo estableciendo una ruta de trabajo con equipos SIDICU y el grupo de sistemas de información. También, con el Equipo Delivery de la Alcaldía de Bogotá se identificaron mecanismos de integración de información de los sectores. En relación con la Línea Base de SIDICU, se avanzó:  i) 2 comités técnicos para revisión de encuestados, a la fecha:  21.681 encuestas con 17 grupos de 94 encuestadores en campo y 14 supervisores en las 20 localidades; iii) Radicación del informe final documento cualitativo y observaciones al documento Batería de Indicadores de la línea base. En el marco del desarrollo técnico del Sistema, se presentaron propuestas para mitigar inconsistencias identificadas en los sistemas Dalberg y SIDICU. En este marco, se retoma proceso de actualización de indicadores y redefinición de los servicios del SIDICU. Adicionalmente, con la Fundación Antonio Restrepo Barco y la consultora Patricia Cosasi que tiene como propósito sistematizará las estrategias poblacionales, territoriales y transversales, así como los modelos operativos de sostenibilidad (modelo operativo, modelo financiero, modelo jurídico y modelo de seguimiento y evaluación), incluye recomendaciones para la sostenibilidad, permanencia y desarrollo del SIDICU basado en el Plan Nacional de Cuidado de Uruguay, mediante el plan de trabajo desagregado en tres (3) etapas para desarrollar en cinco (5) meses. La primera, inmersión en los insumos, avances y espacios de articulación y gobernanza del SIDICU. En la segunda, elaboración de la estructura general del documento de sistematización y la tercera etapa, se desarrollará el documento de sistematización del SIDICU.</v>
      </c>
      <c r="AW14" s="224"/>
      <c r="AX14" s="236"/>
    </row>
    <row r="15" spans="1:50" ht="195.95" customHeight="1">
      <c r="A15" s="223">
        <v>56</v>
      </c>
      <c r="B15" s="224"/>
      <c r="C15" s="225"/>
      <c r="D15" s="224"/>
      <c r="E15" s="224"/>
      <c r="F15" s="225"/>
      <c r="G15" s="226"/>
      <c r="H15" s="226" t="s">
        <v>107</v>
      </c>
      <c r="I15" s="227" t="s">
        <v>199</v>
      </c>
      <c r="J15" s="227" t="s">
        <v>200</v>
      </c>
      <c r="K15" s="225" t="s">
        <v>196</v>
      </c>
      <c r="L15" s="225">
        <v>2</v>
      </c>
      <c r="M15" s="225" t="s">
        <v>190</v>
      </c>
      <c r="N15" s="227" t="s">
        <v>201</v>
      </c>
      <c r="O15" s="238">
        <v>0.1</v>
      </c>
      <c r="P15" s="238">
        <v>0.49</v>
      </c>
      <c r="Q15" s="239">
        <v>0.50900000000000001</v>
      </c>
      <c r="R15" s="238">
        <v>0.5</v>
      </c>
      <c r="S15" s="238">
        <v>0.4</v>
      </c>
      <c r="T15" s="229" t="s">
        <v>192</v>
      </c>
      <c r="U15" s="227" t="s">
        <v>202</v>
      </c>
      <c r="V15" s="232">
        <f t="shared" ref="V15:AG15" si="2">$Q$15/12</f>
        <v>4.2416666666666665E-2</v>
      </c>
      <c r="W15" s="232">
        <f t="shared" si="2"/>
        <v>4.2416666666666665E-2</v>
      </c>
      <c r="X15" s="232">
        <f t="shared" si="2"/>
        <v>4.2416666666666665E-2</v>
      </c>
      <c r="Y15" s="232">
        <f t="shared" si="2"/>
        <v>4.2416666666666665E-2</v>
      </c>
      <c r="Z15" s="232">
        <f t="shared" si="2"/>
        <v>4.2416666666666665E-2</v>
      </c>
      <c r="AA15" s="232">
        <f t="shared" si="2"/>
        <v>4.2416666666666665E-2</v>
      </c>
      <c r="AB15" s="232">
        <f t="shared" si="2"/>
        <v>4.2416666666666665E-2</v>
      </c>
      <c r="AC15" s="232">
        <f t="shared" si="2"/>
        <v>4.2416666666666665E-2</v>
      </c>
      <c r="AD15" s="232">
        <f t="shared" si="2"/>
        <v>4.2416666666666665E-2</v>
      </c>
      <c r="AE15" s="232">
        <f t="shared" si="2"/>
        <v>4.2416666666666665E-2</v>
      </c>
      <c r="AF15" s="232">
        <f t="shared" si="2"/>
        <v>4.2416666666666665E-2</v>
      </c>
      <c r="AG15" s="230">
        <f t="shared" si="2"/>
        <v>4.2416666666666665E-2</v>
      </c>
      <c r="AH15" s="240">
        <f>+'[2]Metas 7 (Unidades Moviles)'!D35+'[2]Metas 3'!D35</f>
        <v>1.8916666666666668E-2</v>
      </c>
      <c r="AI15" s="382">
        <f>+'Metas 3'!E35+'Metas 7 (Unidades Moviles)'!E35</f>
        <v>3.3333333333333333E-2</v>
      </c>
      <c r="AJ15" s="224"/>
      <c r="AK15" s="224"/>
      <c r="AL15" s="224"/>
      <c r="AM15" s="224"/>
      <c r="AN15" s="224"/>
      <c r="AO15" s="224"/>
      <c r="AP15" s="224"/>
      <c r="AQ15" s="224"/>
      <c r="AR15" s="224"/>
      <c r="AS15" s="224"/>
      <c r="AT15" s="233">
        <f t="shared" ref="AT15:AT21" si="3">SUM(AH15:AS15)</f>
        <v>5.2250000000000005E-2</v>
      </c>
      <c r="AU15" s="234">
        <f t="shared" si="1"/>
        <v>0.10265225933202358</v>
      </c>
      <c r="AV15" s="235" t="s">
        <v>609</v>
      </c>
      <c r="AW15" s="374"/>
      <c r="AX15" s="236"/>
    </row>
    <row r="16" spans="1:50" ht="165.95" customHeight="1">
      <c r="A16" s="223"/>
      <c r="B16" s="225">
        <v>905</v>
      </c>
      <c r="C16" s="225"/>
      <c r="D16" s="224"/>
      <c r="E16" s="224"/>
      <c r="F16" s="225"/>
      <c r="G16" s="226"/>
      <c r="H16" s="226"/>
      <c r="I16" s="227" t="s">
        <v>203</v>
      </c>
      <c r="J16" s="227" t="s">
        <v>204</v>
      </c>
      <c r="K16" s="225"/>
      <c r="L16" s="225">
        <v>47.2</v>
      </c>
      <c r="M16" s="225" t="s">
        <v>197</v>
      </c>
      <c r="N16" s="227" t="s">
        <v>205</v>
      </c>
      <c r="O16" s="238">
        <v>0</v>
      </c>
      <c r="P16" s="238">
        <v>0</v>
      </c>
      <c r="Q16" s="238">
        <v>47.2</v>
      </c>
      <c r="R16" s="238">
        <v>0</v>
      </c>
      <c r="S16" s="238"/>
      <c r="T16" s="229" t="s">
        <v>206</v>
      </c>
      <c r="U16" s="255" t="s">
        <v>207</v>
      </c>
      <c r="V16" s="232"/>
      <c r="W16" s="232"/>
      <c r="X16" s="232"/>
      <c r="Y16" s="232"/>
      <c r="Z16" s="232"/>
      <c r="AA16" s="232"/>
      <c r="AB16" s="232"/>
      <c r="AC16" s="232"/>
      <c r="AD16" s="232"/>
      <c r="AE16" s="232"/>
      <c r="AF16" s="232"/>
      <c r="AG16" s="241">
        <v>47.2</v>
      </c>
      <c r="AH16" s="224"/>
      <c r="AI16" s="381"/>
      <c r="AJ16" s="224"/>
      <c r="AK16" s="224"/>
      <c r="AL16" s="224"/>
      <c r="AM16" s="224"/>
      <c r="AN16" s="224"/>
      <c r="AO16" s="224"/>
      <c r="AP16" s="224"/>
      <c r="AQ16" s="224"/>
      <c r="AR16" s="224"/>
      <c r="AS16" s="224"/>
      <c r="AT16" s="233">
        <f t="shared" si="3"/>
        <v>0</v>
      </c>
      <c r="AU16" s="234" t="e">
        <f>AT16/S16</f>
        <v>#DIV/0!</v>
      </c>
      <c r="AV16" s="224"/>
      <c r="AW16" s="224"/>
      <c r="AX16" s="236"/>
    </row>
    <row r="17" spans="1:50" ht="114.95" customHeight="1">
      <c r="A17" s="223"/>
      <c r="B17" s="225">
        <v>906</v>
      </c>
      <c r="C17" s="225"/>
      <c r="D17" s="224"/>
      <c r="E17" s="224"/>
      <c r="F17" s="225"/>
      <c r="G17" s="226"/>
      <c r="H17" s="226"/>
      <c r="I17" s="227" t="s">
        <v>203</v>
      </c>
      <c r="J17" s="227" t="s">
        <v>208</v>
      </c>
      <c r="K17" s="225"/>
      <c r="L17" s="225">
        <v>48.8</v>
      </c>
      <c r="M17" s="225" t="s">
        <v>197</v>
      </c>
      <c r="N17" s="227" t="s">
        <v>209</v>
      </c>
      <c r="O17" s="238">
        <v>0</v>
      </c>
      <c r="P17" s="238">
        <v>0</v>
      </c>
      <c r="Q17" s="238">
        <v>48.8</v>
      </c>
      <c r="R17" s="238">
        <v>0</v>
      </c>
      <c r="S17" s="238"/>
      <c r="T17" s="229" t="s">
        <v>206</v>
      </c>
      <c r="U17" s="255" t="s">
        <v>207</v>
      </c>
      <c r="V17" s="232"/>
      <c r="W17" s="232"/>
      <c r="X17" s="232"/>
      <c r="Y17" s="232"/>
      <c r="Z17" s="232"/>
      <c r="AA17" s="232"/>
      <c r="AB17" s="232"/>
      <c r="AC17" s="232"/>
      <c r="AD17" s="232"/>
      <c r="AE17" s="232"/>
      <c r="AF17" s="232"/>
      <c r="AG17" s="241">
        <v>48.8</v>
      </c>
      <c r="AH17" s="224"/>
      <c r="AI17" s="381"/>
      <c r="AJ17" s="224"/>
      <c r="AK17" s="224"/>
      <c r="AL17" s="224"/>
      <c r="AM17" s="224"/>
      <c r="AN17" s="224"/>
      <c r="AO17" s="224"/>
      <c r="AP17" s="224"/>
      <c r="AQ17" s="224"/>
      <c r="AR17" s="224"/>
      <c r="AS17" s="224"/>
      <c r="AT17" s="233">
        <f t="shared" si="3"/>
        <v>0</v>
      </c>
      <c r="AU17" s="234" t="e">
        <f>AT17/S17</f>
        <v>#DIV/0!</v>
      </c>
      <c r="AV17" s="224"/>
      <c r="AW17" s="224"/>
      <c r="AX17" s="236"/>
    </row>
    <row r="18" spans="1:50" ht="303.60000000000002" customHeight="1">
      <c r="A18" s="224"/>
      <c r="B18" s="224"/>
      <c r="C18" s="224"/>
      <c r="D18" s="223">
        <v>43</v>
      </c>
      <c r="E18" s="224"/>
      <c r="F18" s="225"/>
      <c r="G18" s="226" t="s">
        <v>210</v>
      </c>
      <c r="H18" s="226" t="s">
        <v>107</v>
      </c>
      <c r="I18" s="224"/>
      <c r="J18" s="227" t="s">
        <v>211</v>
      </c>
      <c r="K18" s="225" t="s">
        <v>196</v>
      </c>
      <c r="L18" s="242">
        <v>12000</v>
      </c>
      <c r="M18" s="225" t="s">
        <v>212</v>
      </c>
      <c r="N18" s="227" t="s">
        <v>213</v>
      </c>
      <c r="O18" s="238">
        <v>0</v>
      </c>
      <c r="P18" s="243">
        <v>3680</v>
      </c>
      <c r="Q18" s="244">
        <v>3600</v>
      </c>
      <c r="R18" s="243">
        <v>3600</v>
      </c>
      <c r="S18" s="243">
        <v>1120</v>
      </c>
      <c r="T18" s="225" t="s">
        <v>214</v>
      </c>
      <c r="U18" s="227" t="s">
        <v>215</v>
      </c>
      <c r="V18" s="224">
        <v>0</v>
      </c>
      <c r="W18" s="231">
        <v>327.27272727272725</v>
      </c>
      <c r="X18" s="231">
        <v>327.27272727272725</v>
      </c>
      <c r="Y18" s="231">
        <v>327.27272727272725</v>
      </c>
      <c r="Z18" s="231">
        <v>327.27272727272725</v>
      </c>
      <c r="AA18" s="231">
        <v>327.27272727272725</v>
      </c>
      <c r="AB18" s="231">
        <v>327.27272727272725</v>
      </c>
      <c r="AC18" s="231">
        <v>327.27272727272725</v>
      </c>
      <c r="AD18" s="231">
        <v>327.27272727272725</v>
      </c>
      <c r="AE18" s="231">
        <v>327.27272727272725</v>
      </c>
      <c r="AF18" s="231">
        <v>327.27272727272725</v>
      </c>
      <c r="AG18" s="231">
        <v>327.27272727272725</v>
      </c>
      <c r="AH18" s="224">
        <v>0</v>
      </c>
      <c r="AI18" s="381">
        <f>+'Metas 4 (Contrato relevos)'!E49</f>
        <v>324</v>
      </c>
      <c r="AJ18" s="224">
        <v>827</v>
      </c>
      <c r="AK18" s="224"/>
      <c r="AL18" s="224"/>
      <c r="AM18" s="224"/>
      <c r="AN18" s="224"/>
      <c r="AO18" s="224"/>
      <c r="AP18" s="224"/>
      <c r="AQ18" s="224"/>
      <c r="AR18" s="224"/>
      <c r="AS18" s="224"/>
      <c r="AT18" s="274">
        <f t="shared" si="3"/>
        <v>1151</v>
      </c>
      <c r="AU18" s="234">
        <f t="shared" si="1"/>
        <v>0.31972222222222224</v>
      </c>
      <c r="AV18" s="235" t="s">
        <v>588</v>
      </c>
      <c r="AW18" s="235"/>
      <c r="AX18" s="224"/>
    </row>
    <row r="19" spans="1:50" ht="143.1" customHeight="1">
      <c r="A19" s="224"/>
      <c r="B19" s="224"/>
      <c r="C19" s="224"/>
      <c r="D19" s="223">
        <v>45</v>
      </c>
      <c r="E19" s="224"/>
      <c r="F19" s="225"/>
      <c r="G19" s="226" t="s">
        <v>210</v>
      </c>
      <c r="H19" s="226" t="s">
        <v>107</v>
      </c>
      <c r="I19" s="224"/>
      <c r="J19" s="227" t="s">
        <v>216</v>
      </c>
      <c r="K19" s="225" t="s">
        <v>196</v>
      </c>
      <c r="L19" s="242">
        <v>41039</v>
      </c>
      <c r="M19" s="225" t="s">
        <v>217</v>
      </c>
      <c r="N19" s="227" t="s">
        <v>218</v>
      </c>
      <c r="O19" s="238">
        <v>0</v>
      </c>
      <c r="P19" s="245">
        <v>1039</v>
      </c>
      <c r="Q19" s="246">
        <f>SUM(V19:AG19)</f>
        <v>16000</v>
      </c>
      <c r="R19" s="246">
        <f>+Q19</f>
        <v>16000</v>
      </c>
      <c r="S19" s="246">
        <v>8000</v>
      </c>
      <c r="T19" s="225" t="s">
        <v>214</v>
      </c>
      <c r="U19" s="227" t="s">
        <v>215</v>
      </c>
      <c r="V19" s="247">
        <v>2000</v>
      </c>
      <c r="W19" s="247">
        <v>2000</v>
      </c>
      <c r="X19" s="247">
        <v>2000</v>
      </c>
      <c r="Y19" s="247">
        <v>2000</v>
      </c>
      <c r="Z19" s="247">
        <v>1000</v>
      </c>
      <c r="AA19" s="247">
        <v>1000</v>
      </c>
      <c r="AB19" s="247">
        <v>1000</v>
      </c>
      <c r="AC19" s="247">
        <v>1000</v>
      </c>
      <c r="AD19" s="247">
        <v>1000</v>
      </c>
      <c r="AE19" s="247">
        <v>1000</v>
      </c>
      <c r="AF19" s="247">
        <v>1000</v>
      </c>
      <c r="AG19" s="231">
        <v>1000</v>
      </c>
      <c r="AH19" s="224">
        <v>0</v>
      </c>
      <c r="AI19" s="383">
        <v>1312</v>
      </c>
      <c r="AJ19" s="224"/>
      <c r="AK19" s="224"/>
      <c r="AL19" s="224"/>
      <c r="AM19" s="224"/>
      <c r="AN19" s="224"/>
      <c r="AO19" s="224"/>
      <c r="AP19" s="224"/>
      <c r="AQ19" s="224"/>
      <c r="AR19" s="224"/>
      <c r="AS19" s="224"/>
      <c r="AT19" s="274">
        <f t="shared" si="3"/>
        <v>1312</v>
      </c>
      <c r="AU19" s="234">
        <f t="shared" si="1"/>
        <v>8.2000000000000003E-2</v>
      </c>
      <c r="AV19" s="235" t="str">
        <f>+'Metas 4 (Contrato relevos)'!Q42</f>
        <v>Se desarrollaron 4 comités operativos de evaluación de gestión y cumplimiento contractual del programa, se definieron acciones para garantizar la simultaneidad de los servicios de relevo de aseo y acompañamiento a la formación, así como la validación de la información cargada en el Sistema de Información Misional de la SDMujer, a corte febrero se cuenta con 1.850 beneficiarias registradas. En cuanto a derechos de petición presentados por la ciudadanía, el Consorcio Beta Group entregó los insumos necesarios para la elaboración de las respuestas. Se realizaron 1.022 visitas, según reporte del operador en el comité del 24 de febrero y fueron entregados 1.802 kits durante el mes y 1312 atenciones en relevos.</v>
      </c>
      <c r="AW19" s="235"/>
      <c r="AX19" s="224"/>
    </row>
    <row r="20" spans="1:50" ht="117.6" customHeight="1">
      <c r="A20" s="224"/>
      <c r="B20" s="224"/>
      <c r="C20" s="224"/>
      <c r="D20" s="223">
        <v>46</v>
      </c>
      <c r="E20" s="248"/>
      <c r="F20" s="225"/>
      <c r="G20" s="226" t="s">
        <v>210</v>
      </c>
      <c r="H20" s="226" t="s">
        <v>107</v>
      </c>
      <c r="I20" s="224"/>
      <c r="J20" s="227" t="s">
        <v>219</v>
      </c>
      <c r="K20" s="225" t="s">
        <v>196</v>
      </c>
      <c r="L20" s="242">
        <v>17123</v>
      </c>
      <c r="M20" s="225" t="s">
        <v>220</v>
      </c>
      <c r="N20" s="227" t="s">
        <v>221</v>
      </c>
      <c r="O20" s="238">
        <v>0</v>
      </c>
      <c r="P20" s="245">
        <v>5123</v>
      </c>
      <c r="Q20" s="243">
        <v>4000</v>
      </c>
      <c r="R20" s="243">
        <v>4000</v>
      </c>
      <c r="S20" s="243">
        <v>4000</v>
      </c>
      <c r="T20" s="225" t="s">
        <v>214</v>
      </c>
      <c r="U20" s="227" t="s">
        <v>215</v>
      </c>
      <c r="V20" s="225"/>
      <c r="W20" s="274">
        <v>196</v>
      </c>
      <c r="X20" s="231">
        <v>196</v>
      </c>
      <c r="Y20" s="231">
        <v>196</v>
      </c>
      <c r="Z20" s="231">
        <v>196</v>
      </c>
      <c r="AA20" s="231">
        <v>196</v>
      </c>
      <c r="AB20" s="231">
        <v>604</v>
      </c>
      <c r="AC20" s="231">
        <v>604</v>
      </c>
      <c r="AD20" s="231">
        <v>604</v>
      </c>
      <c r="AE20" s="231">
        <v>604</v>
      </c>
      <c r="AF20" s="231">
        <v>604</v>
      </c>
      <c r="AG20" s="231"/>
      <c r="AH20" s="371">
        <v>0</v>
      </c>
      <c r="AI20" s="383">
        <f>+'Metas 6 (ONU Mujeres)'!E54</f>
        <v>181</v>
      </c>
      <c r="AJ20" s="224"/>
      <c r="AK20" s="224"/>
      <c r="AL20" s="224"/>
      <c r="AM20" s="224"/>
      <c r="AN20" s="224"/>
      <c r="AO20" s="224"/>
      <c r="AP20" s="224"/>
      <c r="AQ20" s="224"/>
      <c r="AR20" s="224"/>
      <c r="AS20" s="224"/>
      <c r="AT20" s="274">
        <f t="shared" si="3"/>
        <v>181</v>
      </c>
      <c r="AU20" s="234">
        <f t="shared" si="1"/>
        <v>4.5249999999999999E-2</v>
      </c>
      <c r="AV20" s="235" t="str">
        <f>+'Metas 6 (ONU Mujeres)'!Q38</f>
        <v xml:space="preserve">Durante el mes de febrero se implementaron los talleres de cambio cultural donde se sensibilizaron 181 personas divididas así:
1. Taller A cuidar se aprende - 68 Hombres
2. Cuidamos a las que nos cuidan - Taller del cuidado al autocuidado - 94 mujeres 
3. Cuidamos a las que nos cuidan  - del cuidado al autocuidado / mujeres negras y afrocolombianas -19
Se presentaron retrasos en el proceso de focalización y activación de espacios de participación. </v>
      </c>
      <c r="AW20" s="235"/>
      <c r="AX20" s="224"/>
    </row>
    <row r="21" spans="1:50" ht="116.45" customHeight="1">
      <c r="A21" s="225">
        <v>56</v>
      </c>
      <c r="B21" s="225"/>
      <c r="C21" s="225"/>
      <c r="D21" s="225"/>
      <c r="E21" s="225"/>
      <c r="F21" s="225"/>
      <c r="G21" s="225"/>
      <c r="H21" s="225"/>
      <c r="I21" s="224"/>
      <c r="J21" s="227" t="s">
        <v>222</v>
      </c>
      <c r="K21" s="249" t="s">
        <v>196</v>
      </c>
      <c r="L21" s="250">
        <v>19</v>
      </c>
      <c r="M21" s="225" t="s">
        <v>223</v>
      </c>
      <c r="N21" s="227" t="s">
        <v>224</v>
      </c>
      <c r="O21" s="224">
        <v>2</v>
      </c>
      <c r="P21" s="224">
        <v>5</v>
      </c>
      <c r="Q21" s="224">
        <v>7</v>
      </c>
      <c r="R21" s="224">
        <v>5</v>
      </c>
      <c r="S21" s="224">
        <v>0</v>
      </c>
      <c r="T21" s="225" t="s">
        <v>214</v>
      </c>
      <c r="U21" s="227" t="s">
        <v>215</v>
      </c>
      <c r="V21" s="225"/>
      <c r="W21" s="225">
        <v>1</v>
      </c>
      <c r="X21" s="224">
        <v>1</v>
      </c>
      <c r="Y21" s="224">
        <v>1</v>
      </c>
      <c r="Z21" s="224"/>
      <c r="AA21" s="224">
        <v>1</v>
      </c>
      <c r="AB21" s="224"/>
      <c r="AC21" s="224">
        <v>1</v>
      </c>
      <c r="AD21" s="224"/>
      <c r="AE21" s="224">
        <v>1</v>
      </c>
      <c r="AF21" s="224"/>
      <c r="AG21" s="231">
        <v>1</v>
      </c>
      <c r="AH21" s="371">
        <v>0</v>
      </c>
      <c r="AI21" s="383">
        <f>+'Metas 3'!E53</f>
        <v>1</v>
      </c>
      <c r="AJ21" s="224"/>
      <c r="AK21" s="224"/>
      <c r="AL21" s="224"/>
      <c r="AM21" s="224"/>
      <c r="AN21" s="224"/>
      <c r="AO21" s="224"/>
      <c r="AP21" s="224"/>
      <c r="AQ21" s="224"/>
      <c r="AR21" s="224"/>
      <c r="AS21" s="224"/>
      <c r="AT21" s="233">
        <f t="shared" si="3"/>
        <v>1</v>
      </c>
      <c r="AU21" s="234">
        <f t="shared" si="1"/>
        <v>0.14285714285714285</v>
      </c>
      <c r="AV21" s="235" t="str">
        <f>+'Metas 3'!Q40</f>
        <v>Se articularon las acciones intersectoriales requeridas para la inauguración y puesta en marcha de la Manzana del Cuidado de Santa Fe - La Candelaria, que representa la octava manzana del cuidado de Bogotá y la primera con equipamiento ancla en cabeza de la Secretaría de la Mujer (CIOM). Se articularon las acciones intersectoriales necesarias para la construcción de la ficha técnica y los servicios de esta manzana; así como, del minuto a minuto de la inauguración de la Manzana del Cuidado de Santa Fe - La Candelaria.</v>
      </c>
      <c r="AW21" s="235"/>
      <c r="AX21" s="224"/>
    </row>
    <row r="22" spans="1:50" ht="13.5" customHeight="1">
      <c r="A22" s="699" t="s">
        <v>85</v>
      </c>
      <c r="B22" s="695"/>
      <c r="C22" s="695"/>
      <c r="D22" s="695"/>
      <c r="E22" s="695"/>
      <c r="F22" s="695"/>
      <c r="G22" s="695"/>
      <c r="H22" s="695"/>
      <c r="I22" s="695"/>
      <c r="J22" s="695"/>
      <c r="K22" s="695"/>
      <c r="L22" s="695"/>
      <c r="M22" s="695"/>
      <c r="N22" s="695"/>
      <c r="O22" s="695"/>
      <c r="P22" s="695"/>
      <c r="Q22" s="695"/>
      <c r="R22" s="695"/>
      <c r="S22" s="695"/>
      <c r="T22" s="695"/>
      <c r="U22" s="695"/>
      <c r="V22" s="695"/>
      <c r="W22" s="695"/>
      <c r="X22" s="695"/>
      <c r="Y22" s="695"/>
      <c r="Z22" s="695"/>
      <c r="AA22" s="695"/>
      <c r="AB22" s="695"/>
      <c r="AC22" s="695"/>
      <c r="AD22" s="695"/>
      <c r="AE22" s="695"/>
      <c r="AF22" s="695"/>
      <c r="AG22" s="695"/>
      <c r="AH22" s="695"/>
      <c r="AI22" s="695"/>
      <c r="AJ22" s="695"/>
      <c r="AK22" s="695"/>
      <c r="AL22" s="695"/>
      <c r="AM22" s="695"/>
      <c r="AN22" s="695"/>
      <c r="AO22" s="695"/>
      <c r="AP22" s="695"/>
      <c r="AQ22" s="695"/>
      <c r="AR22" s="695"/>
      <c r="AS22" s="695"/>
      <c r="AT22" s="695"/>
      <c r="AU22" s="695"/>
      <c r="AV22" s="695"/>
      <c r="AW22" s="695"/>
      <c r="AX22" s="696"/>
    </row>
    <row r="23" spans="1:50" ht="76.5" customHeight="1">
      <c r="A23" s="700" t="s">
        <v>225</v>
      </c>
      <c r="B23" s="701"/>
      <c r="C23" s="702"/>
      <c r="D23" s="694" t="s">
        <v>226</v>
      </c>
      <c r="E23" s="695"/>
      <c r="F23" s="695"/>
      <c r="G23" s="695"/>
      <c r="H23" s="695"/>
      <c r="I23" s="696"/>
      <c r="J23" s="700" t="s">
        <v>227</v>
      </c>
      <c r="K23" s="701"/>
      <c r="L23" s="701"/>
      <c r="M23" s="701"/>
      <c r="N23" s="701"/>
      <c r="O23" s="702"/>
      <c r="P23" s="694" t="s">
        <v>226</v>
      </c>
      <c r="Q23" s="695"/>
      <c r="R23" s="695"/>
      <c r="S23" s="695"/>
      <c r="T23" s="695"/>
      <c r="U23" s="696"/>
      <c r="V23" s="694" t="s">
        <v>226</v>
      </c>
      <c r="W23" s="695"/>
      <c r="X23" s="695"/>
      <c r="Y23" s="695"/>
      <c r="Z23" s="695"/>
      <c r="AA23" s="695"/>
      <c r="AB23" s="695"/>
      <c r="AC23" s="696"/>
      <c r="AD23" s="694" t="s">
        <v>226</v>
      </c>
      <c r="AE23" s="695"/>
      <c r="AF23" s="695"/>
      <c r="AG23" s="695"/>
      <c r="AH23" s="695"/>
      <c r="AI23" s="695"/>
      <c r="AJ23" s="695"/>
      <c r="AK23" s="695"/>
      <c r="AL23" s="695"/>
      <c r="AM23" s="695"/>
      <c r="AN23" s="695"/>
      <c r="AO23" s="696"/>
      <c r="AP23" s="700" t="s">
        <v>228</v>
      </c>
      <c r="AQ23" s="701"/>
      <c r="AR23" s="701"/>
      <c r="AS23" s="702"/>
      <c r="AT23" s="694" t="s">
        <v>229</v>
      </c>
      <c r="AU23" s="695"/>
      <c r="AV23" s="695"/>
      <c r="AW23" s="695"/>
      <c r="AX23" s="696"/>
    </row>
    <row r="24" spans="1:50" ht="13.5" customHeight="1">
      <c r="A24" s="703"/>
      <c r="B24" s="704"/>
      <c r="C24" s="705"/>
      <c r="D24" s="694" t="s">
        <v>682</v>
      </c>
      <c r="E24" s="695"/>
      <c r="F24" s="695"/>
      <c r="G24" s="695"/>
      <c r="H24" s="695"/>
      <c r="I24" s="696"/>
      <c r="J24" s="703"/>
      <c r="K24" s="704"/>
      <c r="L24" s="704"/>
      <c r="M24" s="704"/>
      <c r="N24" s="704"/>
      <c r="O24" s="705"/>
      <c r="P24" s="694" t="s">
        <v>230</v>
      </c>
      <c r="Q24" s="695"/>
      <c r="R24" s="695"/>
      <c r="S24" s="695"/>
      <c r="T24" s="695"/>
      <c r="U24" s="696"/>
      <c r="V24" s="694" t="s">
        <v>231</v>
      </c>
      <c r="W24" s="695"/>
      <c r="X24" s="695"/>
      <c r="Y24" s="695"/>
      <c r="Z24" s="695"/>
      <c r="AA24" s="695"/>
      <c r="AB24" s="695"/>
      <c r="AC24" s="696"/>
      <c r="AD24" s="694" t="s">
        <v>231</v>
      </c>
      <c r="AE24" s="695"/>
      <c r="AF24" s="695"/>
      <c r="AG24" s="695"/>
      <c r="AH24" s="695"/>
      <c r="AI24" s="695"/>
      <c r="AJ24" s="695"/>
      <c r="AK24" s="695"/>
      <c r="AL24" s="695"/>
      <c r="AM24" s="695"/>
      <c r="AN24" s="695"/>
      <c r="AO24" s="696"/>
      <c r="AP24" s="703"/>
      <c r="AQ24" s="704"/>
      <c r="AR24" s="704"/>
      <c r="AS24" s="705"/>
      <c r="AT24" s="694" t="s">
        <v>231</v>
      </c>
      <c r="AU24" s="695"/>
      <c r="AV24" s="695"/>
      <c r="AW24" s="695"/>
      <c r="AX24" s="696"/>
    </row>
    <row r="25" spans="1:50" ht="15.75" customHeight="1">
      <c r="A25" s="706"/>
      <c r="B25" s="707"/>
      <c r="C25" s="708"/>
      <c r="D25" s="694" t="s">
        <v>683</v>
      </c>
      <c r="E25" s="695"/>
      <c r="F25" s="695"/>
      <c r="G25" s="695"/>
      <c r="H25" s="695"/>
      <c r="I25" s="696"/>
      <c r="J25" s="706"/>
      <c r="K25" s="707"/>
      <c r="L25" s="707"/>
      <c r="M25" s="707"/>
      <c r="N25" s="707"/>
      <c r="O25" s="708"/>
      <c r="P25" s="694" t="s">
        <v>232</v>
      </c>
      <c r="Q25" s="695"/>
      <c r="R25" s="695"/>
      <c r="S25" s="695"/>
      <c r="T25" s="695"/>
      <c r="U25" s="696"/>
      <c r="V25" s="694" t="s">
        <v>233</v>
      </c>
      <c r="W25" s="695"/>
      <c r="X25" s="695"/>
      <c r="Y25" s="695"/>
      <c r="Z25" s="695"/>
      <c r="AA25" s="695"/>
      <c r="AB25" s="695"/>
      <c r="AC25" s="696"/>
      <c r="AD25" s="694" t="s">
        <v>233</v>
      </c>
      <c r="AE25" s="695"/>
      <c r="AF25" s="695"/>
      <c r="AG25" s="695"/>
      <c r="AH25" s="695"/>
      <c r="AI25" s="695"/>
      <c r="AJ25" s="695"/>
      <c r="AK25" s="695"/>
      <c r="AL25" s="695"/>
      <c r="AM25" s="695"/>
      <c r="AN25" s="695"/>
      <c r="AO25" s="696"/>
      <c r="AP25" s="706"/>
      <c r="AQ25" s="707"/>
      <c r="AR25" s="707"/>
      <c r="AS25" s="708"/>
      <c r="AT25" s="694" t="s">
        <v>234</v>
      </c>
      <c r="AU25" s="695"/>
      <c r="AV25" s="695"/>
      <c r="AW25" s="695"/>
      <c r="AX25" s="696"/>
    </row>
    <row r="26" spans="1:50" ht="13.5" customHeight="1">
      <c r="A26" s="251"/>
      <c r="B26" s="251"/>
      <c r="C26" s="251"/>
      <c r="D26" s="251"/>
      <c r="E26" s="251"/>
      <c r="F26" s="251"/>
      <c r="G26" s="251"/>
      <c r="H26" s="251"/>
      <c r="I26" s="251"/>
      <c r="J26" s="251"/>
      <c r="K26" s="251"/>
      <c r="L26" s="251"/>
      <c r="M26" s="251"/>
      <c r="N26" s="251"/>
      <c r="O26" s="251"/>
      <c r="P26" s="251"/>
      <c r="Q26" s="251"/>
      <c r="R26" s="251"/>
      <c r="S26" s="251"/>
      <c r="T26" s="251"/>
      <c r="U26" s="256"/>
      <c r="V26" s="251"/>
      <c r="W26" s="251"/>
      <c r="X26" s="251"/>
      <c r="Y26" s="251"/>
      <c r="Z26" s="251"/>
      <c r="AA26" s="251"/>
      <c r="AB26" s="251"/>
      <c r="AC26" s="251"/>
      <c r="AD26" s="251"/>
      <c r="AE26" s="251"/>
      <c r="AF26" s="251"/>
      <c r="AG26" s="252"/>
      <c r="AH26" s="251"/>
      <c r="AI26" s="379"/>
      <c r="AJ26" s="251"/>
      <c r="AK26" s="251"/>
      <c r="AL26" s="251"/>
      <c r="AM26" s="251"/>
      <c r="AN26" s="251"/>
      <c r="AO26" s="251"/>
      <c r="AP26" s="251"/>
      <c r="AQ26" s="251"/>
      <c r="AR26" s="251"/>
      <c r="AS26" s="251"/>
      <c r="AT26" s="251"/>
      <c r="AU26" s="251"/>
      <c r="AV26" s="251"/>
      <c r="AW26" s="251"/>
      <c r="AX26" s="251"/>
    </row>
    <row r="27" spans="1:50" ht="13.5" hidden="1" customHeight="1">
      <c r="A27" s="251"/>
      <c r="B27" s="251"/>
      <c r="C27" s="251"/>
      <c r="D27" s="251"/>
      <c r="E27" s="251"/>
      <c r="F27" s="251"/>
      <c r="G27" s="251"/>
      <c r="H27" s="251"/>
      <c r="I27" s="251"/>
      <c r="J27" s="251"/>
      <c r="K27" s="251"/>
      <c r="L27" s="251"/>
      <c r="M27" s="251"/>
      <c r="N27" s="251"/>
      <c r="O27" s="251"/>
      <c r="P27" s="251"/>
      <c r="Q27" s="251"/>
      <c r="R27" s="253"/>
      <c r="S27" s="251"/>
      <c r="T27" s="251"/>
      <c r="U27" s="256">
        <v>5123</v>
      </c>
      <c r="V27" s="251">
        <v>2021</v>
      </c>
      <c r="W27" s="251">
        <v>1039</v>
      </c>
      <c r="X27" s="251"/>
      <c r="Y27" s="251"/>
      <c r="Z27" s="251"/>
      <c r="AA27" s="251"/>
      <c r="AB27" s="251"/>
      <c r="AC27" s="251"/>
      <c r="AD27" s="251"/>
      <c r="AE27" s="251"/>
      <c r="AF27" s="251"/>
      <c r="AG27" s="252"/>
      <c r="AH27" s="251"/>
      <c r="AI27" s="379"/>
      <c r="AJ27" s="251"/>
      <c r="AK27" s="251"/>
      <c r="AL27" s="251"/>
      <c r="AM27" s="251"/>
      <c r="AN27" s="251"/>
      <c r="AO27" s="251"/>
      <c r="AP27" s="251"/>
      <c r="AQ27" s="251"/>
      <c r="AR27" s="251"/>
      <c r="AS27" s="251"/>
      <c r="AT27" s="251"/>
      <c r="AU27" s="251"/>
      <c r="AV27" s="251"/>
      <c r="AW27" s="251"/>
      <c r="AX27" s="251"/>
    </row>
    <row r="28" spans="1:50" ht="13.5" hidden="1" customHeight="1">
      <c r="A28" s="251"/>
      <c r="B28" s="251"/>
      <c r="C28" s="251"/>
      <c r="D28" s="251"/>
      <c r="E28" s="251"/>
      <c r="F28" s="251"/>
      <c r="G28" s="251"/>
      <c r="H28" s="251"/>
      <c r="I28" s="251"/>
      <c r="J28" s="251"/>
      <c r="K28" s="251"/>
      <c r="L28" s="251"/>
      <c r="M28" s="251"/>
      <c r="N28" s="251"/>
      <c r="O28" s="251"/>
      <c r="P28" s="251"/>
      <c r="Q28" s="251"/>
      <c r="R28" s="251"/>
      <c r="S28" s="251"/>
      <c r="T28" s="251"/>
      <c r="U28" s="256">
        <v>4000</v>
      </c>
      <c r="V28" s="251">
        <v>2022</v>
      </c>
      <c r="W28" s="251">
        <v>20000</v>
      </c>
      <c r="X28" s="251"/>
      <c r="Y28" s="251"/>
      <c r="Z28" s="251"/>
      <c r="AA28" s="251"/>
      <c r="AB28" s="251"/>
      <c r="AC28" s="251"/>
      <c r="AD28" s="251"/>
      <c r="AE28" s="251"/>
      <c r="AF28" s="251"/>
      <c r="AG28" s="252"/>
      <c r="AH28" s="251"/>
      <c r="AI28" s="379"/>
      <c r="AJ28" s="251"/>
      <c r="AK28" s="251"/>
      <c r="AL28" s="251"/>
      <c r="AM28" s="251"/>
      <c r="AN28" s="251"/>
      <c r="AO28" s="251"/>
      <c r="AP28" s="251"/>
      <c r="AQ28" s="251"/>
      <c r="AR28" s="251"/>
      <c r="AS28" s="251"/>
      <c r="AT28" s="251"/>
      <c r="AU28" s="251"/>
      <c r="AV28" s="251"/>
      <c r="AW28" s="251"/>
      <c r="AX28" s="251"/>
    </row>
    <row r="29" spans="1:50" ht="13.5" hidden="1" customHeight="1">
      <c r="A29" s="251"/>
      <c r="B29" s="251"/>
      <c r="C29" s="251"/>
      <c r="D29" s="251"/>
      <c r="E29" s="251"/>
      <c r="F29" s="251"/>
      <c r="G29" s="251"/>
      <c r="H29" s="251"/>
      <c r="I29" s="251"/>
      <c r="J29" s="251"/>
      <c r="K29" s="251"/>
      <c r="L29" s="251"/>
      <c r="M29" s="251"/>
      <c r="N29" s="251"/>
      <c r="O29" s="251"/>
      <c r="P29" s="251"/>
      <c r="Q29" s="251"/>
      <c r="R29" s="251"/>
      <c r="S29" s="251"/>
      <c r="T29" s="251"/>
      <c r="U29" s="256">
        <v>4000</v>
      </c>
      <c r="V29" s="251">
        <v>2023</v>
      </c>
      <c r="W29" s="251">
        <v>20000</v>
      </c>
      <c r="X29" s="251"/>
      <c r="Y29" s="251"/>
      <c r="Z29" s="251"/>
      <c r="AA29" s="251"/>
      <c r="AB29" s="251"/>
      <c r="AC29" s="251"/>
      <c r="AD29" s="251"/>
      <c r="AE29" s="251"/>
      <c r="AF29" s="251"/>
      <c r="AG29" s="252"/>
      <c r="AH29" s="251"/>
      <c r="AI29" s="379"/>
      <c r="AJ29" s="251"/>
      <c r="AK29" s="251"/>
      <c r="AL29" s="251"/>
      <c r="AM29" s="251"/>
      <c r="AN29" s="251"/>
      <c r="AO29" s="251"/>
      <c r="AP29" s="251"/>
      <c r="AQ29" s="251"/>
      <c r="AR29" s="251"/>
      <c r="AS29" s="251"/>
      <c r="AT29" s="251"/>
      <c r="AU29" s="251"/>
      <c r="AV29" s="251"/>
      <c r="AW29" s="251"/>
      <c r="AX29" s="251"/>
    </row>
    <row r="30" spans="1:50" ht="13.5" hidden="1" customHeight="1">
      <c r="A30" s="251"/>
      <c r="B30" s="251"/>
      <c r="C30" s="251"/>
      <c r="D30" s="251"/>
      <c r="E30" s="251"/>
      <c r="F30" s="251"/>
      <c r="G30" s="251"/>
      <c r="H30" s="251"/>
      <c r="I30" s="251"/>
      <c r="J30" s="251"/>
      <c r="K30" s="251"/>
      <c r="L30" s="251"/>
      <c r="M30" s="251"/>
      <c r="N30" s="251"/>
      <c r="O30" s="251"/>
      <c r="P30" s="251"/>
      <c r="Q30" s="251"/>
      <c r="R30" s="251"/>
      <c r="S30" s="251"/>
      <c r="T30" s="251"/>
      <c r="U30" s="256">
        <v>4000</v>
      </c>
      <c r="V30" s="251">
        <v>2024</v>
      </c>
      <c r="W30" s="251">
        <v>10000</v>
      </c>
      <c r="X30" s="251"/>
      <c r="Y30" s="251"/>
      <c r="Z30" s="251"/>
      <c r="AA30" s="251"/>
      <c r="AB30" s="251"/>
      <c r="AC30" s="251"/>
      <c r="AD30" s="251"/>
      <c r="AE30" s="251"/>
      <c r="AF30" s="251"/>
      <c r="AG30" s="252"/>
      <c r="AH30" s="251"/>
      <c r="AI30" s="379"/>
      <c r="AJ30" s="251"/>
      <c r="AK30" s="251"/>
      <c r="AL30" s="251"/>
      <c r="AM30" s="251"/>
      <c r="AN30" s="251"/>
      <c r="AO30" s="251"/>
      <c r="AP30" s="251"/>
      <c r="AQ30" s="251"/>
      <c r="AR30" s="251"/>
      <c r="AS30" s="251"/>
      <c r="AT30" s="251"/>
      <c r="AU30" s="251"/>
      <c r="AV30" s="251"/>
      <c r="AW30" s="251"/>
      <c r="AX30" s="251"/>
    </row>
    <row r="31" spans="1:50" ht="13.5" hidden="1" customHeight="1">
      <c r="A31" s="251"/>
      <c r="B31" s="251"/>
      <c r="C31" s="251"/>
      <c r="D31" s="251"/>
      <c r="E31" s="251"/>
      <c r="F31" s="251"/>
      <c r="G31" s="251"/>
      <c r="H31" s="251"/>
      <c r="I31" s="251"/>
      <c r="J31" s="251"/>
      <c r="K31" s="251"/>
      <c r="L31" s="251"/>
      <c r="M31" s="251"/>
      <c r="N31" s="251"/>
      <c r="O31" s="251"/>
      <c r="P31" s="251"/>
      <c r="Q31" s="251"/>
      <c r="R31" s="251"/>
      <c r="S31" s="251"/>
      <c r="T31" s="251"/>
      <c r="U31" s="256">
        <f>SUM(U27:U30)</f>
        <v>17123</v>
      </c>
      <c r="V31" s="251"/>
      <c r="W31" s="251">
        <f>SUM(W27:W30)</f>
        <v>51039</v>
      </c>
      <c r="X31" s="251"/>
      <c r="Y31" s="251"/>
      <c r="Z31" s="251"/>
      <c r="AA31" s="251"/>
      <c r="AB31" s="251"/>
      <c r="AC31" s="251"/>
      <c r="AD31" s="251"/>
      <c r="AE31" s="251"/>
      <c r="AF31" s="251"/>
      <c r="AG31" s="252"/>
      <c r="AH31" s="251"/>
      <c r="AI31" s="379"/>
      <c r="AJ31" s="251"/>
      <c r="AK31" s="251"/>
      <c r="AL31" s="251"/>
      <c r="AM31" s="251"/>
      <c r="AN31" s="251"/>
      <c r="AO31" s="251"/>
      <c r="AP31" s="251"/>
      <c r="AQ31" s="251"/>
      <c r="AR31" s="251"/>
      <c r="AS31" s="251"/>
      <c r="AT31" s="251"/>
      <c r="AU31" s="251"/>
      <c r="AV31" s="251"/>
      <c r="AW31" s="251"/>
      <c r="AX31" s="251"/>
    </row>
    <row r="32" spans="1:50" ht="13.5" customHeight="1">
      <c r="A32" s="251"/>
      <c r="B32" s="251"/>
      <c r="C32" s="251"/>
      <c r="D32" s="251"/>
      <c r="E32" s="251"/>
      <c r="F32" s="251"/>
      <c r="G32" s="251"/>
      <c r="H32" s="251"/>
      <c r="I32" s="251"/>
      <c r="J32" s="251"/>
      <c r="K32" s="251"/>
      <c r="L32" s="251"/>
      <c r="M32" s="251"/>
      <c r="N32" s="251"/>
      <c r="O32" s="251"/>
      <c r="P32" s="251"/>
      <c r="Q32" s="251"/>
      <c r="R32" s="251"/>
      <c r="S32" s="251"/>
      <c r="T32" s="251"/>
      <c r="U32" s="256"/>
      <c r="V32" s="251"/>
      <c r="W32" s="251"/>
      <c r="X32" s="251"/>
      <c r="Y32" s="251"/>
      <c r="Z32" s="251"/>
      <c r="AA32" s="251"/>
      <c r="AB32" s="251"/>
      <c r="AC32" s="251"/>
      <c r="AD32" s="251"/>
      <c r="AE32" s="251"/>
      <c r="AF32" s="251"/>
      <c r="AG32" s="252"/>
      <c r="AH32" s="251"/>
      <c r="AI32" s="379"/>
      <c r="AJ32" s="251"/>
      <c r="AK32" s="251"/>
      <c r="AL32" s="251"/>
      <c r="AM32" s="251"/>
      <c r="AN32" s="251"/>
      <c r="AO32" s="251"/>
      <c r="AP32" s="251"/>
      <c r="AQ32" s="251"/>
      <c r="AR32" s="251"/>
      <c r="AS32" s="251"/>
      <c r="AT32" s="251"/>
      <c r="AU32" s="251"/>
      <c r="AV32" s="251"/>
      <c r="AW32" s="251"/>
      <c r="AX32" s="251"/>
    </row>
    <row r="33" spans="1:50" ht="13.5" customHeight="1">
      <c r="A33" s="251"/>
      <c r="B33" s="251"/>
      <c r="C33" s="251"/>
      <c r="D33" s="251"/>
      <c r="E33" s="251"/>
      <c r="F33" s="251"/>
      <c r="G33" s="251"/>
      <c r="H33" s="251"/>
      <c r="I33" s="251"/>
      <c r="J33" s="251"/>
      <c r="K33" s="251"/>
      <c r="L33" s="251"/>
      <c r="M33" s="251"/>
      <c r="N33" s="251"/>
      <c r="O33" s="251"/>
      <c r="P33" s="251"/>
      <c r="Q33" s="251"/>
      <c r="R33" s="251"/>
      <c r="S33" s="251"/>
      <c r="T33" s="251"/>
      <c r="U33" s="256"/>
      <c r="V33" s="251"/>
      <c r="W33" s="251"/>
      <c r="X33" s="251"/>
      <c r="Y33" s="251"/>
      <c r="Z33" s="251"/>
      <c r="AA33" s="251"/>
      <c r="AB33" s="251"/>
      <c r="AC33" s="251"/>
      <c r="AD33" s="251"/>
      <c r="AE33" s="251"/>
      <c r="AF33" s="251"/>
      <c r="AG33" s="252"/>
      <c r="AH33" s="251"/>
      <c r="AI33" s="379"/>
      <c r="AJ33" s="251"/>
      <c r="AK33" s="251"/>
      <c r="AL33" s="251"/>
      <c r="AM33" s="251"/>
      <c r="AN33" s="251"/>
      <c r="AO33" s="251"/>
      <c r="AP33" s="251"/>
      <c r="AQ33" s="251"/>
      <c r="AR33" s="251"/>
      <c r="AS33" s="251"/>
      <c r="AT33" s="251"/>
      <c r="AU33" s="251"/>
      <c r="AV33" s="251"/>
      <c r="AW33" s="251"/>
      <c r="AX33" s="251"/>
    </row>
    <row r="34" spans="1:50" ht="13.5" customHeight="1">
      <c r="A34" s="251"/>
      <c r="B34" s="251"/>
      <c r="C34" s="251"/>
      <c r="D34" s="251"/>
      <c r="E34" s="251"/>
      <c r="F34" s="251"/>
      <c r="G34" s="251"/>
      <c r="H34" s="251"/>
      <c r="I34" s="251"/>
      <c r="J34" s="251"/>
      <c r="K34" s="251"/>
      <c r="L34" s="251"/>
      <c r="M34" s="251"/>
      <c r="N34" s="251"/>
      <c r="O34" s="251"/>
      <c r="P34" s="251"/>
      <c r="Q34" s="251"/>
      <c r="R34" s="251"/>
      <c r="S34" s="251"/>
      <c r="T34" s="251"/>
      <c r="U34" s="256"/>
      <c r="V34" s="251"/>
      <c r="W34" s="251"/>
      <c r="X34" s="251"/>
      <c r="Y34" s="251"/>
      <c r="Z34" s="251"/>
      <c r="AA34" s="251"/>
      <c r="AB34" s="251"/>
      <c r="AC34" s="251"/>
      <c r="AD34" s="251"/>
      <c r="AE34" s="251"/>
      <c r="AF34" s="251"/>
      <c r="AG34" s="252"/>
      <c r="AH34" s="251"/>
      <c r="AI34" s="379"/>
      <c r="AJ34" s="251"/>
      <c r="AK34" s="251"/>
      <c r="AL34" s="251"/>
      <c r="AM34" s="251"/>
      <c r="AN34" s="251"/>
      <c r="AO34" s="251"/>
      <c r="AP34" s="251"/>
      <c r="AQ34" s="251"/>
      <c r="AR34" s="251"/>
      <c r="AS34" s="251"/>
      <c r="AT34" s="251"/>
      <c r="AU34" s="251"/>
      <c r="AV34" s="251"/>
      <c r="AW34" s="251"/>
      <c r="AX34" s="251"/>
    </row>
    <row r="35" spans="1:50" ht="13.5" customHeight="1">
      <c r="A35" s="251"/>
      <c r="B35" s="251"/>
      <c r="C35" s="251"/>
      <c r="D35" s="251"/>
      <c r="E35" s="251"/>
      <c r="F35" s="251"/>
      <c r="G35" s="251"/>
      <c r="H35" s="251"/>
      <c r="I35" s="251"/>
      <c r="J35" s="251"/>
      <c r="K35" s="251"/>
      <c r="L35" s="251"/>
      <c r="M35" s="251"/>
      <c r="N35" s="251"/>
      <c r="O35" s="251"/>
      <c r="P35" s="251"/>
      <c r="Q35" s="251"/>
      <c r="R35" s="251"/>
      <c r="S35" s="251"/>
      <c r="T35" s="251"/>
      <c r="U35" s="256"/>
      <c r="V35" s="251"/>
      <c r="W35" s="251"/>
      <c r="X35" s="251"/>
      <c r="Y35" s="251"/>
      <c r="Z35" s="251"/>
      <c r="AA35" s="251"/>
      <c r="AB35" s="251"/>
      <c r="AC35" s="251"/>
      <c r="AD35" s="251"/>
      <c r="AE35" s="251"/>
      <c r="AF35" s="251"/>
      <c r="AG35" s="252"/>
      <c r="AH35" s="251"/>
      <c r="AI35" s="379"/>
      <c r="AJ35" s="251"/>
      <c r="AK35" s="251"/>
      <c r="AL35" s="251"/>
      <c r="AM35" s="251"/>
      <c r="AN35" s="251"/>
      <c r="AO35" s="251"/>
      <c r="AP35" s="251"/>
      <c r="AQ35" s="251"/>
      <c r="AR35" s="251"/>
      <c r="AS35" s="251"/>
      <c r="AT35" s="251"/>
      <c r="AU35" s="251"/>
      <c r="AV35" s="251"/>
      <c r="AW35" s="251"/>
      <c r="AX35" s="251"/>
    </row>
    <row r="36" spans="1:50" ht="13.5" customHeight="1">
      <c r="A36" s="251"/>
      <c r="B36" s="251"/>
      <c r="C36" s="251"/>
      <c r="D36" s="251"/>
      <c r="E36" s="251"/>
      <c r="F36" s="251"/>
      <c r="G36" s="251"/>
      <c r="H36" s="251"/>
      <c r="I36" s="251"/>
      <c r="J36" s="251"/>
      <c r="K36" s="251"/>
      <c r="L36" s="251"/>
      <c r="M36" s="251"/>
      <c r="N36" s="251"/>
      <c r="O36" s="251"/>
      <c r="P36" s="251"/>
      <c r="Q36" s="251"/>
      <c r="R36" s="251"/>
      <c r="S36" s="251"/>
      <c r="T36" s="251"/>
      <c r="U36" s="256"/>
      <c r="V36" s="251"/>
      <c r="W36" s="251"/>
      <c r="X36" s="251"/>
      <c r="Y36" s="251"/>
      <c r="Z36" s="251"/>
      <c r="AA36" s="251"/>
      <c r="AB36" s="251"/>
      <c r="AC36" s="251"/>
      <c r="AD36" s="251"/>
      <c r="AE36" s="251"/>
      <c r="AF36" s="251"/>
      <c r="AG36" s="252"/>
      <c r="AH36" s="251"/>
      <c r="AI36" s="379"/>
      <c r="AJ36" s="251"/>
      <c r="AK36" s="251"/>
      <c r="AL36" s="251"/>
      <c r="AM36" s="251"/>
      <c r="AN36" s="251"/>
      <c r="AO36" s="251"/>
      <c r="AP36" s="251"/>
      <c r="AQ36" s="251"/>
      <c r="AR36" s="251"/>
      <c r="AS36" s="251"/>
      <c r="AT36" s="251"/>
      <c r="AU36" s="251"/>
      <c r="AV36" s="251"/>
      <c r="AW36" s="251"/>
      <c r="AX36" s="251"/>
    </row>
    <row r="37" spans="1:50" ht="13.5" customHeight="1">
      <c r="A37" s="251"/>
      <c r="B37" s="251"/>
      <c r="C37" s="251"/>
      <c r="D37" s="251"/>
      <c r="E37" s="251"/>
      <c r="F37" s="251"/>
      <c r="G37" s="251"/>
      <c r="H37" s="251"/>
      <c r="I37" s="251"/>
      <c r="J37" s="251"/>
      <c r="K37" s="251"/>
      <c r="L37" s="251"/>
      <c r="M37" s="251"/>
      <c r="N37" s="251"/>
      <c r="O37" s="251"/>
      <c r="P37" s="251"/>
      <c r="Q37" s="251"/>
      <c r="R37" s="251"/>
      <c r="S37" s="251"/>
      <c r="T37" s="251"/>
      <c r="U37" s="256"/>
      <c r="V37" s="251"/>
      <c r="W37" s="251"/>
      <c r="X37" s="251"/>
      <c r="Y37" s="251"/>
      <c r="Z37" s="251"/>
      <c r="AA37" s="251"/>
      <c r="AB37" s="251"/>
      <c r="AC37" s="251"/>
      <c r="AD37" s="251"/>
      <c r="AE37" s="251"/>
      <c r="AF37" s="251"/>
      <c r="AG37" s="252"/>
      <c r="AH37" s="251"/>
      <c r="AI37" s="379"/>
      <c r="AJ37" s="251"/>
      <c r="AK37" s="251"/>
      <c r="AL37" s="251"/>
      <c r="AM37" s="251"/>
      <c r="AN37" s="251"/>
      <c r="AO37" s="251"/>
      <c r="AP37" s="251"/>
      <c r="AQ37" s="251"/>
      <c r="AR37" s="251"/>
      <c r="AS37" s="251"/>
      <c r="AT37" s="251"/>
      <c r="AU37" s="251"/>
      <c r="AV37" s="251"/>
      <c r="AW37" s="251"/>
      <c r="AX37" s="251"/>
    </row>
    <row r="38" spans="1:50" ht="13.5" customHeight="1">
      <c r="A38" s="251"/>
      <c r="B38" s="251"/>
      <c r="C38" s="251"/>
      <c r="D38" s="251"/>
      <c r="E38" s="251"/>
      <c r="F38" s="251"/>
      <c r="G38" s="251"/>
      <c r="H38" s="251"/>
      <c r="I38" s="251"/>
      <c r="J38" s="251"/>
      <c r="K38" s="251"/>
      <c r="L38" s="251"/>
      <c r="M38" s="251"/>
      <c r="N38" s="251"/>
      <c r="O38" s="251"/>
      <c r="P38" s="251"/>
      <c r="Q38" s="251"/>
      <c r="R38" s="251"/>
      <c r="S38" s="251"/>
      <c r="T38" s="251"/>
      <c r="U38" s="256"/>
      <c r="V38" s="251"/>
      <c r="W38" s="251"/>
      <c r="X38" s="251"/>
      <c r="Y38" s="251"/>
      <c r="Z38" s="251"/>
      <c r="AA38" s="251"/>
      <c r="AB38" s="251"/>
      <c r="AC38" s="251"/>
      <c r="AD38" s="251"/>
      <c r="AE38" s="251"/>
      <c r="AF38" s="251"/>
      <c r="AG38" s="252"/>
      <c r="AH38" s="251"/>
      <c r="AI38" s="379"/>
      <c r="AJ38" s="251"/>
      <c r="AK38" s="251"/>
      <c r="AL38" s="251"/>
      <c r="AM38" s="251"/>
      <c r="AN38" s="251"/>
      <c r="AO38" s="251"/>
      <c r="AP38" s="251"/>
      <c r="AQ38" s="251"/>
      <c r="AR38" s="251"/>
      <c r="AS38" s="251"/>
      <c r="AT38" s="251"/>
      <c r="AU38" s="251"/>
      <c r="AV38" s="251"/>
      <c r="AW38" s="251"/>
      <c r="AX38" s="251"/>
    </row>
    <row r="39" spans="1:50" ht="13.5" customHeight="1">
      <c r="A39" s="251"/>
      <c r="B39" s="251"/>
      <c r="C39" s="251"/>
      <c r="D39" s="251"/>
      <c r="E39" s="251"/>
      <c r="F39" s="251"/>
      <c r="G39" s="251"/>
      <c r="H39" s="251"/>
      <c r="I39" s="251"/>
      <c r="J39" s="251"/>
      <c r="K39" s="251"/>
      <c r="L39" s="251"/>
      <c r="M39" s="251"/>
      <c r="N39" s="251"/>
      <c r="O39" s="251"/>
      <c r="P39" s="251"/>
      <c r="Q39" s="251"/>
      <c r="R39" s="251"/>
      <c r="S39" s="251"/>
      <c r="T39" s="251"/>
      <c r="U39" s="256"/>
      <c r="V39" s="251"/>
      <c r="W39" s="251"/>
      <c r="X39" s="251"/>
      <c r="Y39" s="251"/>
      <c r="Z39" s="251"/>
      <c r="AA39" s="251"/>
      <c r="AB39" s="251"/>
      <c r="AC39" s="251"/>
      <c r="AD39" s="251"/>
      <c r="AE39" s="251"/>
      <c r="AF39" s="251"/>
      <c r="AG39" s="252"/>
      <c r="AH39" s="251"/>
      <c r="AI39" s="379"/>
      <c r="AJ39" s="251"/>
      <c r="AK39" s="251"/>
      <c r="AL39" s="251"/>
      <c r="AM39" s="251"/>
      <c r="AN39" s="251"/>
      <c r="AO39" s="251"/>
      <c r="AP39" s="251"/>
      <c r="AQ39" s="251"/>
      <c r="AR39" s="251"/>
      <c r="AS39" s="251"/>
      <c r="AT39" s="251"/>
      <c r="AU39" s="251"/>
      <c r="AV39" s="251"/>
      <c r="AW39" s="251"/>
      <c r="AX39" s="251"/>
    </row>
    <row r="40" spans="1:50" ht="13.5" customHeight="1">
      <c r="A40" s="251"/>
      <c r="B40" s="251"/>
      <c r="C40" s="251"/>
      <c r="D40" s="251"/>
      <c r="E40" s="251"/>
      <c r="F40" s="251"/>
      <c r="G40" s="251"/>
      <c r="H40" s="251"/>
      <c r="I40" s="251"/>
      <c r="J40" s="251"/>
      <c r="K40" s="251"/>
      <c r="L40" s="251"/>
      <c r="M40" s="251"/>
      <c r="N40" s="251"/>
      <c r="O40" s="251"/>
      <c r="P40" s="251"/>
      <c r="Q40" s="251"/>
      <c r="R40" s="251"/>
      <c r="S40" s="251"/>
      <c r="T40" s="251"/>
      <c r="U40" s="256"/>
      <c r="V40" s="251"/>
      <c r="W40" s="251"/>
      <c r="X40" s="251"/>
      <c r="Y40" s="251"/>
      <c r="Z40" s="251"/>
      <c r="AA40" s="251"/>
      <c r="AB40" s="251"/>
      <c r="AC40" s="251"/>
      <c r="AD40" s="251"/>
      <c r="AE40" s="251"/>
      <c r="AF40" s="251"/>
      <c r="AG40" s="252"/>
      <c r="AH40" s="251"/>
      <c r="AI40" s="379"/>
      <c r="AJ40" s="251"/>
      <c r="AK40" s="251"/>
      <c r="AL40" s="251"/>
      <c r="AM40" s="251"/>
      <c r="AN40" s="251"/>
      <c r="AO40" s="251"/>
      <c r="AP40" s="251"/>
      <c r="AQ40" s="251"/>
      <c r="AR40" s="251"/>
      <c r="AS40" s="251"/>
      <c r="AT40" s="251"/>
      <c r="AU40" s="251"/>
      <c r="AV40" s="251"/>
      <c r="AW40" s="251"/>
      <c r="AX40" s="251"/>
    </row>
    <row r="41" spans="1:50" ht="13.5" customHeight="1">
      <c r="A41" s="251"/>
      <c r="B41" s="251"/>
      <c r="C41" s="251"/>
      <c r="D41" s="251"/>
      <c r="E41" s="251"/>
      <c r="F41" s="251"/>
      <c r="G41" s="251"/>
      <c r="H41" s="251"/>
      <c r="I41" s="251"/>
      <c r="J41" s="251"/>
      <c r="K41" s="251"/>
      <c r="L41" s="251"/>
      <c r="M41" s="251"/>
      <c r="N41" s="251"/>
      <c r="O41" s="251"/>
      <c r="P41" s="251"/>
      <c r="Q41" s="251"/>
      <c r="R41" s="251"/>
      <c r="S41" s="251"/>
      <c r="T41" s="251"/>
      <c r="U41" s="256"/>
      <c r="V41" s="251"/>
      <c r="W41" s="251"/>
      <c r="X41" s="251"/>
      <c r="Y41" s="251"/>
      <c r="Z41" s="251"/>
      <c r="AA41" s="251"/>
      <c r="AB41" s="251"/>
      <c r="AC41" s="251"/>
      <c r="AD41" s="251"/>
      <c r="AE41" s="251"/>
      <c r="AF41" s="251"/>
      <c r="AG41" s="252"/>
      <c r="AH41" s="251"/>
      <c r="AI41" s="379"/>
      <c r="AJ41" s="251"/>
      <c r="AK41" s="251"/>
      <c r="AL41" s="251"/>
      <c r="AM41" s="251"/>
      <c r="AN41" s="251"/>
      <c r="AO41" s="251"/>
      <c r="AP41" s="251"/>
      <c r="AQ41" s="251"/>
      <c r="AR41" s="251"/>
      <c r="AS41" s="251"/>
      <c r="AT41" s="251"/>
      <c r="AU41" s="251"/>
      <c r="AV41" s="251"/>
      <c r="AW41" s="251"/>
      <c r="AX41" s="251"/>
    </row>
    <row r="42" spans="1:50" ht="13.5" customHeight="1">
      <c r="A42" s="251"/>
      <c r="B42" s="251"/>
      <c r="C42" s="251"/>
      <c r="D42" s="251"/>
      <c r="E42" s="251"/>
      <c r="F42" s="251"/>
      <c r="G42" s="251"/>
      <c r="H42" s="251"/>
      <c r="I42" s="251"/>
      <c r="J42" s="251"/>
      <c r="K42" s="251"/>
      <c r="L42" s="251"/>
      <c r="M42" s="251"/>
      <c r="N42" s="251"/>
      <c r="O42" s="251"/>
      <c r="P42" s="251"/>
      <c r="Q42" s="251"/>
      <c r="R42" s="251"/>
      <c r="S42" s="251"/>
      <c r="T42" s="251"/>
      <c r="U42" s="256"/>
      <c r="V42" s="251"/>
      <c r="W42" s="251"/>
      <c r="X42" s="251"/>
      <c r="Y42" s="251"/>
      <c r="Z42" s="251"/>
      <c r="AA42" s="251"/>
      <c r="AB42" s="251"/>
      <c r="AC42" s="251"/>
      <c r="AD42" s="251"/>
      <c r="AE42" s="251"/>
      <c r="AF42" s="251"/>
      <c r="AG42" s="252"/>
      <c r="AH42" s="251"/>
      <c r="AI42" s="379"/>
      <c r="AJ42" s="251"/>
      <c r="AK42" s="251"/>
      <c r="AL42" s="251"/>
      <c r="AM42" s="251"/>
      <c r="AN42" s="251"/>
      <c r="AO42" s="251"/>
      <c r="AP42" s="251"/>
      <c r="AQ42" s="251"/>
      <c r="AR42" s="251"/>
      <c r="AS42" s="251"/>
      <c r="AT42" s="251"/>
      <c r="AU42" s="251"/>
      <c r="AV42" s="251"/>
      <c r="AW42" s="251"/>
      <c r="AX42" s="251"/>
    </row>
    <row r="43" spans="1:50" ht="13.5" customHeight="1">
      <c r="A43" s="251"/>
      <c r="B43" s="251"/>
      <c r="C43" s="251"/>
      <c r="D43" s="251"/>
      <c r="E43" s="251"/>
      <c r="F43" s="251"/>
      <c r="G43" s="251"/>
      <c r="H43" s="251"/>
      <c r="I43" s="251"/>
      <c r="J43" s="251"/>
      <c r="K43" s="251"/>
      <c r="L43" s="251"/>
      <c r="M43" s="251"/>
      <c r="N43" s="251"/>
      <c r="O43" s="251"/>
      <c r="P43" s="251"/>
      <c r="Q43" s="251"/>
      <c r="R43" s="251"/>
      <c r="S43" s="251"/>
      <c r="T43" s="251"/>
      <c r="U43" s="256"/>
      <c r="V43" s="251"/>
      <c r="W43" s="251"/>
      <c r="X43" s="251"/>
      <c r="Y43" s="251"/>
      <c r="Z43" s="251"/>
      <c r="AA43" s="251"/>
      <c r="AB43" s="251"/>
      <c r="AC43" s="251"/>
      <c r="AD43" s="251"/>
      <c r="AE43" s="251"/>
      <c r="AF43" s="251"/>
      <c r="AG43" s="252"/>
      <c r="AH43" s="251"/>
      <c r="AI43" s="379"/>
      <c r="AJ43" s="251"/>
      <c r="AK43" s="251"/>
      <c r="AL43" s="251"/>
      <c r="AM43" s="251"/>
      <c r="AN43" s="251"/>
      <c r="AO43" s="251"/>
      <c r="AP43" s="251"/>
      <c r="AQ43" s="251"/>
      <c r="AR43" s="251"/>
      <c r="AS43" s="251"/>
      <c r="AT43" s="251"/>
      <c r="AU43" s="251"/>
      <c r="AV43" s="251"/>
      <c r="AW43" s="251"/>
      <c r="AX43" s="251"/>
    </row>
    <row r="44" spans="1:50" ht="13.5" customHeight="1">
      <c r="A44" s="251"/>
      <c r="B44" s="251"/>
      <c r="C44" s="251"/>
      <c r="D44" s="251"/>
      <c r="E44" s="251"/>
      <c r="F44" s="251"/>
      <c r="G44" s="251"/>
      <c r="H44" s="251"/>
      <c r="I44" s="251"/>
      <c r="J44" s="251"/>
      <c r="K44" s="251"/>
      <c r="L44" s="251"/>
      <c r="M44" s="251"/>
      <c r="N44" s="251"/>
      <c r="O44" s="251"/>
      <c r="P44" s="251"/>
      <c r="Q44" s="251"/>
      <c r="R44" s="251"/>
      <c r="S44" s="251"/>
      <c r="T44" s="251"/>
      <c r="U44" s="256"/>
      <c r="V44" s="251"/>
      <c r="W44" s="251"/>
      <c r="X44" s="251"/>
      <c r="Y44" s="251"/>
      <c r="Z44" s="251"/>
      <c r="AA44" s="251"/>
      <c r="AB44" s="251"/>
      <c r="AC44" s="251"/>
      <c r="AD44" s="251"/>
      <c r="AE44" s="251"/>
      <c r="AF44" s="251"/>
      <c r="AG44" s="252"/>
      <c r="AH44" s="251"/>
      <c r="AI44" s="379"/>
      <c r="AJ44" s="251"/>
      <c r="AK44" s="251"/>
      <c r="AL44" s="251"/>
      <c r="AM44" s="251"/>
      <c r="AN44" s="251"/>
      <c r="AO44" s="251"/>
      <c r="AP44" s="251"/>
      <c r="AQ44" s="251"/>
      <c r="AR44" s="251"/>
      <c r="AS44" s="251"/>
      <c r="AT44" s="251"/>
      <c r="AU44" s="251"/>
      <c r="AV44" s="251"/>
      <c r="AW44" s="251"/>
      <c r="AX44" s="251"/>
    </row>
    <row r="45" spans="1:50" ht="13.5" customHeight="1">
      <c r="A45" s="251"/>
      <c r="B45" s="251"/>
      <c r="C45" s="251"/>
      <c r="D45" s="251"/>
      <c r="E45" s="251"/>
      <c r="F45" s="251"/>
      <c r="G45" s="251"/>
      <c r="H45" s="251"/>
      <c r="I45" s="251"/>
      <c r="J45" s="251"/>
      <c r="K45" s="251"/>
      <c r="L45" s="251"/>
      <c r="M45" s="251"/>
      <c r="N45" s="251"/>
      <c r="O45" s="251"/>
      <c r="P45" s="251"/>
      <c r="Q45" s="251"/>
      <c r="R45" s="251"/>
      <c r="S45" s="251"/>
      <c r="T45" s="251"/>
      <c r="U45" s="256"/>
      <c r="V45" s="251"/>
      <c r="W45" s="251"/>
      <c r="X45" s="251"/>
      <c r="Y45" s="251"/>
      <c r="Z45" s="251"/>
      <c r="AA45" s="251"/>
      <c r="AB45" s="251"/>
      <c r="AC45" s="251"/>
      <c r="AD45" s="251"/>
      <c r="AE45" s="251"/>
      <c r="AF45" s="251"/>
      <c r="AG45" s="252"/>
      <c r="AH45" s="251"/>
      <c r="AI45" s="379"/>
      <c r="AJ45" s="251"/>
      <c r="AK45" s="251"/>
      <c r="AL45" s="251"/>
      <c r="AM45" s="251"/>
      <c r="AN45" s="251"/>
      <c r="AO45" s="251"/>
      <c r="AP45" s="251"/>
      <c r="AQ45" s="251"/>
      <c r="AR45" s="251"/>
      <c r="AS45" s="251"/>
      <c r="AT45" s="251"/>
      <c r="AU45" s="251"/>
      <c r="AV45" s="251"/>
      <c r="AW45" s="251"/>
      <c r="AX45" s="251"/>
    </row>
    <row r="46" spans="1:50" ht="13.5" customHeight="1">
      <c r="A46" s="251"/>
      <c r="B46" s="251"/>
      <c r="C46" s="251"/>
      <c r="D46" s="251"/>
      <c r="E46" s="251"/>
      <c r="F46" s="251"/>
      <c r="G46" s="251"/>
      <c r="H46" s="251"/>
      <c r="I46" s="251"/>
      <c r="J46" s="251"/>
      <c r="K46" s="251"/>
      <c r="L46" s="251"/>
      <c r="M46" s="251"/>
      <c r="N46" s="251"/>
      <c r="O46" s="251"/>
      <c r="P46" s="251"/>
      <c r="Q46" s="251"/>
      <c r="R46" s="251"/>
      <c r="S46" s="251"/>
      <c r="T46" s="251"/>
      <c r="U46" s="256"/>
      <c r="V46" s="251"/>
      <c r="W46" s="251"/>
      <c r="X46" s="251"/>
      <c r="Y46" s="251"/>
      <c r="Z46" s="251"/>
      <c r="AA46" s="251"/>
      <c r="AB46" s="251"/>
      <c r="AC46" s="251"/>
      <c r="AD46" s="251"/>
      <c r="AE46" s="251"/>
      <c r="AF46" s="251"/>
      <c r="AG46" s="252"/>
      <c r="AH46" s="251"/>
      <c r="AI46" s="379"/>
      <c r="AJ46" s="251"/>
      <c r="AK46" s="251"/>
      <c r="AL46" s="251"/>
      <c r="AM46" s="251"/>
      <c r="AN46" s="251"/>
      <c r="AO46" s="251"/>
      <c r="AP46" s="251"/>
      <c r="AQ46" s="251"/>
      <c r="AR46" s="251"/>
      <c r="AS46" s="251"/>
      <c r="AT46" s="251"/>
      <c r="AU46" s="251"/>
      <c r="AV46" s="251"/>
      <c r="AW46" s="251"/>
      <c r="AX46" s="251"/>
    </row>
    <row r="47" spans="1:50" ht="13.5" customHeight="1">
      <c r="A47" s="251"/>
      <c r="B47" s="251"/>
      <c r="C47" s="251"/>
      <c r="D47" s="251"/>
      <c r="E47" s="251"/>
      <c r="F47" s="251"/>
      <c r="G47" s="251"/>
      <c r="H47" s="251"/>
      <c r="I47" s="251"/>
      <c r="J47" s="251"/>
      <c r="K47" s="251"/>
      <c r="L47" s="251"/>
      <c r="M47" s="251"/>
      <c r="N47" s="251"/>
      <c r="O47" s="251"/>
      <c r="P47" s="251"/>
      <c r="Q47" s="251"/>
      <c r="R47" s="251"/>
      <c r="S47" s="251"/>
      <c r="T47" s="251"/>
      <c r="U47" s="256"/>
      <c r="V47" s="251"/>
      <c r="W47" s="251"/>
      <c r="X47" s="251"/>
      <c r="Y47" s="251"/>
      <c r="Z47" s="251"/>
      <c r="AA47" s="251"/>
      <c r="AB47" s="251"/>
      <c r="AC47" s="251"/>
      <c r="AD47" s="251"/>
      <c r="AE47" s="251"/>
      <c r="AF47" s="251"/>
      <c r="AG47" s="252"/>
      <c r="AH47" s="251"/>
      <c r="AI47" s="379"/>
      <c r="AJ47" s="251"/>
      <c r="AK47" s="251"/>
      <c r="AL47" s="251"/>
      <c r="AM47" s="251"/>
      <c r="AN47" s="251"/>
      <c r="AO47" s="251"/>
      <c r="AP47" s="251"/>
      <c r="AQ47" s="251"/>
      <c r="AR47" s="251"/>
      <c r="AS47" s="251"/>
      <c r="AT47" s="251"/>
      <c r="AU47" s="251"/>
      <c r="AV47" s="251"/>
      <c r="AW47" s="251"/>
      <c r="AX47" s="251"/>
    </row>
    <row r="48" spans="1:50" ht="13.5" customHeight="1">
      <c r="A48" s="251"/>
      <c r="B48" s="251"/>
      <c r="C48" s="251"/>
      <c r="D48" s="251"/>
      <c r="E48" s="251"/>
      <c r="F48" s="251"/>
      <c r="G48" s="251"/>
      <c r="H48" s="251"/>
      <c r="I48" s="251"/>
      <c r="J48" s="251"/>
      <c r="K48" s="251"/>
      <c r="L48" s="251"/>
      <c r="M48" s="251"/>
      <c r="N48" s="251"/>
      <c r="O48" s="251"/>
      <c r="P48" s="251"/>
      <c r="Q48" s="251"/>
      <c r="R48" s="251"/>
      <c r="S48" s="251"/>
      <c r="T48" s="251"/>
      <c r="U48" s="256"/>
      <c r="V48" s="251"/>
      <c r="W48" s="251"/>
      <c r="X48" s="251"/>
      <c r="Y48" s="251"/>
      <c r="Z48" s="251"/>
      <c r="AA48" s="251"/>
      <c r="AB48" s="251"/>
      <c r="AC48" s="251"/>
      <c r="AD48" s="251"/>
      <c r="AE48" s="251"/>
      <c r="AF48" s="251"/>
      <c r="AG48" s="252"/>
      <c r="AH48" s="251"/>
      <c r="AI48" s="379"/>
      <c r="AJ48" s="251"/>
      <c r="AK48" s="251"/>
      <c r="AL48" s="251"/>
      <c r="AM48" s="251"/>
      <c r="AN48" s="251"/>
      <c r="AO48" s="251"/>
      <c r="AP48" s="251"/>
      <c r="AQ48" s="251"/>
      <c r="AR48" s="251"/>
      <c r="AS48" s="251"/>
      <c r="AT48" s="251"/>
      <c r="AU48" s="251"/>
      <c r="AV48" s="251"/>
      <c r="AW48" s="251"/>
      <c r="AX48" s="251"/>
    </row>
    <row r="49" spans="1:50" ht="13.5" customHeight="1">
      <c r="A49" s="251"/>
      <c r="B49" s="251"/>
      <c r="C49" s="251"/>
      <c r="D49" s="251"/>
      <c r="E49" s="251"/>
      <c r="F49" s="251"/>
      <c r="G49" s="251"/>
      <c r="H49" s="251"/>
      <c r="I49" s="251"/>
      <c r="J49" s="251"/>
      <c r="K49" s="251"/>
      <c r="L49" s="251"/>
      <c r="M49" s="251"/>
      <c r="N49" s="251"/>
      <c r="O49" s="251"/>
      <c r="P49" s="251"/>
      <c r="Q49" s="251"/>
      <c r="R49" s="251"/>
      <c r="S49" s="251"/>
      <c r="T49" s="251"/>
      <c r="U49" s="256"/>
      <c r="V49" s="251"/>
      <c r="W49" s="251"/>
      <c r="X49" s="251"/>
      <c r="Y49" s="251"/>
      <c r="Z49" s="251"/>
      <c r="AA49" s="251"/>
      <c r="AB49" s="251"/>
      <c r="AC49" s="251"/>
      <c r="AD49" s="251"/>
      <c r="AE49" s="251"/>
      <c r="AF49" s="251"/>
      <c r="AG49" s="252"/>
      <c r="AH49" s="251"/>
      <c r="AI49" s="379"/>
      <c r="AJ49" s="251"/>
      <c r="AK49" s="251"/>
      <c r="AL49" s="251"/>
      <c r="AM49" s="251"/>
      <c r="AN49" s="251"/>
      <c r="AO49" s="251"/>
      <c r="AP49" s="251"/>
      <c r="AQ49" s="251"/>
      <c r="AR49" s="251"/>
      <c r="AS49" s="251"/>
      <c r="AT49" s="251"/>
      <c r="AU49" s="251"/>
      <c r="AV49" s="251"/>
      <c r="AW49" s="251"/>
      <c r="AX49" s="251"/>
    </row>
    <row r="50" spans="1:50" ht="13.5" customHeight="1">
      <c r="A50" s="251"/>
      <c r="B50" s="251"/>
      <c r="C50" s="251"/>
      <c r="D50" s="251"/>
      <c r="E50" s="251"/>
      <c r="F50" s="251"/>
      <c r="G50" s="251"/>
      <c r="H50" s="251"/>
      <c r="I50" s="251"/>
      <c r="J50" s="251"/>
      <c r="K50" s="251"/>
      <c r="L50" s="251"/>
      <c r="M50" s="251"/>
      <c r="N50" s="251"/>
      <c r="O50" s="251"/>
      <c r="P50" s="251"/>
      <c r="Q50" s="251"/>
      <c r="R50" s="251"/>
      <c r="S50" s="251"/>
      <c r="T50" s="251"/>
      <c r="U50" s="256"/>
      <c r="V50" s="251"/>
      <c r="W50" s="251"/>
      <c r="X50" s="251"/>
      <c r="Y50" s="251"/>
      <c r="Z50" s="251"/>
      <c r="AA50" s="251"/>
      <c r="AB50" s="251"/>
      <c r="AC50" s="251"/>
      <c r="AD50" s="251"/>
      <c r="AE50" s="251"/>
      <c r="AF50" s="251"/>
      <c r="AG50" s="252"/>
      <c r="AH50" s="251"/>
      <c r="AI50" s="379"/>
      <c r="AJ50" s="251"/>
      <c r="AK50" s="251"/>
      <c r="AL50" s="251"/>
      <c r="AM50" s="251"/>
      <c r="AN50" s="251"/>
      <c r="AO50" s="251"/>
      <c r="AP50" s="251"/>
      <c r="AQ50" s="251"/>
      <c r="AR50" s="251"/>
      <c r="AS50" s="251"/>
      <c r="AT50" s="251"/>
      <c r="AU50" s="251"/>
      <c r="AV50" s="251"/>
      <c r="AW50" s="251"/>
      <c r="AX50" s="251"/>
    </row>
    <row r="51" spans="1:50" ht="13.5" customHeight="1">
      <c r="A51" s="251"/>
      <c r="B51" s="251"/>
      <c r="C51" s="251"/>
      <c r="D51" s="251"/>
      <c r="E51" s="251"/>
      <c r="F51" s="251"/>
      <c r="G51" s="251"/>
      <c r="H51" s="251"/>
      <c r="I51" s="251"/>
      <c r="J51" s="251"/>
      <c r="K51" s="251"/>
      <c r="L51" s="251"/>
      <c r="M51" s="251"/>
      <c r="N51" s="251"/>
      <c r="O51" s="251"/>
      <c r="P51" s="251"/>
      <c r="Q51" s="251"/>
      <c r="R51" s="251"/>
      <c r="S51" s="251"/>
      <c r="T51" s="251"/>
      <c r="U51" s="256"/>
      <c r="V51" s="251"/>
      <c r="W51" s="251"/>
      <c r="X51" s="251"/>
      <c r="Y51" s="251"/>
      <c r="Z51" s="251"/>
      <c r="AA51" s="251"/>
      <c r="AB51" s="251"/>
      <c r="AC51" s="251"/>
      <c r="AD51" s="251"/>
      <c r="AE51" s="251"/>
      <c r="AF51" s="251"/>
      <c r="AG51" s="252"/>
      <c r="AH51" s="251"/>
      <c r="AI51" s="379"/>
      <c r="AJ51" s="251"/>
      <c r="AK51" s="251"/>
      <c r="AL51" s="251"/>
      <c r="AM51" s="251"/>
      <c r="AN51" s="251"/>
      <c r="AO51" s="251"/>
      <c r="AP51" s="251"/>
      <c r="AQ51" s="251"/>
      <c r="AR51" s="251"/>
      <c r="AS51" s="251"/>
      <c r="AT51" s="251"/>
      <c r="AU51" s="251"/>
      <c r="AV51" s="251"/>
      <c r="AW51" s="251"/>
      <c r="AX51" s="251"/>
    </row>
    <row r="52" spans="1:50" ht="13.5" customHeight="1">
      <c r="A52" s="251"/>
      <c r="B52" s="251"/>
      <c r="C52" s="251"/>
      <c r="D52" s="251"/>
      <c r="E52" s="251"/>
      <c r="F52" s="251"/>
      <c r="G52" s="251"/>
      <c r="H52" s="251"/>
      <c r="I52" s="251"/>
      <c r="J52" s="251"/>
      <c r="K52" s="251"/>
      <c r="L52" s="251"/>
      <c r="M52" s="251"/>
      <c r="N52" s="251"/>
      <c r="O52" s="251"/>
      <c r="P52" s="251"/>
      <c r="Q52" s="251"/>
      <c r="R52" s="251"/>
      <c r="S52" s="251"/>
      <c r="T52" s="251"/>
      <c r="U52" s="256"/>
      <c r="V52" s="251"/>
      <c r="W52" s="251"/>
      <c r="X52" s="251"/>
      <c r="Y52" s="251"/>
      <c r="Z52" s="251"/>
      <c r="AA52" s="251"/>
      <c r="AB52" s="251"/>
      <c r="AC52" s="251"/>
      <c r="AD52" s="251"/>
      <c r="AE52" s="251"/>
      <c r="AF52" s="251"/>
      <c r="AG52" s="252"/>
      <c r="AH52" s="251"/>
      <c r="AI52" s="379"/>
      <c r="AJ52" s="251"/>
      <c r="AK52" s="251"/>
      <c r="AL52" s="251"/>
      <c r="AM52" s="251"/>
      <c r="AN52" s="251"/>
      <c r="AO52" s="251"/>
      <c r="AP52" s="251"/>
      <c r="AQ52" s="251"/>
      <c r="AR52" s="251"/>
      <c r="AS52" s="251"/>
      <c r="AT52" s="251"/>
      <c r="AU52" s="251"/>
      <c r="AV52" s="251"/>
      <c r="AW52" s="251"/>
      <c r="AX52" s="251"/>
    </row>
    <row r="53" spans="1:50" ht="13.5" customHeight="1">
      <c r="A53" s="251"/>
      <c r="B53" s="251"/>
      <c r="C53" s="251"/>
      <c r="D53" s="251"/>
      <c r="E53" s="251"/>
      <c r="F53" s="251"/>
      <c r="G53" s="251"/>
      <c r="H53" s="251"/>
      <c r="I53" s="251"/>
      <c r="J53" s="251"/>
      <c r="K53" s="251"/>
      <c r="L53" s="251"/>
      <c r="M53" s="251"/>
      <c r="N53" s="251"/>
      <c r="O53" s="251"/>
      <c r="P53" s="251"/>
      <c r="Q53" s="251"/>
      <c r="R53" s="251"/>
      <c r="S53" s="251"/>
      <c r="T53" s="251"/>
      <c r="U53" s="256"/>
      <c r="V53" s="251"/>
      <c r="W53" s="251"/>
      <c r="X53" s="251"/>
      <c r="Y53" s="251"/>
      <c r="Z53" s="251"/>
      <c r="AA53" s="251"/>
      <c r="AB53" s="251"/>
      <c r="AC53" s="251"/>
      <c r="AD53" s="251"/>
      <c r="AE53" s="251"/>
      <c r="AF53" s="251"/>
      <c r="AG53" s="252"/>
      <c r="AH53" s="251"/>
      <c r="AI53" s="379"/>
      <c r="AJ53" s="251"/>
      <c r="AK53" s="251"/>
      <c r="AL53" s="251"/>
      <c r="AM53" s="251"/>
      <c r="AN53" s="251"/>
      <c r="AO53" s="251"/>
      <c r="AP53" s="251"/>
      <c r="AQ53" s="251"/>
      <c r="AR53" s="251"/>
      <c r="AS53" s="251"/>
      <c r="AT53" s="251"/>
      <c r="AU53" s="251"/>
      <c r="AV53" s="251"/>
      <c r="AW53" s="251"/>
      <c r="AX53" s="251"/>
    </row>
    <row r="54" spans="1:50" ht="13.5" customHeight="1">
      <c r="A54" s="251"/>
      <c r="B54" s="251"/>
      <c r="C54" s="251"/>
      <c r="D54" s="251"/>
      <c r="E54" s="251"/>
      <c r="F54" s="251"/>
      <c r="G54" s="251"/>
      <c r="H54" s="251"/>
      <c r="I54" s="251"/>
      <c r="J54" s="251"/>
      <c r="K54" s="251"/>
      <c r="L54" s="251"/>
      <c r="M54" s="251"/>
      <c r="N54" s="251"/>
      <c r="O54" s="251"/>
      <c r="P54" s="251"/>
      <c r="Q54" s="251"/>
      <c r="R54" s="251"/>
      <c r="S54" s="251"/>
      <c r="T54" s="251"/>
      <c r="U54" s="256"/>
      <c r="V54" s="251"/>
      <c r="W54" s="251"/>
      <c r="X54" s="251"/>
      <c r="Y54" s="251"/>
      <c r="Z54" s="251"/>
      <c r="AA54" s="251"/>
      <c r="AB54" s="251"/>
      <c r="AC54" s="251"/>
      <c r="AD54" s="251"/>
      <c r="AE54" s="251"/>
      <c r="AF54" s="251"/>
      <c r="AG54" s="252"/>
      <c r="AH54" s="251"/>
      <c r="AI54" s="379"/>
      <c r="AJ54" s="251"/>
      <c r="AK54" s="251"/>
      <c r="AL54" s="251"/>
      <c r="AM54" s="251"/>
      <c r="AN54" s="251"/>
      <c r="AO54" s="251"/>
      <c r="AP54" s="251"/>
      <c r="AQ54" s="251"/>
      <c r="AR54" s="251"/>
      <c r="AS54" s="251"/>
      <c r="AT54" s="251"/>
      <c r="AU54" s="251"/>
      <c r="AV54" s="251"/>
      <c r="AW54" s="251"/>
      <c r="AX54" s="251"/>
    </row>
    <row r="55" spans="1:50" ht="13.5" customHeight="1">
      <c r="A55" s="251"/>
      <c r="B55" s="251"/>
      <c r="C55" s="251"/>
      <c r="D55" s="251"/>
      <c r="E55" s="251"/>
      <c r="F55" s="251"/>
      <c r="G55" s="251"/>
      <c r="H55" s="251"/>
      <c r="I55" s="251"/>
      <c r="J55" s="251"/>
      <c r="K55" s="251"/>
      <c r="L55" s="251"/>
      <c r="M55" s="251"/>
      <c r="N55" s="251"/>
      <c r="O55" s="251"/>
      <c r="P55" s="251"/>
      <c r="Q55" s="251"/>
      <c r="R55" s="251"/>
      <c r="S55" s="251"/>
      <c r="T55" s="251"/>
      <c r="U55" s="256"/>
      <c r="V55" s="251"/>
      <c r="W55" s="251"/>
      <c r="X55" s="251"/>
      <c r="Y55" s="251"/>
      <c r="Z55" s="251"/>
      <c r="AA55" s="251"/>
      <c r="AB55" s="251"/>
      <c r="AC55" s="251"/>
      <c r="AD55" s="251"/>
      <c r="AE55" s="251"/>
      <c r="AF55" s="251"/>
      <c r="AG55" s="252"/>
      <c r="AH55" s="251"/>
      <c r="AI55" s="379"/>
      <c r="AJ55" s="251"/>
      <c r="AK55" s="251"/>
      <c r="AL55" s="251"/>
      <c r="AM55" s="251"/>
      <c r="AN55" s="251"/>
      <c r="AO55" s="251"/>
      <c r="AP55" s="251"/>
      <c r="AQ55" s="251"/>
      <c r="AR55" s="251"/>
      <c r="AS55" s="251"/>
      <c r="AT55" s="251"/>
      <c r="AU55" s="251"/>
      <c r="AV55" s="251"/>
      <c r="AW55" s="251"/>
      <c r="AX55" s="251"/>
    </row>
    <row r="56" spans="1:50" ht="13.5" customHeight="1">
      <c r="A56" s="251"/>
      <c r="B56" s="251"/>
      <c r="C56" s="251"/>
      <c r="D56" s="251"/>
      <c r="E56" s="251"/>
      <c r="F56" s="251"/>
      <c r="G56" s="251"/>
      <c r="H56" s="251"/>
      <c r="I56" s="251"/>
      <c r="J56" s="251"/>
      <c r="K56" s="251"/>
      <c r="L56" s="251"/>
      <c r="M56" s="251"/>
      <c r="N56" s="251"/>
      <c r="O56" s="251"/>
      <c r="P56" s="251"/>
      <c r="Q56" s="251"/>
      <c r="R56" s="251"/>
      <c r="S56" s="251"/>
      <c r="T56" s="251"/>
      <c r="U56" s="256"/>
      <c r="V56" s="251"/>
      <c r="W56" s="251"/>
      <c r="X56" s="251"/>
      <c r="Y56" s="251"/>
      <c r="Z56" s="251"/>
      <c r="AA56" s="251"/>
      <c r="AB56" s="251"/>
      <c r="AC56" s="251"/>
      <c r="AD56" s="251"/>
      <c r="AE56" s="251"/>
      <c r="AF56" s="251"/>
      <c r="AG56" s="252"/>
      <c r="AH56" s="251"/>
      <c r="AI56" s="379"/>
      <c r="AJ56" s="251"/>
      <c r="AK56" s="251"/>
      <c r="AL56" s="251"/>
      <c r="AM56" s="251"/>
      <c r="AN56" s="251"/>
      <c r="AO56" s="251"/>
      <c r="AP56" s="251"/>
      <c r="AQ56" s="251"/>
      <c r="AR56" s="251"/>
      <c r="AS56" s="251"/>
      <c r="AT56" s="251"/>
      <c r="AU56" s="251"/>
      <c r="AV56" s="251"/>
      <c r="AW56" s="251"/>
      <c r="AX56" s="251"/>
    </row>
    <row r="57" spans="1:50" ht="13.5" customHeight="1">
      <c r="A57" s="251"/>
      <c r="B57" s="251"/>
      <c r="C57" s="251"/>
      <c r="D57" s="251"/>
      <c r="E57" s="251"/>
      <c r="F57" s="251"/>
      <c r="G57" s="251"/>
      <c r="H57" s="251"/>
      <c r="I57" s="251"/>
      <c r="J57" s="251"/>
      <c r="K57" s="251"/>
      <c r="L57" s="251"/>
      <c r="M57" s="251"/>
      <c r="N57" s="251"/>
      <c r="O57" s="251"/>
      <c r="P57" s="251"/>
      <c r="Q57" s="251"/>
      <c r="R57" s="251"/>
      <c r="S57" s="251"/>
      <c r="T57" s="251"/>
      <c r="U57" s="256"/>
      <c r="V57" s="251"/>
      <c r="W57" s="251"/>
      <c r="X57" s="251"/>
      <c r="Y57" s="251"/>
      <c r="Z57" s="251"/>
      <c r="AA57" s="251"/>
      <c r="AB57" s="251"/>
      <c r="AC57" s="251"/>
      <c r="AD57" s="251"/>
      <c r="AE57" s="251"/>
      <c r="AF57" s="251"/>
      <c r="AG57" s="252"/>
      <c r="AH57" s="251"/>
      <c r="AI57" s="379"/>
      <c r="AJ57" s="251"/>
      <c r="AK57" s="251"/>
      <c r="AL57" s="251"/>
      <c r="AM57" s="251"/>
      <c r="AN57" s="251"/>
      <c r="AO57" s="251"/>
      <c r="AP57" s="251"/>
      <c r="AQ57" s="251"/>
      <c r="AR57" s="251"/>
      <c r="AS57" s="251"/>
      <c r="AT57" s="251"/>
      <c r="AU57" s="251"/>
      <c r="AV57" s="251"/>
      <c r="AW57" s="251"/>
      <c r="AX57" s="251"/>
    </row>
    <row r="58" spans="1:50" ht="13.5" customHeight="1">
      <c r="A58" s="251"/>
      <c r="B58" s="251"/>
      <c r="C58" s="251"/>
      <c r="D58" s="251"/>
      <c r="E58" s="251"/>
      <c r="F58" s="251"/>
      <c r="G58" s="251"/>
      <c r="H58" s="251"/>
      <c r="I58" s="251"/>
      <c r="J58" s="251"/>
      <c r="K58" s="251"/>
      <c r="L58" s="251"/>
      <c r="M58" s="251"/>
      <c r="N58" s="251"/>
      <c r="O58" s="251"/>
      <c r="P58" s="251"/>
      <c r="Q58" s="251"/>
      <c r="R58" s="251"/>
      <c r="S58" s="251"/>
      <c r="T58" s="251"/>
      <c r="U58" s="256"/>
      <c r="V58" s="251"/>
      <c r="W58" s="251"/>
      <c r="X58" s="251"/>
      <c r="Y58" s="251"/>
      <c r="Z58" s="251"/>
      <c r="AA58" s="251"/>
      <c r="AB58" s="251"/>
      <c r="AC58" s="251"/>
      <c r="AD58" s="251"/>
      <c r="AE58" s="251"/>
      <c r="AF58" s="251"/>
      <c r="AG58" s="252"/>
      <c r="AH58" s="251"/>
      <c r="AI58" s="379"/>
      <c r="AJ58" s="251"/>
      <c r="AK58" s="251"/>
      <c r="AL58" s="251"/>
      <c r="AM58" s="251"/>
      <c r="AN58" s="251"/>
      <c r="AO58" s="251"/>
      <c r="AP58" s="251"/>
      <c r="AQ58" s="251"/>
      <c r="AR58" s="251"/>
      <c r="AS58" s="251"/>
      <c r="AT58" s="251"/>
      <c r="AU58" s="251"/>
      <c r="AV58" s="251"/>
      <c r="AW58" s="251"/>
      <c r="AX58" s="251"/>
    </row>
    <row r="59" spans="1:50" ht="13.5" customHeight="1">
      <c r="A59" s="251"/>
      <c r="B59" s="251"/>
      <c r="C59" s="251"/>
      <c r="D59" s="251"/>
      <c r="E59" s="251"/>
      <c r="F59" s="251"/>
      <c r="G59" s="251"/>
      <c r="H59" s="251"/>
      <c r="I59" s="251"/>
      <c r="J59" s="251"/>
      <c r="K59" s="251"/>
      <c r="L59" s="251"/>
      <c r="M59" s="251"/>
      <c r="N59" s="251"/>
      <c r="O59" s="251"/>
      <c r="P59" s="251"/>
      <c r="Q59" s="251"/>
      <c r="R59" s="251"/>
      <c r="S59" s="251"/>
      <c r="T59" s="251"/>
      <c r="U59" s="256"/>
      <c r="V59" s="251"/>
      <c r="W59" s="251"/>
      <c r="X59" s="251"/>
      <c r="Y59" s="251"/>
      <c r="Z59" s="251"/>
      <c r="AA59" s="251"/>
      <c r="AB59" s="251"/>
      <c r="AC59" s="251"/>
      <c r="AD59" s="251"/>
      <c r="AE59" s="251"/>
      <c r="AF59" s="251"/>
      <c r="AG59" s="252"/>
      <c r="AH59" s="251"/>
      <c r="AI59" s="379"/>
      <c r="AJ59" s="251"/>
      <c r="AK59" s="251"/>
      <c r="AL59" s="251"/>
      <c r="AM59" s="251"/>
      <c r="AN59" s="251"/>
      <c r="AO59" s="251"/>
      <c r="AP59" s="251"/>
      <c r="AQ59" s="251"/>
      <c r="AR59" s="251"/>
      <c r="AS59" s="251"/>
      <c r="AT59" s="251"/>
      <c r="AU59" s="251"/>
      <c r="AV59" s="251"/>
      <c r="AW59" s="251"/>
      <c r="AX59" s="251"/>
    </row>
    <row r="60" spans="1:50" ht="13.5" customHeight="1">
      <c r="A60" s="251"/>
      <c r="B60" s="251"/>
      <c r="C60" s="251"/>
      <c r="D60" s="251"/>
      <c r="E60" s="251"/>
      <c r="F60" s="251"/>
      <c r="G60" s="251"/>
      <c r="H60" s="251"/>
      <c r="I60" s="251"/>
      <c r="J60" s="251"/>
      <c r="K60" s="251"/>
      <c r="L60" s="251"/>
      <c r="M60" s="251"/>
      <c r="N60" s="251"/>
      <c r="O60" s="251"/>
      <c r="P60" s="251"/>
      <c r="Q60" s="251"/>
      <c r="R60" s="251"/>
      <c r="S60" s="251"/>
      <c r="T60" s="251"/>
      <c r="U60" s="256"/>
      <c r="V60" s="251"/>
      <c r="W60" s="251"/>
      <c r="X60" s="251"/>
      <c r="Y60" s="251"/>
      <c r="Z60" s="251"/>
      <c r="AA60" s="251"/>
      <c r="AB60" s="251"/>
      <c r="AC60" s="251"/>
      <c r="AD60" s="251"/>
      <c r="AE60" s="251"/>
      <c r="AF60" s="251"/>
      <c r="AG60" s="252"/>
      <c r="AH60" s="251"/>
      <c r="AI60" s="379"/>
      <c r="AJ60" s="251"/>
      <c r="AK60" s="251"/>
      <c r="AL60" s="251"/>
      <c r="AM60" s="251"/>
      <c r="AN60" s="251"/>
      <c r="AO60" s="251"/>
      <c r="AP60" s="251"/>
      <c r="AQ60" s="251"/>
      <c r="AR60" s="251"/>
      <c r="AS60" s="251"/>
      <c r="AT60" s="251"/>
      <c r="AU60" s="251"/>
      <c r="AV60" s="251"/>
      <c r="AW60" s="251"/>
      <c r="AX60" s="251"/>
    </row>
    <row r="61" spans="1:50" ht="13.5" customHeight="1">
      <c r="A61" s="251"/>
      <c r="B61" s="251"/>
      <c r="C61" s="251"/>
      <c r="D61" s="251"/>
      <c r="E61" s="251"/>
      <c r="F61" s="251"/>
      <c r="G61" s="251"/>
      <c r="H61" s="251"/>
      <c r="I61" s="251"/>
      <c r="J61" s="251"/>
      <c r="K61" s="251"/>
      <c r="L61" s="251"/>
      <c r="M61" s="251"/>
      <c r="N61" s="251"/>
      <c r="O61" s="251"/>
      <c r="P61" s="251"/>
      <c r="Q61" s="251"/>
      <c r="R61" s="251"/>
      <c r="S61" s="251"/>
      <c r="T61" s="251"/>
      <c r="U61" s="256"/>
      <c r="V61" s="251"/>
      <c r="W61" s="251"/>
      <c r="X61" s="251"/>
      <c r="Y61" s="251"/>
      <c r="Z61" s="251"/>
      <c r="AA61" s="251"/>
      <c r="AB61" s="251"/>
      <c r="AC61" s="251"/>
      <c r="AD61" s="251"/>
      <c r="AE61" s="251"/>
      <c r="AF61" s="251"/>
      <c r="AG61" s="252"/>
      <c r="AH61" s="251"/>
      <c r="AI61" s="379"/>
      <c r="AJ61" s="251"/>
      <c r="AK61" s="251"/>
      <c r="AL61" s="251"/>
      <c r="AM61" s="251"/>
      <c r="AN61" s="251"/>
      <c r="AO61" s="251"/>
      <c r="AP61" s="251"/>
      <c r="AQ61" s="251"/>
      <c r="AR61" s="251"/>
      <c r="AS61" s="251"/>
      <c r="AT61" s="251"/>
      <c r="AU61" s="251"/>
      <c r="AV61" s="251"/>
      <c r="AW61" s="251"/>
      <c r="AX61" s="251"/>
    </row>
    <row r="62" spans="1:50" ht="13.5" customHeight="1">
      <c r="A62" s="251"/>
      <c r="B62" s="251"/>
      <c r="C62" s="251"/>
      <c r="D62" s="251"/>
      <c r="E62" s="251"/>
      <c r="F62" s="251"/>
      <c r="G62" s="251"/>
      <c r="H62" s="251"/>
      <c r="I62" s="251"/>
      <c r="J62" s="251"/>
      <c r="K62" s="251"/>
      <c r="L62" s="251"/>
      <c r="M62" s="251"/>
      <c r="N62" s="251"/>
      <c r="O62" s="251"/>
      <c r="P62" s="251"/>
      <c r="Q62" s="251"/>
      <c r="R62" s="251"/>
      <c r="S62" s="251"/>
      <c r="T62" s="251"/>
      <c r="U62" s="256"/>
      <c r="V62" s="251"/>
      <c r="W62" s="251"/>
      <c r="X62" s="251"/>
      <c r="Y62" s="251"/>
      <c r="Z62" s="251"/>
      <c r="AA62" s="251"/>
      <c r="AB62" s="251"/>
      <c r="AC62" s="251"/>
      <c r="AD62" s="251"/>
      <c r="AE62" s="251"/>
      <c r="AF62" s="251"/>
      <c r="AG62" s="252"/>
      <c r="AH62" s="251"/>
      <c r="AI62" s="379"/>
      <c r="AJ62" s="251"/>
      <c r="AK62" s="251"/>
      <c r="AL62" s="251"/>
      <c r="AM62" s="251"/>
      <c r="AN62" s="251"/>
      <c r="AO62" s="251"/>
      <c r="AP62" s="251"/>
      <c r="AQ62" s="251"/>
      <c r="AR62" s="251"/>
      <c r="AS62" s="251"/>
      <c r="AT62" s="251"/>
      <c r="AU62" s="251"/>
      <c r="AV62" s="251"/>
      <c r="AW62" s="251"/>
      <c r="AX62" s="251"/>
    </row>
    <row r="63" spans="1:50" ht="13.5" customHeight="1">
      <c r="A63" s="251"/>
      <c r="B63" s="251"/>
      <c r="C63" s="251"/>
      <c r="D63" s="251"/>
      <c r="E63" s="251"/>
      <c r="F63" s="251"/>
      <c r="G63" s="251"/>
      <c r="H63" s="251"/>
      <c r="I63" s="251"/>
      <c r="J63" s="251"/>
      <c r="K63" s="251"/>
      <c r="L63" s="251"/>
      <c r="M63" s="251"/>
      <c r="N63" s="251"/>
      <c r="O63" s="251"/>
      <c r="P63" s="251"/>
      <c r="Q63" s="251"/>
      <c r="R63" s="251"/>
      <c r="S63" s="251"/>
      <c r="T63" s="251"/>
      <c r="U63" s="256"/>
      <c r="V63" s="251"/>
      <c r="W63" s="251"/>
      <c r="X63" s="251"/>
      <c r="Y63" s="251"/>
      <c r="Z63" s="251"/>
      <c r="AA63" s="251"/>
      <c r="AB63" s="251"/>
      <c r="AC63" s="251"/>
      <c r="AD63" s="251"/>
      <c r="AE63" s="251"/>
      <c r="AF63" s="251"/>
      <c r="AG63" s="252"/>
      <c r="AH63" s="251"/>
      <c r="AI63" s="379"/>
      <c r="AJ63" s="251"/>
      <c r="AK63" s="251"/>
      <c r="AL63" s="251"/>
      <c r="AM63" s="251"/>
      <c r="AN63" s="251"/>
      <c r="AO63" s="251"/>
      <c r="AP63" s="251"/>
      <c r="AQ63" s="251"/>
      <c r="AR63" s="251"/>
      <c r="AS63" s="251"/>
      <c r="AT63" s="251"/>
      <c r="AU63" s="251"/>
      <c r="AV63" s="251"/>
      <c r="AW63" s="251"/>
      <c r="AX63" s="251"/>
    </row>
    <row r="64" spans="1:50" ht="13.5" customHeight="1">
      <c r="A64" s="251"/>
      <c r="B64" s="251"/>
      <c r="C64" s="251"/>
      <c r="D64" s="251"/>
      <c r="E64" s="251"/>
      <c r="F64" s="251"/>
      <c r="G64" s="251"/>
      <c r="H64" s="251"/>
      <c r="I64" s="251"/>
      <c r="J64" s="251"/>
      <c r="K64" s="251"/>
      <c r="L64" s="251"/>
      <c r="M64" s="251"/>
      <c r="N64" s="251"/>
      <c r="O64" s="251"/>
      <c r="P64" s="251"/>
      <c r="Q64" s="251"/>
      <c r="R64" s="251"/>
      <c r="S64" s="251"/>
      <c r="T64" s="251"/>
      <c r="U64" s="256"/>
      <c r="V64" s="251"/>
      <c r="W64" s="251"/>
      <c r="X64" s="251"/>
      <c r="Y64" s="251"/>
      <c r="Z64" s="251"/>
      <c r="AA64" s="251"/>
      <c r="AB64" s="251"/>
      <c r="AC64" s="251"/>
      <c r="AD64" s="251"/>
      <c r="AE64" s="251"/>
      <c r="AF64" s="251"/>
      <c r="AG64" s="252"/>
      <c r="AH64" s="251"/>
      <c r="AI64" s="379"/>
      <c r="AJ64" s="251"/>
      <c r="AK64" s="251"/>
      <c r="AL64" s="251"/>
      <c r="AM64" s="251"/>
      <c r="AN64" s="251"/>
      <c r="AO64" s="251"/>
      <c r="AP64" s="251"/>
      <c r="AQ64" s="251"/>
      <c r="AR64" s="251"/>
      <c r="AS64" s="251"/>
      <c r="AT64" s="251"/>
      <c r="AU64" s="251"/>
      <c r="AV64" s="251"/>
      <c r="AW64" s="251"/>
      <c r="AX64" s="251"/>
    </row>
    <row r="65" spans="1:50" ht="13.5" customHeight="1">
      <c r="A65" s="251"/>
      <c r="B65" s="251"/>
      <c r="C65" s="251"/>
      <c r="D65" s="251"/>
      <c r="E65" s="251"/>
      <c r="F65" s="251"/>
      <c r="G65" s="251"/>
      <c r="H65" s="251"/>
      <c r="I65" s="251"/>
      <c r="J65" s="251"/>
      <c r="K65" s="251"/>
      <c r="L65" s="251"/>
      <c r="M65" s="251"/>
      <c r="N65" s="251"/>
      <c r="O65" s="251"/>
      <c r="P65" s="251"/>
      <c r="Q65" s="251"/>
      <c r="R65" s="251"/>
      <c r="S65" s="251"/>
      <c r="T65" s="251"/>
      <c r="U65" s="256"/>
      <c r="V65" s="251"/>
      <c r="W65" s="251"/>
      <c r="X65" s="251"/>
      <c r="Y65" s="251"/>
      <c r="Z65" s="251"/>
      <c r="AA65" s="251"/>
      <c r="AB65" s="251"/>
      <c r="AC65" s="251"/>
      <c r="AD65" s="251"/>
      <c r="AE65" s="251"/>
      <c r="AF65" s="251"/>
      <c r="AG65" s="252"/>
      <c r="AH65" s="251"/>
      <c r="AI65" s="379"/>
      <c r="AJ65" s="251"/>
      <c r="AK65" s="251"/>
      <c r="AL65" s="251"/>
      <c r="AM65" s="251"/>
      <c r="AN65" s="251"/>
      <c r="AO65" s="251"/>
      <c r="AP65" s="251"/>
      <c r="AQ65" s="251"/>
      <c r="AR65" s="251"/>
      <c r="AS65" s="251"/>
      <c r="AT65" s="251"/>
      <c r="AU65" s="251"/>
      <c r="AV65" s="251"/>
      <c r="AW65" s="251"/>
      <c r="AX65" s="251"/>
    </row>
    <row r="66" spans="1:50" ht="13.5" customHeight="1">
      <c r="A66" s="251"/>
      <c r="B66" s="251"/>
      <c r="C66" s="251"/>
      <c r="D66" s="251"/>
      <c r="E66" s="251"/>
      <c r="F66" s="251"/>
      <c r="G66" s="251"/>
      <c r="H66" s="251"/>
      <c r="I66" s="251"/>
      <c r="J66" s="251"/>
      <c r="K66" s="251"/>
      <c r="L66" s="251"/>
      <c r="M66" s="251"/>
      <c r="N66" s="251"/>
      <c r="O66" s="251"/>
      <c r="P66" s="251"/>
      <c r="Q66" s="251"/>
      <c r="R66" s="251"/>
      <c r="S66" s="251"/>
      <c r="T66" s="251"/>
      <c r="U66" s="256"/>
      <c r="V66" s="251"/>
      <c r="W66" s="251"/>
      <c r="X66" s="251"/>
      <c r="Y66" s="251"/>
      <c r="Z66" s="251"/>
      <c r="AA66" s="251"/>
      <c r="AB66" s="251"/>
      <c r="AC66" s="251"/>
      <c r="AD66" s="251"/>
      <c r="AE66" s="251"/>
      <c r="AF66" s="251"/>
      <c r="AG66" s="252"/>
      <c r="AH66" s="251"/>
      <c r="AI66" s="379"/>
      <c r="AJ66" s="251"/>
      <c r="AK66" s="251"/>
      <c r="AL66" s="251"/>
      <c r="AM66" s="251"/>
      <c r="AN66" s="251"/>
      <c r="AO66" s="251"/>
      <c r="AP66" s="251"/>
      <c r="AQ66" s="251"/>
      <c r="AR66" s="251"/>
      <c r="AS66" s="251"/>
      <c r="AT66" s="251"/>
      <c r="AU66" s="251"/>
      <c r="AV66" s="251"/>
      <c r="AW66" s="251"/>
      <c r="AX66" s="251"/>
    </row>
    <row r="67" spans="1:50" ht="13.5" customHeight="1">
      <c r="A67" s="251"/>
      <c r="B67" s="251"/>
      <c r="C67" s="251"/>
      <c r="D67" s="251"/>
      <c r="E67" s="251"/>
      <c r="F67" s="251"/>
      <c r="G67" s="251"/>
      <c r="H67" s="251"/>
      <c r="I67" s="251"/>
      <c r="J67" s="251"/>
      <c r="K67" s="251"/>
      <c r="L67" s="251"/>
      <c r="M67" s="251"/>
      <c r="N67" s="251"/>
      <c r="O67" s="251"/>
      <c r="P67" s="251"/>
      <c r="Q67" s="251"/>
      <c r="R67" s="251"/>
      <c r="S67" s="251"/>
      <c r="T67" s="251"/>
      <c r="U67" s="256"/>
      <c r="V67" s="251"/>
      <c r="W67" s="251"/>
      <c r="X67" s="251"/>
      <c r="Y67" s="251"/>
      <c r="Z67" s="251"/>
      <c r="AA67" s="251"/>
      <c r="AB67" s="251"/>
      <c r="AC67" s="251"/>
      <c r="AD67" s="251"/>
      <c r="AE67" s="251"/>
      <c r="AF67" s="251"/>
      <c r="AG67" s="252"/>
      <c r="AH67" s="251"/>
      <c r="AI67" s="379"/>
      <c r="AJ67" s="251"/>
      <c r="AK67" s="251"/>
      <c r="AL67" s="251"/>
      <c r="AM67" s="251"/>
      <c r="AN67" s="251"/>
      <c r="AO67" s="251"/>
      <c r="AP67" s="251"/>
      <c r="AQ67" s="251"/>
      <c r="AR67" s="251"/>
      <c r="AS67" s="251"/>
      <c r="AT67" s="251"/>
      <c r="AU67" s="251"/>
      <c r="AV67" s="251"/>
      <c r="AW67" s="251"/>
      <c r="AX67" s="251"/>
    </row>
    <row r="68" spans="1:50" ht="13.5" customHeight="1">
      <c r="A68" s="251"/>
      <c r="B68" s="251"/>
      <c r="C68" s="251"/>
      <c r="D68" s="251"/>
      <c r="E68" s="251"/>
      <c r="F68" s="251"/>
      <c r="G68" s="251"/>
      <c r="H68" s="251"/>
      <c r="I68" s="251"/>
      <c r="J68" s="251"/>
      <c r="K68" s="251"/>
      <c r="L68" s="251"/>
      <c r="M68" s="251"/>
      <c r="N68" s="251"/>
      <c r="O68" s="251"/>
      <c r="P68" s="251"/>
      <c r="Q68" s="251"/>
      <c r="R68" s="251"/>
      <c r="S68" s="251"/>
      <c r="T68" s="251"/>
      <c r="U68" s="256"/>
      <c r="V68" s="251"/>
      <c r="W68" s="251"/>
      <c r="X68" s="251"/>
      <c r="Y68" s="251"/>
      <c r="Z68" s="251"/>
      <c r="AA68" s="251"/>
      <c r="AB68" s="251"/>
      <c r="AC68" s="251"/>
      <c r="AD68" s="251"/>
      <c r="AE68" s="251"/>
      <c r="AF68" s="251"/>
      <c r="AG68" s="252"/>
      <c r="AH68" s="251"/>
      <c r="AI68" s="379"/>
      <c r="AJ68" s="251"/>
      <c r="AK68" s="251"/>
      <c r="AL68" s="251"/>
      <c r="AM68" s="251"/>
      <c r="AN68" s="251"/>
      <c r="AO68" s="251"/>
      <c r="AP68" s="251"/>
      <c r="AQ68" s="251"/>
      <c r="AR68" s="251"/>
      <c r="AS68" s="251"/>
      <c r="AT68" s="251"/>
      <c r="AU68" s="251"/>
      <c r="AV68" s="251"/>
      <c r="AW68" s="251"/>
      <c r="AX68" s="251"/>
    </row>
    <row r="69" spans="1:50" ht="13.5" customHeight="1">
      <c r="A69" s="251"/>
      <c r="B69" s="251"/>
      <c r="C69" s="251"/>
      <c r="D69" s="251"/>
      <c r="E69" s="251"/>
      <c r="F69" s="251"/>
      <c r="G69" s="251"/>
      <c r="H69" s="251"/>
      <c r="I69" s="251"/>
      <c r="J69" s="251"/>
      <c r="K69" s="251"/>
      <c r="L69" s="251"/>
      <c r="M69" s="251"/>
      <c r="N69" s="251"/>
      <c r="O69" s="251"/>
      <c r="P69" s="251"/>
      <c r="Q69" s="251"/>
      <c r="R69" s="251"/>
      <c r="S69" s="251"/>
      <c r="T69" s="251"/>
      <c r="U69" s="256"/>
      <c r="V69" s="251"/>
      <c r="W69" s="251"/>
      <c r="X69" s="251"/>
      <c r="Y69" s="251"/>
      <c r="Z69" s="251"/>
      <c r="AA69" s="251"/>
      <c r="AB69" s="251"/>
      <c r="AC69" s="251"/>
      <c r="AD69" s="251"/>
      <c r="AE69" s="251"/>
      <c r="AF69" s="251"/>
      <c r="AG69" s="252"/>
      <c r="AH69" s="251"/>
      <c r="AI69" s="379"/>
      <c r="AJ69" s="251"/>
      <c r="AK69" s="251"/>
      <c r="AL69" s="251"/>
      <c r="AM69" s="251"/>
      <c r="AN69" s="251"/>
      <c r="AO69" s="251"/>
      <c r="AP69" s="251"/>
      <c r="AQ69" s="251"/>
      <c r="AR69" s="251"/>
      <c r="AS69" s="251"/>
      <c r="AT69" s="251"/>
      <c r="AU69" s="251"/>
      <c r="AV69" s="251"/>
      <c r="AW69" s="251"/>
      <c r="AX69" s="251"/>
    </row>
    <row r="70" spans="1:50" ht="13.5" customHeight="1">
      <c r="A70" s="251"/>
      <c r="B70" s="251"/>
      <c r="C70" s="251"/>
      <c r="D70" s="251"/>
      <c r="E70" s="251"/>
      <c r="F70" s="251"/>
      <c r="G70" s="251"/>
      <c r="H70" s="251"/>
      <c r="I70" s="251"/>
      <c r="J70" s="251"/>
      <c r="K70" s="251"/>
      <c r="L70" s="251"/>
      <c r="M70" s="251"/>
      <c r="N70" s="251"/>
      <c r="O70" s="251"/>
      <c r="P70" s="251"/>
      <c r="Q70" s="251"/>
      <c r="R70" s="251"/>
      <c r="S70" s="251"/>
      <c r="T70" s="251"/>
      <c r="U70" s="256"/>
      <c r="V70" s="251"/>
      <c r="W70" s="251"/>
      <c r="X70" s="251"/>
      <c r="Y70" s="251"/>
      <c r="Z70" s="251"/>
      <c r="AA70" s="251"/>
      <c r="AB70" s="251"/>
      <c r="AC70" s="251"/>
      <c r="AD70" s="251"/>
      <c r="AE70" s="251"/>
      <c r="AF70" s="251"/>
      <c r="AG70" s="252"/>
      <c r="AH70" s="251"/>
      <c r="AI70" s="379"/>
      <c r="AJ70" s="251"/>
      <c r="AK70" s="251"/>
      <c r="AL70" s="251"/>
      <c r="AM70" s="251"/>
      <c r="AN70" s="251"/>
      <c r="AO70" s="251"/>
      <c r="AP70" s="251"/>
      <c r="AQ70" s="251"/>
      <c r="AR70" s="251"/>
      <c r="AS70" s="251"/>
      <c r="AT70" s="251"/>
      <c r="AU70" s="251"/>
      <c r="AV70" s="251"/>
      <c r="AW70" s="251"/>
      <c r="AX70" s="251"/>
    </row>
    <row r="71" spans="1:50" ht="13.5" customHeight="1">
      <c r="A71" s="251"/>
      <c r="B71" s="251"/>
      <c r="C71" s="251"/>
      <c r="D71" s="251"/>
      <c r="E71" s="251"/>
      <c r="F71" s="251"/>
      <c r="G71" s="251"/>
      <c r="H71" s="251"/>
      <c r="I71" s="251"/>
      <c r="J71" s="251"/>
      <c r="K71" s="251"/>
      <c r="L71" s="251"/>
      <c r="M71" s="251"/>
      <c r="N71" s="251"/>
      <c r="O71" s="251"/>
      <c r="P71" s="251"/>
      <c r="Q71" s="251"/>
      <c r="R71" s="251"/>
      <c r="S71" s="251"/>
      <c r="T71" s="251"/>
      <c r="U71" s="256"/>
      <c r="V71" s="251"/>
      <c r="W71" s="251"/>
      <c r="X71" s="251"/>
      <c r="Y71" s="251"/>
      <c r="Z71" s="251"/>
      <c r="AA71" s="251"/>
      <c r="AB71" s="251"/>
      <c r="AC71" s="251"/>
      <c r="AD71" s="251"/>
      <c r="AE71" s="251"/>
      <c r="AF71" s="251"/>
      <c r="AG71" s="252"/>
      <c r="AH71" s="251"/>
      <c r="AI71" s="379"/>
      <c r="AJ71" s="251"/>
      <c r="AK71" s="251"/>
      <c r="AL71" s="251"/>
      <c r="AM71" s="251"/>
      <c r="AN71" s="251"/>
      <c r="AO71" s="251"/>
      <c r="AP71" s="251"/>
      <c r="AQ71" s="251"/>
      <c r="AR71" s="251"/>
      <c r="AS71" s="251"/>
      <c r="AT71" s="251"/>
      <c r="AU71" s="251"/>
      <c r="AV71" s="251"/>
      <c r="AW71" s="251"/>
      <c r="AX71" s="251"/>
    </row>
    <row r="72" spans="1:50" ht="13.5" customHeight="1">
      <c r="A72" s="251"/>
      <c r="B72" s="251"/>
      <c r="C72" s="251"/>
      <c r="D72" s="251"/>
      <c r="E72" s="251"/>
      <c r="F72" s="251"/>
      <c r="G72" s="251"/>
      <c r="H72" s="251"/>
      <c r="I72" s="251"/>
      <c r="J72" s="251"/>
      <c r="K72" s="251"/>
      <c r="L72" s="251"/>
      <c r="M72" s="251"/>
      <c r="N72" s="251"/>
      <c r="O72" s="251"/>
      <c r="P72" s="251"/>
      <c r="Q72" s="251"/>
      <c r="R72" s="251"/>
      <c r="S72" s="251"/>
      <c r="T72" s="251"/>
      <c r="U72" s="256"/>
      <c r="V72" s="251"/>
      <c r="W72" s="251"/>
      <c r="X72" s="251"/>
      <c r="Y72" s="251"/>
      <c r="Z72" s="251"/>
      <c r="AA72" s="251"/>
      <c r="AB72" s="251"/>
      <c r="AC72" s="251"/>
      <c r="AD72" s="251"/>
      <c r="AE72" s="251"/>
      <c r="AF72" s="251"/>
      <c r="AG72" s="252"/>
      <c r="AH72" s="251"/>
      <c r="AI72" s="379"/>
      <c r="AJ72" s="251"/>
      <c r="AK72" s="251"/>
      <c r="AL72" s="251"/>
      <c r="AM72" s="251"/>
      <c r="AN72" s="251"/>
      <c r="AO72" s="251"/>
      <c r="AP72" s="251"/>
      <c r="AQ72" s="251"/>
      <c r="AR72" s="251"/>
      <c r="AS72" s="251"/>
      <c r="AT72" s="251"/>
      <c r="AU72" s="251"/>
      <c r="AV72" s="251"/>
      <c r="AW72" s="251"/>
      <c r="AX72" s="251"/>
    </row>
    <row r="73" spans="1:50" ht="13.5" customHeight="1">
      <c r="A73" s="251"/>
      <c r="B73" s="251"/>
      <c r="C73" s="251"/>
      <c r="D73" s="251"/>
      <c r="E73" s="251"/>
      <c r="F73" s="251"/>
      <c r="G73" s="251"/>
      <c r="H73" s="251"/>
      <c r="I73" s="251"/>
      <c r="J73" s="251"/>
      <c r="K73" s="251"/>
      <c r="L73" s="251"/>
      <c r="M73" s="251"/>
      <c r="N73" s="251"/>
      <c r="O73" s="251"/>
      <c r="P73" s="251"/>
      <c r="Q73" s="251"/>
      <c r="R73" s="251"/>
      <c r="S73" s="251"/>
      <c r="T73" s="251"/>
      <c r="U73" s="256"/>
      <c r="V73" s="251"/>
      <c r="W73" s="251"/>
      <c r="X73" s="251"/>
      <c r="Y73" s="251"/>
      <c r="Z73" s="251"/>
      <c r="AA73" s="251"/>
      <c r="AB73" s="251"/>
      <c r="AC73" s="251"/>
      <c r="AD73" s="251"/>
      <c r="AE73" s="251"/>
      <c r="AF73" s="251"/>
      <c r="AG73" s="252"/>
      <c r="AH73" s="251"/>
      <c r="AI73" s="379"/>
      <c r="AJ73" s="251"/>
      <c r="AK73" s="251"/>
      <c r="AL73" s="251"/>
      <c r="AM73" s="251"/>
      <c r="AN73" s="251"/>
      <c r="AO73" s="251"/>
      <c r="AP73" s="251"/>
      <c r="AQ73" s="251"/>
      <c r="AR73" s="251"/>
      <c r="AS73" s="251"/>
      <c r="AT73" s="251"/>
      <c r="AU73" s="251"/>
      <c r="AV73" s="251"/>
      <c r="AW73" s="251"/>
      <c r="AX73" s="251"/>
    </row>
    <row r="74" spans="1:50" ht="13.5" customHeight="1">
      <c r="A74" s="251"/>
      <c r="B74" s="251"/>
      <c r="C74" s="251"/>
      <c r="D74" s="251"/>
      <c r="E74" s="251"/>
      <c r="F74" s="251"/>
      <c r="G74" s="251"/>
      <c r="H74" s="251"/>
      <c r="I74" s="251"/>
      <c r="J74" s="251"/>
      <c r="K74" s="251"/>
      <c r="L74" s="251"/>
      <c r="M74" s="251"/>
      <c r="N74" s="251"/>
      <c r="O74" s="251"/>
      <c r="P74" s="251"/>
      <c r="Q74" s="251"/>
      <c r="R74" s="251"/>
      <c r="S74" s="251"/>
      <c r="T74" s="251"/>
      <c r="U74" s="256"/>
      <c r="V74" s="251"/>
      <c r="W74" s="251"/>
      <c r="X74" s="251"/>
      <c r="Y74" s="251"/>
      <c r="Z74" s="251"/>
      <c r="AA74" s="251"/>
      <c r="AB74" s="251"/>
      <c r="AC74" s="251"/>
      <c r="AD74" s="251"/>
      <c r="AE74" s="251"/>
      <c r="AF74" s="251"/>
      <c r="AG74" s="252"/>
      <c r="AH74" s="251"/>
      <c r="AI74" s="379"/>
      <c r="AJ74" s="251"/>
      <c r="AK74" s="251"/>
      <c r="AL74" s="251"/>
      <c r="AM74" s="251"/>
      <c r="AN74" s="251"/>
      <c r="AO74" s="251"/>
      <c r="AP74" s="251"/>
      <c r="AQ74" s="251"/>
      <c r="AR74" s="251"/>
      <c r="AS74" s="251"/>
      <c r="AT74" s="251"/>
      <c r="AU74" s="251"/>
      <c r="AV74" s="251"/>
      <c r="AW74" s="251"/>
      <c r="AX74" s="251"/>
    </row>
    <row r="75" spans="1:50" ht="13.5" customHeight="1">
      <c r="A75" s="251"/>
      <c r="B75" s="251"/>
      <c r="C75" s="251"/>
      <c r="D75" s="251"/>
      <c r="E75" s="251"/>
      <c r="F75" s="251"/>
      <c r="G75" s="251"/>
      <c r="H75" s="251"/>
      <c r="I75" s="251"/>
      <c r="J75" s="251"/>
      <c r="K75" s="251"/>
      <c r="L75" s="251"/>
      <c r="M75" s="251"/>
      <c r="N75" s="251"/>
      <c r="O75" s="251"/>
      <c r="P75" s="251"/>
      <c r="Q75" s="251"/>
      <c r="R75" s="251"/>
      <c r="S75" s="251"/>
      <c r="T75" s="251"/>
      <c r="U75" s="256"/>
      <c r="V75" s="251"/>
      <c r="W75" s="251"/>
      <c r="X75" s="251"/>
      <c r="Y75" s="251"/>
      <c r="Z75" s="251"/>
      <c r="AA75" s="251"/>
      <c r="AB75" s="251"/>
      <c r="AC75" s="251"/>
      <c r="AD75" s="251"/>
      <c r="AE75" s="251"/>
      <c r="AF75" s="251"/>
      <c r="AG75" s="252"/>
      <c r="AH75" s="251"/>
      <c r="AI75" s="379"/>
      <c r="AJ75" s="251"/>
      <c r="AK75" s="251"/>
      <c r="AL75" s="251"/>
      <c r="AM75" s="251"/>
      <c r="AN75" s="251"/>
      <c r="AO75" s="251"/>
      <c r="AP75" s="251"/>
      <c r="AQ75" s="251"/>
      <c r="AR75" s="251"/>
      <c r="AS75" s="251"/>
      <c r="AT75" s="251"/>
      <c r="AU75" s="251"/>
      <c r="AV75" s="251"/>
      <c r="AW75" s="251"/>
      <c r="AX75" s="251"/>
    </row>
    <row r="76" spans="1:50" ht="13.5" customHeight="1">
      <c r="A76" s="251"/>
      <c r="B76" s="251"/>
      <c r="C76" s="251"/>
      <c r="D76" s="251"/>
      <c r="E76" s="251"/>
      <c r="F76" s="251"/>
      <c r="G76" s="251"/>
      <c r="H76" s="251"/>
      <c r="I76" s="251"/>
      <c r="J76" s="251"/>
      <c r="K76" s="251"/>
      <c r="L76" s="251"/>
      <c r="M76" s="251"/>
      <c r="N76" s="251"/>
      <c r="O76" s="251"/>
      <c r="P76" s="251"/>
      <c r="Q76" s="251"/>
      <c r="R76" s="251"/>
      <c r="S76" s="251"/>
      <c r="T76" s="251"/>
      <c r="U76" s="256"/>
      <c r="V76" s="251"/>
      <c r="W76" s="251"/>
      <c r="X76" s="251"/>
      <c r="Y76" s="251"/>
      <c r="Z76" s="251"/>
      <c r="AA76" s="251"/>
      <c r="AB76" s="251"/>
      <c r="AC76" s="251"/>
      <c r="AD76" s="251"/>
      <c r="AE76" s="251"/>
      <c r="AF76" s="251"/>
      <c r="AG76" s="252"/>
      <c r="AH76" s="251"/>
      <c r="AI76" s="379"/>
      <c r="AJ76" s="251"/>
      <c r="AK76" s="251"/>
      <c r="AL76" s="251"/>
      <c r="AM76" s="251"/>
      <c r="AN76" s="251"/>
      <c r="AO76" s="251"/>
      <c r="AP76" s="251"/>
      <c r="AQ76" s="251"/>
      <c r="AR76" s="251"/>
      <c r="AS76" s="251"/>
      <c r="AT76" s="251"/>
      <c r="AU76" s="251"/>
      <c r="AV76" s="251"/>
      <c r="AW76" s="251"/>
      <c r="AX76" s="251"/>
    </row>
    <row r="77" spans="1:50" ht="13.5" customHeight="1">
      <c r="A77" s="251"/>
      <c r="B77" s="251"/>
      <c r="C77" s="251"/>
      <c r="D77" s="251"/>
      <c r="E77" s="251"/>
      <c r="F77" s="251"/>
      <c r="G77" s="251"/>
      <c r="H77" s="251"/>
      <c r="I77" s="251"/>
      <c r="J77" s="251"/>
      <c r="K77" s="251"/>
      <c r="L77" s="251"/>
      <c r="M77" s="251"/>
      <c r="N77" s="251"/>
      <c r="O77" s="251"/>
      <c r="P77" s="251"/>
      <c r="Q77" s="251"/>
      <c r="R77" s="251"/>
      <c r="S77" s="251"/>
      <c r="T77" s="251"/>
      <c r="U77" s="256"/>
      <c r="V77" s="251"/>
      <c r="W77" s="251"/>
      <c r="X77" s="251"/>
      <c r="Y77" s="251"/>
      <c r="Z77" s="251"/>
      <c r="AA77" s="251"/>
      <c r="AB77" s="251"/>
      <c r="AC77" s="251"/>
      <c r="AD77" s="251"/>
      <c r="AE77" s="251"/>
      <c r="AF77" s="251"/>
      <c r="AG77" s="252"/>
      <c r="AH77" s="251"/>
      <c r="AI77" s="379"/>
      <c r="AJ77" s="251"/>
      <c r="AK77" s="251"/>
      <c r="AL77" s="251"/>
      <c r="AM77" s="251"/>
      <c r="AN77" s="251"/>
      <c r="AO77" s="251"/>
      <c r="AP77" s="251"/>
      <c r="AQ77" s="251"/>
      <c r="AR77" s="251"/>
      <c r="AS77" s="251"/>
      <c r="AT77" s="251"/>
      <c r="AU77" s="251"/>
      <c r="AV77" s="251"/>
      <c r="AW77" s="251"/>
      <c r="AX77" s="251"/>
    </row>
    <row r="78" spans="1:50" ht="13.5" customHeight="1">
      <c r="A78" s="251"/>
      <c r="B78" s="251"/>
      <c r="C78" s="251"/>
      <c r="D78" s="251"/>
      <c r="E78" s="251"/>
      <c r="F78" s="251"/>
      <c r="G78" s="251"/>
      <c r="H78" s="251"/>
      <c r="I78" s="251"/>
      <c r="J78" s="251"/>
      <c r="K78" s="251"/>
      <c r="L78" s="251"/>
      <c r="M78" s="251"/>
      <c r="N78" s="251"/>
      <c r="O78" s="251"/>
      <c r="P78" s="251"/>
      <c r="Q78" s="251"/>
      <c r="R78" s="251"/>
      <c r="S78" s="251"/>
      <c r="T78" s="251"/>
      <c r="U78" s="256"/>
      <c r="V78" s="251"/>
      <c r="W78" s="251"/>
      <c r="X78" s="251"/>
      <c r="Y78" s="251"/>
      <c r="Z78" s="251"/>
      <c r="AA78" s="251"/>
      <c r="AB78" s="251"/>
      <c r="AC78" s="251"/>
      <c r="AD78" s="251"/>
      <c r="AE78" s="251"/>
      <c r="AF78" s="251"/>
      <c r="AG78" s="252"/>
      <c r="AH78" s="251"/>
      <c r="AI78" s="379"/>
      <c r="AJ78" s="251"/>
      <c r="AK78" s="251"/>
      <c r="AL78" s="251"/>
      <c r="AM78" s="251"/>
      <c r="AN78" s="251"/>
      <c r="AO78" s="251"/>
      <c r="AP78" s="251"/>
      <c r="AQ78" s="251"/>
      <c r="AR78" s="251"/>
      <c r="AS78" s="251"/>
      <c r="AT78" s="251"/>
      <c r="AU78" s="251"/>
      <c r="AV78" s="251"/>
      <c r="AW78" s="251"/>
      <c r="AX78" s="251"/>
    </row>
    <row r="79" spans="1:50" ht="13.5" customHeight="1">
      <c r="A79" s="251"/>
      <c r="B79" s="251"/>
      <c r="C79" s="251"/>
      <c r="D79" s="251"/>
      <c r="E79" s="251"/>
      <c r="F79" s="251"/>
      <c r="G79" s="251"/>
      <c r="H79" s="251"/>
      <c r="I79" s="251"/>
      <c r="J79" s="251"/>
      <c r="K79" s="251"/>
      <c r="L79" s="251"/>
      <c r="M79" s="251"/>
      <c r="N79" s="251"/>
      <c r="O79" s="251"/>
      <c r="P79" s="251"/>
      <c r="Q79" s="251"/>
      <c r="R79" s="251"/>
      <c r="S79" s="251"/>
      <c r="T79" s="251"/>
      <c r="U79" s="256"/>
      <c r="V79" s="251"/>
      <c r="W79" s="251"/>
      <c r="X79" s="251"/>
      <c r="Y79" s="251"/>
      <c r="Z79" s="251"/>
      <c r="AA79" s="251"/>
      <c r="AB79" s="251"/>
      <c r="AC79" s="251"/>
      <c r="AD79" s="251"/>
      <c r="AE79" s="251"/>
      <c r="AF79" s="251"/>
      <c r="AG79" s="252"/>
      <c r="AH79" s="251"/>
      <c r="AI79" s="379"/>
      <c r="AJ79" s="251"/>
      <c r="AK79" s="251"/>
      <c r="AL79" s="251"/>
      <c r="AM79" s="251"/>
      <c r="AN79" s="251"/>
      <c r="AO79" s="251"/>
      <c r="AP79" s="251"/>
      <c r="AQ79" s="251"/>
      <c r="AR79" s="251"/>
      <c r="AS79" s="251"/>
      <c r="AT79" s="251"/>
      <c r="AU79" s="251"/>
      <c r="AV79" s="251"/>
      <c r="AW79" s="251"/>
      <c r="AX79" s="251"/>
    </row>
    <row r="80" spans="1:50" ht="13.5" customHeight="1">
      <c r="A80" s="251"/>
      <c r="B80" s="251"/>
      <c r="C80" s="251"/>
      <c r="D80" s="251"/>
      <c r="E80" s="251"/>
      <c r="F80" s="251"/>
      <c r="G80" s="251"/>
      <c r="H80" s="251"/>
      <c r="I80" s="251"/>
      <c r="J80" s="251"/>
      <c r="K80" s="251"/>
      <c r="L80" s="251"/>
      <c r="M80" s="251"/>
      <c r="N80" s="251"/>
      <c r="O80" s="251"/>
      <c r="P80" s="251"/>
      <c r="Q80" s="251"/>
      <c r="R80" s="251"/>
      <c r="S80" s="251"/>
      <c r="T80" s="251"/>
      <c r="U80" s="256"/>
      <c r="V80" s="251"/>
      <c r="W80" s="251"/>
      <c r="X80" s="251"/>
      <c r="Y80" s="251"/>
      <c r="Z80" s="251"/>
      <c r="AA80" s="251"/>
      <c r="AB80" s="251"/>
      <c r="AC80" s="251"/>
      <c r="AD80" s="251"/>
      <c r="AE80" s="251"/>
      <c r="AF80" s="251"/>
      <c r="AG80" s="252"/>
      <c r="AH80" s="251"/>
      <c r="AI80" s="379"/>
      <c r="AJ80" s="251"/>
      <c r="AK80" s="251"/>
      <c r="AL80" s="251"/>
      <c r="AM80" s="251"/>
      <c r="AN80" s="251"/>
      <c r="AO80" s="251"/>
      <c r="AP80" s="251"/>
      <c r="AQ80" s="251"/>
      <c r="AR80" s="251"/>
      <c r="AS80" s="251"/>
      <c r="AT80" s="251"/>
      <c r="AU80" s="251"/>
      <c r="AV80" s="251"/>
      <c r="AW80" s="251"/>
      <c r="AX80" s="251"/>
    </row>
    <row r="81" spans="1:50" ht="13.5" customHeight="1">
      <c r="A81" s="251"/>
      <c r="B81" s="251"/>
      <c r="C81" s="251"/>
      <c r="D81" s="251"/>
      <c r="E81" s="251"/>
      <c r="F81" s="251"/>
      <c r="G81" s="251"/>
      <c r="H81" s="251"/>
      <c r="I81" s="251"/>
      <c r="J81" s="251"/>
      <c r="K81" s="251"/>
      <c r="L81" s="251"/>
      <c r="M81" s="251"/>
      <c r="N81" s="251"/>
      <c r="O81" s="251"/>
      <c r="P81" s="251"/>
      <c r="Q81" s="251"/>
      <c r="R81" s="251"/>
      <c r="S81" s="251"/>
      <c r="T81" s="251"/>
      <c r="U81" s="256"/>
      <c r="V81" s="251"/>
      <c r="W81" s="251"/>
      <c r="X81" s="251"/>
      <c r="Y81" s="251"/>
      <c r="Z81" s="251"/>
      <c r="AA81" s="251"/>
      <c r="AB81" s="251"/>
      <c r="AC81" s="251"/>
      <c r="AD81" s="251"/>
      <c r="AE81" s="251"/>
      <c r="AF81" s="251"/>
      <c r="AG81" s="252"/>
      <c r="AH81" s="251"/>
      <c r="AI81" s="379"/>
      <c r="AJ81" s="251"/>
      <c r="AK81" s="251"/>
      <c r="AL81" s="251"/>
      <c r="AM81" s="251"/>
      <c r="AN81" s="251"/>
      <c r="AO81" s="251"/>
      <c r="AP81" s="251"/>
      <c r="AQ81" s="251"/>
      <c r="AR81" s="251"/>
      <c r="AS81" s="251"/>
      <c r="AT81" s="251"/>
      <c r="AU81" s="251"/>
      <c r="AV81" s="251"/>
      <c r="AW81" s="251"/>
      <c r="AX81" s="251"/>
    </row>
    <row r="82" spans="1:50" ht="13.5" customHeight="1">
      <c r="A82" s="251"/>
      <c r="B82" s="251"/>
      <c r="C82" s="251"/>
      <c r="D82" s="251"/>
      <c r="E82" s="251"/>
      <c r="F82" s="251"/>
      <c r="G82" s="251"/>
      <c r="H82" s="251"/>
      <c r="I82" s="251"/>
      <c r="J82" s="251"/>
      <c r="K82" s="251"/>
      <c r="L82" s="251"/>
      <c r="M82" s="251"/>
      <c r="N82" s="251"/>
      <c r="O82" s="251"/>
      <c r="P82" s="251"/>
      <c r="Q82" s="251"/>
      <c r="R82" s="251"/>
      <c r="S82" s="251"/>
      <c r="T82" s="251"/>
      <c r="U82" s="256"/>
      <c r="V82" s="251"/>
      <c r="W82" s="251"/>
      <c r="X82" s="251"/>
      <c r="Y82" s="251"/>
      <c r="Z82" s="251"/>
      <c r="AA82" s="251"/>
      <c r="AB82" s="251"/>
      <c r="AC82" s="251"/>
      <c r="AD82" s="251"/>
      <c r="AE82" s="251"/>
      <c r="AF82" s="251"/>
      <c r="AG82" s="252"/>
      <c r="AH82" s="251"/>
      <c r="AI82" s="379"/>
      <c r="AJ82" s="251"/>
      <c r="AK82" s="251"/>
      <c r="AL82" s="251"/>
      <c r="AM82" s="251"/>
      <c r="AN82" s="251"/>
      <c r="AO82" s="251"/>
      <c r="AP82" s="251"/>
      <c r="AQ82" s="251"/>
      <c r="AR82" s="251"/>
      <c r="AS82" s="251"/>
      <c r="AT82" s="251"/>
      <c r="AU82" s="251"/>
      <c r="AV82" s="251"/>
      <c r="AW82" s="251"/>
      <c r="AX82" s="251"/>
    </row>
    <row r="83" spans="1:50" ht="13.5" customHeight="1">
      <c r="A83" s="251"/>
      <c r="B83" s="251"/>
      <c r="C83" s="251"/>
      <c r="D83" s="251"/>
      <c r="E83" s="251"/>
      <c r="F83" s="251"/>
      <c r="G83" s="251"/>
      <c r="H83" s="251"/>
      <c r="I83" s="251"/>
      <c r="J83" s="251"/>
      <c r="K83" s="251"/>
      <c r="L83" s="251"/>
      <c r="M83" s="251"/>
      <c r="N83" s="251"/>
      <c r="O83" s="251"/>
      <c r="P83" s="251"/>
      <c r="Q83" s="251"/>
      <c r="R83" s="251"/>
      <c r="S83" s="251"/>
      <c r="T83" s="251"/>
      <c r="U83" s="256"/>
      <c r="V83" s="251"/>
      <c r="W83" s="251"/>
      <c r="X83" s="251"/>
      <c r="Y83" s="251"/>
      <c r="Z83" s="251"/>
      <c r="AA83" s="251"/>
      <c r="AB83" s="251"/>
      <c r="AC83" s="251"/>
      <c r="AD83" s="251"/>
      <c r="AE83" s="251"/>
      <c r="AF83" s="251"/>
      <c r="AG83" s="252"/>
      <c r="AH83" s="251"/>
      <c r="AI83" s="379"/>
      <c r="AJ83" s="251"/>
      <c r="AK83" s="251"/>
      <c r="AL83" s="251"/>
      <c r="AM83" s="251"/>
      <c r="AN83" s="251"/>
      <c r="AO83" s="251"/>
      <c r="AP83" s="251"/>
      <c r="AQ83" s="251"/>
      <c r="AR83" s="251"/>
      <c r="AS83" s="251"/>
      <c r="AT83" s="251"/>
      <c r="AU83" s="251"/>
      <c r="AV83" s="251"/>
      <c r="AW83" s="251"/>
      <c r="AX83" s="251"/>
    </row>
    <row r="84" spans="1:50" ht="13.5" customHeight="1">
      <c r="A84" s="251"/>
      <c r="B84" s="251"/>
      <c r="C84" s="251"/>
      <c r="D84" s="251"/>
      <c r="E84" s="251"/>
      <c r="F84" s="251"/>
      <c r="G84" s="251"/>
      <c r="H84" s="251"/>
      <c r="I84" s="251"/>
      <c r="J84" s="251"/>
      <c r="K84" s="251"/>
      <c r="L84" s="251"/>
      <c r="M84" s="251"/>
      <c r="N84" s="251"/>
      <c r="O84" s="251"/>
      <c r="P84" s="251"/>
      <c r="Q84" s="251"/>
      <c r="R84" s="251"/>
      <c r="S84" s="251"/>
      <c r="T84" s="251"/>
      <c r="U84" s="256"/>
      <c r="V84" s="251"/>
      <c r="W84" s="251"/>
      <c r="X84" s="251"/>
      <c r="Y84" s="251"/>
      <c r="Z84" s="251"/>
      <c r="AA84" s="251"/>
      <c r="AB84" s="251"/>
      <c r="AC84" s="251"/>
      <c r="AD84" s="251"/>
      <c r="AE84" s="251"/>
      <c r="AF84" s="251"/>
      <c r="AG84" s="252"/>
      <c r="AH84" s="251"/>
      <c r="AI84" s="379"/>
      <c r="AJ84" s="251"/>
      <c r="AK84" s="251"/>
      <c r="AL84" s="251"/>
      <c r="AM84" s="251"/>
      <c r="AN84" s="251"/>
      <c r="AO84" s="251"/>
      <c r="AP84" s="251"/>
      <c r="AQ84" s="251"/>
      <c r="AR84" s="251"/>
      <c r="AS84" s="251"/>
      <c r="AT84" s="251"/>
      <c r="AU84" s="251"/>
      <c r="AV84" s="251"/>
      <c r="AW84" s="251"/>
      <c r="AX84" s="251"/>
    </row>
    <row r="85" spans="1:50" ht="13.5" customHeight="1">
      <c r="A85" s="251"/>
      <c r="B85" s="251"/>
      <c r="C85" s="251"/>
      <c r="D85" s="251"/>
      <c r="E85" s="251"/>
      <c r="F85" s="251"/>
      <c r="G85" s="251"/>
      <c r="H85" s="251"/>
      <c r="I85" s="251"/>
      <c r="J85" s="251"/>
      <c r="K85" s="251"/>
      <c r="L85" s="251"/>
      <c r="M85" s="251"/>
      <c r="N85" s="251"/>
      <c r="O85" s="251"/>
      <c r="P85" s="251"/>
      <c r="Q85" s="251"/>
      <c r="R85" s="251"/>
      <c r="S85" s="251"/>
      <c r="T85" s="251"/>
      <c r="U85" s="256"/>
      <c r="V85" s="251"/>
      <c r="W85" s="251"/>
      <c r="X85" s="251"/>
      <c r="Y85" s="251"/>
      <c r="Z85" s="251"/>
      <c r="AA85" s="251"/>
      <c r="AB85" s="251"/>
      <c r="AC85" s="251"/>
      <c r="AD85" s="251"/>
      <c r="AE85" s="251"/>
      <c r="AF85" s="251"/>
      <c r="AG85" s="252"/>
      <c r="AH85" s="251"/>
      <c r="AI85" s="379"/>
      <c r="AJ85" s="251"/>
      <c r="AK85" s="251"/>
      <c r="AL85" s="251"/>
      <c r="AM85" s="251"/>
      <c r="AN85" s="251"/>
      <c r="AO85" s="251"/>
      <c r="AP85" s="251"/>
      <c r="AQ85" s="251"/>
      <c r="AR85" s="251"/>
      <c r="AS85" s="251"/>
      <c r="AT85" s="251"/>
      <c r="AU85" s="251"/>
      <c r="AV85" s="251"/>
      <c r="AW85" s="251"/>
      <c r="AX85" s="251"/>
    </row>
    <row r="86" spans="1:50" ht="13.5" customHeight="1">
      <c r="A86" s="251"/>
      <c r="B86" s="251"/>
      <c r="C86" s="251"/>
      <c r="D86" s="251"/>
      <c r="E86" s="251"/>
      <c r="F86" s="251"/>
      <c r="G86" s="251"/>
      <c r="H86" s="251"/>
      <c r="I86" s="251"/>
      <c r="J86" s="251"/>
      <c r="K86" s="251"/>
      <c r="L86" s="251"/>
      <c r="M86" s="251"/>
      <c r="N86" s="251"/>
      <c r="O86" s="251"/>
      <c r="P86" s="251"/>
      <c r="Q86" s="251"/>
      <c r="R86" s="251"/>
      <c r="S86" s="251"/>
      <c r="T86" s="251"/>
      <c r="U86" s="256"/>
      <c r="V86" s="251"/>
      <c r="W86" s="251"/>
      <c r="X86" s="251"/>
      <c r="Y86" s="251"/>
      <c r="Z86" s="251"/>
      <c r="AA86" s="251"/>
      <c r="AB86" s="251"/>
      <c r="AC86" s="251"/>
      <c r="AD86" s="251"/>
      <c r="AE86" s="251"/>
      <c r="AF86" s="251"/>
      <c r="AG86" s="252"/>
      <c r="AH86" s="251"/>
      <c r="AI86" s="379"/>
      <c r="AJ86" s="251"/>
      <c r="AK86" s="251"/>
      <c r="AL86" s="251"/>
      <c r="AM86" s="251"/>
      <c r="AN86" s="251"/>
      <c r="AO86" s="251"/>
      <c r="AP86" s="251"/>
      <c r="AQ86" s="251"/>
      <c r="AR86" s="251"/>
      <c r="AS86" s="251"/>
      <c r="AT86" s="251"/>
      <c r="AU86" s="251"/>
      <c r="AV86" s="251"/>
      <c r="AW86" s="251"/>
      <c r="AX86" s="251"/>
    </row>
    <row r="87" spans="1:50" ht="13.5" customHeight="1">
      <c r="A87" s="251"/>
      <c r="B87" s="251"/>
      <c r="C87" s="251"/>
      <c r="D87" s="251"/>
      <c r="E87" s="251"/>
      <c r="F87" s="251"/>
      <c r="G87" s="251"/>
      <c r="H87" s="251"/>
      <c r="I87" s="251"/>
      <c r="J87" s="251"/>
      <c r="K87" s="251"/>
      <c r="L87" s="251"/>
      <c r="M87" s="251"/>
      <c r="N87" s="251"/>
      <c r="O87" s="251"/>
      <c r="P87" s="251"/>
      <c r="Q87" s="251"/>
      <c r="R87" s="251"/>
      <c r="S87" s="251"/>
      <c r="T87" s="251"/>
      <c r="U87" s="256"/>
      <c r="V87" s="251"/>
      <c r="W87" s="251"/>
      <c r="X87" s="251"/>
      <c r="Y87" s="251"/>
      <c r="Z87" s="251"/>
      <c r="AA87" s="251"/>
      <c r="AB87" s="251"/>
      <c r="AC87" s="251"/>
      <c r="AD87" s="251"/>
      <c r="AE87" s="251"/>
      <c r="AF87" s="251"/>
      <c r="AG87" s="252"/>
      <c r="AH87" s="251"/>
      <c r="AI87" s="379"/>
      <c r="AJ87" s="251"/>
      <c r="AK87" s="251"/>
      <c r="AL87" s="251"/>
      <c r="AM87" s="251"/>
      <c r="AN87" s="251"/>
      <c r="AO87" s="251"/>
      <c r="AP87" s="251"/>
      <c r="AQ87" s="251"/>
      <c r="AR87" s="251"/>
      <c r="AS87" s="251"/>
      <c r="AT87" s="251"/>
      <c r="AU87" s="251"/>
      <c r="AV87" s="251"/>
      <c r="AW87" s="251"/>
      <c r="AX87" s="251"/>
    </row>
    <row r="88" spans="1:50" ht="13.5" customHeight="1">
      <c r="A88" s="251"/>
      <c r="B88" s="251"/>
      <c r="C88" s="251"/>
      <c r="D88" s="251"/>
      <c r="E88" s="251"/>
      <c r="F88" s="251"/>
      <c r="G88" s="251"/>
      <c r="H88" s="251"/>
      <c r="I88" s="251"/>
      <c r="J88" s="251"/>
      <c r="K88" s="251"/>
      <c r="L88" s="251"/>
      <c r="M88" s="251"/>
      <c r="N88" s="251"/>
      <c r="O88" s="251"/>
      <c r="P88" s="251"/>
      <c r="Q88" s="251"/>
      <c r="R88" s="251"/>
      <c r="S88" s="251"/>
      <c r="T88" s="251"/>
      <c r="U88" s="256"/>
      <c r="V88" s="251"/>
      <c r="W88" s="251"/>
      <c r="X88" s="251"/>
      <c r="Y88" s="251"/>
      <c r="Z88" s="251"/>
      <c r="AA88" s="251"/>
      <c r="AB88" s="251"/>
      <c r="AC88" s="251"/>
      <c r="AD88" s="251"/>
      <c r="AE88" s="251"/>
      <c r="AF88" s="251"/>
      <c r="AG88" s="252"/>
      <c r="AH88" s="251"/>
      <c r="AI88" s="379"/>
      <c r="AJ88" s="251"/>
      <c r="AK88" s="251"/>
      <c r="AL88" s="251"/>
      <c r="AM88" s="251"/>
      <c r="AN88" s="251"/>
      <c r="AO88" s="251"/>
      <c r="AP88" s="251"/>
      <c r="AQ88" s="251"/>
      <c r="AR88" s="251"/>
      <c r="AS88" s="251"/>
      <c r="AT88" s="251"/>
      <c r="AU88" s="251"/>
      <c r="AV88" s="251"/>
      <c r="AW88" s="251"/>
      <c r="AX88" s="251"/>
    </row>
    <row r="89" spans="1:50" ht="13.5" customHeight="1">
      <c r="A89" s="251"/>
      <c r="B89" s="251"/>
      <c r="C89" s="251"/>
      <c r="D89" s="251"/>
      <c r="E89" s="251"/>
      <c r="F89" s="251"/>
      <c r="G89" s="251"/>
      <c r="H89" s="251"/>
      <c r="I89" s="251"/>
      <c r="J89" s="251"/>
      <c r="K89" s="251"/>
      <c r="L89" s="251"/>
      <c r="M89" s="251"/>
      <c r="N89" s="251"/>
      <c r="O89" s="251"/>
      <c r="P89" s="251"/>
      <c r="Q89" s="251"/>
      <c r="R89" s="251"/>
      <c r="S89" s="251"/>
      <c r="T89" s="251"/>
      <c r="U89" s="256"/>
      <c r="V89" s="251"/>
      <c r="W89" s="251"/>
      <c r="X89" s="251"/>
      <c r="Y89" s="251"/>
      <c r="Z89" s="251"/>
      <c r="AA89" s="251"/>
      <c r="AB89" s="251"/>
      <c r="AC89" s="251"/>
      <c r="AD89" s="251"/>
      <c r="AE89" s="251"/>
      <c r="AF89" s="251"/>
      <c r="AG89" s="252"/>
      <c r="AH89" s="251"/>
      <c r="AI89" s="379"/>
      <c r="AJ89" s="251"/>
      <c r="AK89" s="251"/>
      <c r="AL89" s="251"/>
      <c r="AM89" s="251"/>
      <c r="AN89" s="251"/>
      <c r="AO89" s="251"/>
      <c r="AP89" s="251"/>
      <c r="AQ89" s="251"/>
      <c r="AR89" s="251"/>
      <c r="AS89" s="251"/>
      <c r="AT89" s="251"/>
      <c r="AU89" s="251"/>
      <c r="AV89" s="251"/>
      <c r="AW89" s="251"/>
      <c r="AX89" s="251"/>
    </row>
    <row r="90" spans="1:50" ht="13.5" customHeight="1">
      <c r="A90" s="251"/>
      <c r="B90" s="251"/>
      <c r="C90" s="251"/>
      <c r="D90" s="251"/>
      <c r="E90" s="251"/>
      <c r="F90" s="251"/>
      <c r="G90" s="251"/>
      <c r="H90" s="251"/>
      <c r="I90" s="251"/>
      <c r="J90" s="251"/>
      <c r="K90" s="251"/>
      <c r="L90" s="251"/>
      <c r="M90" s="251"/>
      <c r="N90" s="251"/>
      <c r="O90" s="251"/>
      <c r="P90" s="251"/>
      <c r="Q90" s="251"/>
      <c r="R90" s="251"/>
      <c r="S90" s="251"/>
      <c r="T90" s="251"/>
      <c r="U90" s="256"/>
      <c r="V90" s="251"/>
      <c r="W90" s="251"/>
      <c r="X90" s="251"/>
      <c r="Y90" s="251"/>
      <c r="Z90" s="251"/>
      <c r="AA90" s="251"/>
      <c r="AB90" s="251"/>
      <c r="AC90" s="251"/>
      <c r="AD90" s="251"/>
      <c r="AE90" s="251"/>
      <c r="AF90" s="251"/>
      <c r="AG90" s="252"/>
      <c r="AH90" s="251"/>
      <c r="AI90" s="379"/>
      <c r="AJ90" s="251"/>
      <c r="AK90" s="251"/>
      <c r="AL90" s="251"/>
      <c r="AM90" s="251"/>
      <c r="AN90" s="251"/>
      <c r="AO90" s="251"/>
      <c r="AP90" s="251"/>
      <c r="AQ90" s="251"/>
      <c r="AR90" s="251"/>
      <c r="AS90" s="251"/>
      <c r="AT90" s="251"/>
      <c r="AU90" s="251"/>
      <c r="AV90" s="251"/>
      <c r="AW90" s="251"/>
      <c r="AX90" s="251"/>
    </row>
    <row r="91" spans="1:50" ht="13.5" customHeight="1">
      <c r="A91" s="251"/>
      <c r="B91" s="251"/>
      <c r="C91" s="251"/>
      <c r="D91" s="251"/>
      <c r="E91" s="251"/>
      <c r="F91" s="251"/>
      <c r="G91" s="251"/>
      <c r="H91" s="251"/>
      <c r="I91" s="251"/>
      <c r="J91" s="251"/>
      <c r="K91" s="251"/>
      <c r="L91" s="251"/>
      <c r="M91" s="251"/>
      <c r="N91" s="251"/>
      <c r="O91" s="251"/>
      <c r="P91" s="251"/>
      <c r="Q91" s="251"/>
      <c r="R91" s="251"/>
      <c r="S91" s="251"/>
      <c r="T91" s="251"/>
      <c r="U91" s="256"/>
      <c r="V91" s="251"/>
      <c r="W91" s="251"/>
      <c r="X91" s="251"/>
      <c r="Y91" s="251"/>
      <c r="Z91" s="251"/>
      <c r="AA91" s="251"/>
      <c r="AB91" s="251"/>
      <c r="AC91" s="251"/>
      <c r="AD91" s="251"/>
      <c r="AE91" s="251"/>
      <c r="AF91" s="251"/>
      <c r="AG91" s="252"/>
      <c r="AH91" s="251"/>
      <c r="AI91" s="379"/>
      <c r="AJ91" s="251"/>
      <c r="AK91" s="251"/>
      <c r="AL91" s="251"/>
      <c r="AM91" s="251"/>
      <c r="AN91" s="251"/>
      <c r="AO91" s="251"/>
      <c r="AP91" s="251"/>
      <c r="AQ91" s="251"/>
      <c r="AR91" s="251"/>
      <c r="AS91" s="251"/>
      <c r="AT91" s="251"/>
      <c r="AU91" s="251"/>
      <c r="AV91" s="251"/>
      <c r="AW91" s="251"/>
      <c r="AX91" s="251"/>
    </row>
    <row r="92" spans="1:50" ht="13.5" customHeight="1">
      <c r="A92" s="251"/>
      <c r="B92" s="251"/>
      <c r="C92" s="251"/>
      <c r="D92" s="251"/>
      <c r="E92" s="251"/>
      <c r="F92" s="251"/>
      <c r="G92" s="251"/>
      <c r="H92" s="251"/>
      <c r="I92" s="251"/>
      <c r="J92" s="251"/>
      <c r="K92" s="251"/>
      <c r="L92" s="251"/>
      <c r="M92" s="251"/>
      <c r="N92" s="251"/>
      <c r="O92" s="251"/>
      <c r="P92" s="251"/>
      <c r="Q92" s="251"/>
      <c r="R92" s="251"/>
      <c r="S92" s="251"/>
      <c r="T92" s="251"/>
      <c r="U92" s="256"/>
      <c r="V92" s="251"/>
      <c r="W92" s="251"/>
      <c r="X92" s="251"/>
      <c r="Y92" s="251"/>
      <c r="Z92" s="251"/>
      <c r="AA92" s="251"/>
      <c r="AB92" s="251"/>
      <c r="AC92" s="251"/>
      <c r="AD92" s="251"/>
      <c r="AE92" s="251"/>
      <c r="AF92" s="251"/>
      <c r="AG92" s="252"/>
      <c r="AH92" s="251"/>
      <c r="AI92" s="379"/>
      <c r="AJ92" s="251"/>
      <c r="AK92" s="251"/>
      <c r="AL92" s="251"/>
      <c r="AM92" s="251"/>
      <c r="AN92" s="251"/>
      <c r="AO92" s="251"/>
      <c r="AP92" s="251"/>
      <c r="AQ92" s="251"/>
      <c r="AR92" s="251"/>
      <c r="AS92" s="251"/>
      <c r="AT92" s="251"/>
      <c r="AU92" s="251"/>
      <c r="AV92" s="251"/>
      <c r="AW92" s="251"/>
      <c r="AX92" s="251"/>
    </row>
    <row r="93" spans="1:50" ht="13.5" customHeight="1">
      <c r="A93" s="251"/>
      <c r="B93" s="251"/>
      <c r="C93" s="251"/>
      <c r="D93" s="251"/>
      <c r="E93" s="251"/>
      <c r="F93" s="251"/>
      <c r="G93" s="251"/>
      <c r="H93" s="251"/>
      <c r="I93" s="251"/>
      <c r="J93" s="251"/>
      <c r="K93" s="251"/>
      <c r="L93" s="251"/>
      <c r="M93" s="251"/>
      <c r="N93" s="251"/>
      <c r="O93" s="251"/>
      <c r="P93" s="251"/>
      <c r="Q93" s="251"/>
      <c r="R93" s="251"/>
      <c r="S93" s="251"/>
      <c r="T93" s="251"/>
      <c r="U93" s="256"/>
      <c r="V93" s="251"/>
      <c r="W93" s="251"/>
      <c r="X93" s="251"/>
      <c r="Y93" s="251"/>
      <c r="Z93" s="251"/>
      <c r="AA93" s="251"/>
      <c r="AB93" s="251"/>
      <c r="AC93" s="251"/>
      <c r="AD93" s="251"/>
      <c r="AE93" s="251"/>
      <c r="AF93" s="251"/>
      <c r="AG93" s="252"/>
      <c r="AH93" s="251"/>
      <c r="AI93" s="379"/>
      <c r="AJ93" s="251"/>
      <c r="AK93" s="251"/>
      <c r="AL93" s="251"/>
      <c r="AM93" s="251"/>
      <c r="AN93" s="251"/>
      <c r="AO93" s="251"/>
      <c r="AP93" s="251"/>
      <c r="AQ93" s="251"/>
      <c r="AR93" s="251"/>
      <c r="AS93" s="251"/>
      <c r="AT93" s="251"/>
      <c r="AU93" s="251"/>
      <c r="AV93" s="251"/>
      <c r="AW93" s="251"/>
      <c r="AX93" s="251"/>
    </row>
    <row r="94" spans="1:50" ht="13.5" customHeight="1">
      <c r="A94" s="251"/>
      <c r="B94" s="251"/>
      <c r="C94" s="251"/>
      <c r="D94" s="251"/>
      <c r="E94" s="251"/>
      <c r="F94" s="251"/>
      <c r="G94" s="251"/>
      <c r="H94" s="251"/>
      <c r="I94" s="251"/>
      <c r="J94" s="251"/>
      <c r="K94" s="251"/>
      <c r="L94" s="251"/>
      <c r="M94" s="251"/>
      <c r="N94" s="251"/>
      <c r="O94" s="251"/>
      <c r="P94" s="251"/>
      <c r="Q94" s="251"/>
      <c r="R94" s="251"/>
      <c r="S94" s="251"/>
      <c r="T94" s="251"/>
      <c r="U94" s="256"/>
      <c r="V94" s="251"/>
      <c r="W94" s="251"/>
      <c r="X94" s="251"/>
      <c r="Y94" s="251"/>
      <c r="Z94" s="251"/>
      <c r="AA94" s="251"/>
      <c r="AB94" s="251"/>
      <c r="AC94" s="251"/>
      <c r="AD94" s="251"/>
      <c r="AE94" s="251"/>
      <c r="AF94" s="251"/>
      <c r="AG94" s="252"/>
      <c r="AH94" s="251"/>
      <c r="AI94" s="379"/>
      <c r="AJ94" s="251"/>
      <c r="AK94" s="251"/>
      <c r="AL94" s="251"/>
      <c r="AM94" s="251"/>
      <c r="AN94" s="251"/>
      <c r="AO94" s="251"/>
      <c r="AP94" s="251"/>
      <c r="AQ94" s="251"/>
      <c r="AR94" s="251"/>
      <c r="AS94" s="251"/>
      <c r="AT94" s="251"/>
      <c r="AU94" s="251"/>
      <c r="AV94" s="251"/>
      <c r="AW94" s="251"/>
      <c r="AX94" s="251"/>
    </row>
    <row r="95" spans="1:50" ht="13.5" customHeight="1">
      <c r="A95" s="251"/>
      <c r="B95" s="251"/>
      <c r="C95" s="251"/>
      <c r="D95" s="251"/>
      <c r="E95" s="251"/>
      <c r="F95" s="251"/>
      <c r="G95" s="251"/>
      <c r="H95" s="251"/>
      <c r="I95" s="251"/>
      <c r="J95" s="251"/>
      <c r="K95" s="251"/>
      <c r="L95" s="251"/>
      <c r="M95" s="251"/>
      <c r="N95" s="251"/>
      <c r="O95" s="251"/>
      <c r="P95" s="251"/>
      <c r="Q95" s="251"/>
      <c r="R95" s="251"/>
      <c r="S95" s="251"/>
      <c r="T95" s="251"/>
      <c r="U95" s="256"/>
      <c r="V95" s="251"/>
      <c r="W95" s="251"/>
      <c r="X95" s="251"/>
      <c r="Y95" s="251"/>
      <c r="Z95" s="251"/>
      <c r="AA95" s="251"/>
      <c r="AB95" s="251"/>
      <c r="AC95" s="251"/>
      <c r="AD95" s="251"/>
      <c r="AE95" s="251"/>
      <c r="AF95" s="251"/>
      <c r="AG95" s="252"/>
      <c r="AH95" s="251"/>
      <c r="AI95" s="379"/>
      <c r="AJ95" s="251"/>
      <c r="AK95" s="251"/>
      <c r="AL95" s="251"/>
      <c r="AM95" s="251"/>
      <c r="AN95" s="251"/>
      <c r="AO95" s="251"/>
      <c r="AP95" s="251"/>
      <c r="AQ95" s="251"/>
      <c r="AR95" s="251"/>
      <c r="AS95" s="251"/>
      <c r="AT95" s="251"/>
      <c r="AU95" s="251"/>
      <c r="AV95" s="251"/>
      <c r="AW95" s="251"/>
      <c r="AX95" s="251"/>
    </row>
    <row r="96" spans="1:50" ht="13.5" customHeight="1">
      <c r="A96" s="251"/>
      <c r="B96" s="251"/>
      <c r="C96" s="251"/>
      <c r="D96" s="251"/>
      <c r="E96" s="251"/>
      <c r="F96" s="251"/>
      <c r="G96" s="251"/>
      <c r="H96" s="251"/>
      <c r="I96" s="251"/>
      <c r="J96" s="251"/>
      <c r="K96" s="251"/>
      <c r="L96" s="251"/>
      <c r="M96" s="251"/>
      <c r="N96" s="251"/>
      <c r="O96" s="251"/>
      <c r="P96" s="251"/>
      <c r="Q96" s="251"/>
      <c r="R96" s="251"/>
      <c r="S96" s="251"/>
      <c r="T96" s="251"/>
      <c r="U96" s="256"/>
      <c r="V96" s="251"/>
      <c r="W96" s="251"/>
      <c r="X96" s="251"/>
      <c r="Y96" s="251"/>
      <c r="Z96" s="251"/>
      <c r="AA96" s="251"/>
      <c r="AB96" s="251"/>
      <c r="AC96" s="251"/>
      <c r="AD96" s="251"/>
      <c r="AE96" s="251"/>
      <c r="AF96" s="251"/>
      <c r="AG96" s="252"/>
      <c r="AH96" s="251"/>
      <c r="AI96" s="379"/>
      <c r="AJ96" s="251"/>
      <c r="AK96" s="251"/>
      <c r="AL96" s="251"/>
      <c r="AM96" s="251"/>
      <c r="AN96" s="251"/>
      <c r="AO96" s="251"/>
      <c r="AP96" s="251"/>
      <c r="AQ96" s="251"/>
      <c r="AR96" s="251"/>
      <c r="AS96" s="251"/>
      <c r="AT96" s="251"/>
      <c r="AU96" s="251"/>
      <c r="AV96" s="251"/>
      <c r="AW96" s="251"/>
      <c r="AX96" s="251"/>
    </row>
    <row r="97" spans="1:50" ht="13.5" customHeight="1">
      <c r="A97" s="251"/>
      <c r="B97" s="251"/>
      <c r="C97" s="251"/>
      <c r="D97" s="251"/>
      <c r="E97" s="251"/>
      <c r="F97" s="251"/>
      <c r="G97" s="251"/>
      <c r="H97" s="251"/>
      <c r="I97" s="251"/>
      <c r="J97" s="251"/>
      <c r="K97" s="251"/>
      <c r="L97" s="251"/>
      <c r="M97" s="251"/>
      <c r="N97" s="251"/>
      <c r="O97" s="251"/>
      <c r="P97" s="251"/>
      <c r="Q97" s="251"/>
      <c r="R97" s="251"/>
      <c r="S97" s="251"/>
      <c r="T97" s="251"/>
      <c r="U97" s="256"/>
      <c r="V97" s="251"/>
      <c r="W97" s="251"/>
      <c r="X97" s="251"/>
      <c r="Y97" s="251"/>
      <c r="Z97" s="251"/>
      <c r="AA97" s="251"/>
      <c r="AB97" s="251"/>
      <c r="AC97" s="251"/>
      <c r="AD97" s="251"/>
      <c r="AE97" s="251"/>
      <c r="AF97" s="251"/>
      <c r="AG97" s="252"/>
      <c r="AH97" s="251"/>
      <c r="AI97" s="379"/>
      <c r="AJ97" s="251"/>
      <c r="AK97" s="251"/>
      <c r="AL97" s="251"/>
      <c r="AM97" s="251"/>
      <c r="AN97" s="251"/>
      <c r="AO97" s="251"/>
      <c r="AP97" s="251"/>
      <c r="AQ97" s="251"/>
      <c r="AR97" s="251"/>
      <c r="AS97" s="251"/>
      <c r="AT97" s="251"/>
      <c r="AU97" s="251"/>
      <c r="AV97" s="251"/>
      <c r="AW97" s="251"/>
      <c r="AX97" s="251"/>
    </row>
    <row r="98" spans="1:50" ht="13.5" customHeight="1">
      <c r="A98" s="251"/>
      <c r="B98" s="251"/>
      <c r="C98" s="251"/>
      <c r="D98" s="251"/>
      <c r="E98" s="251"/>
      <c r="F98" s="251"/>
      <c r="G98" s="251"/>
      <c r="H98" s="251"/>
      <c r="I98" s="251"/>
      <c r="J98" s="251"/>
      <c r="K98" s="251"/>
      <c r="L98" s="251"/>
      <c r="M98" s="251"/>
      <c r="N98" s="251"/>
      <c r="O98" s="251"/>
      <c r="P98" s="251"/>
      <c r="Q98" s="251"/>
      <c r="R98" s="251"/>
      <c r="S98" s="251"/>
      <c r="T98" s="251"/>
      <c r="U98" s="256"/>
      <c r="V98" s="251"/>
      <c r="W98" s="251"/>
      <c r="X98" s="251"/>
      <c r="Y98" s="251"/>
      <c r="Z98" s="251"/>
      <c r="AA98" s="251"/>
      <c r="AB98" s="251"/>
      <c r="AC98" s="251"/>
      <c r="AD98" s="251"/>
      <c r="AE98" s="251"/>
      <c r="AF98" s="251"/>
      <c r="AG98" s="252"/>
      <c r="AH98" s="251"/>
      <c r="AI98" s="379"/>
      <c r="AJ98" s="251"/>
      <c r="AK98" s="251"/>
      <c r="AL98" s="251"/>
      <c r="AM98" s="251"/>
      <c r="AN98" s="251"/>
      <c r="AO98" s="251"/>
      <c r="AP98" s="251"/>
      <c r="AQ98" s="251"/>
      <c r="AR98" s="251"/>
      <c r="AS98" s="251"/>
      <c r="AT98" s="251"/>
      <c r="AU98" s="251"/>
      <c r="AV98" s="251"/>
      <c r="AW98" s="251"/>
      <c r="AX98" s="251"/>
    </row>
    <row r="99" spans="1:50" ht="13.5" customHeight="1">
      <c r="A99" s="251"/>
      <c r="B99" s="251"/>
      <c r="C99" s="251"/>
      <c r="D99" s="251"/>
      <c r="E99" s="251"/>
      <c r="F99" s="251"/>
      <c r="G99" s="251"/>
      <c r="H99" s="251"/>
      <c r="I99" s="251"/>
      <c r="J99" s="251"/>
      <c r="K99" s="251"/>
      <c r="L99" s="251"/>
      <c r="M99" s="251"/>
      <c r="N99" s="251"/>
      <c r="O99" s="251"/>
      <c r="P99" s="251"/>
      <c r="Q99" s="251"/>
      <c r="R99" s="251"/>
      <c r="S99" s="251"/>
      <c r="T99" s="251"/>
      <c r="U99" s="256"/>
      <c r="V99" s="251"/>
      <c r="W99" s="251"/>
      <c r="X99" s="251"/>
      <c r="Y99" s="251"/>
      <c r="Z99" s="251"/>
      <c r="AA99" s="251"/>
      <c r="AB99" s="251"/>
      <c r="AC99" s="251"/>
      <c r="AD99" s="251"/>
      <c r="AE99" s="251"/>
      <c r="AF99" s="251"/>
      <c r="AG99" s="252"/>
      <c r="AH99" s="251"/>
      <c r="AI99" s="379"/>
      <c r="AJ99" s="251"/>
      <c r="AK99" s="251"/>
      <c r="AL99" s="251"/>
      <c r="AM99" s="251"/>
      <c r="AN99" s="251"/>
      <c r="AO99" s="251"/>
      <c r="AP99" s="251"/>
      <c r="AQ99" s="251"/>
      <c r="AR99" s="251"/>
      <c r="AS99" s="251"/>
      <c r="AT99" s="251"/>
      <c r="AU99" s="251"/>
      <c r="AV99" s="251"/>
      <c r="AW99" s="251"/>
      <c r="AX99" s="251"/>
    </row>
  </sheetData>
  <mergeCells count="56">
    <mergeCell ref="A1:AV1"/>
    <mergeCell ref="AW1:AX1"/>
    <mergeCell ref="A2:AV2"/>
    <mergeCell ref="AW2:AX2"/>
    <mergeCell ref="A3:AV4"/>
    <mergeCell ref="AW3:AX3"/>
    <mergeCell ref="AW4:AX4"/>
    <mergeCell ref="A5:AG5"/>
    <mergeCell ref="AH5:AU10"/>
    <mergeCell ref="AV5:AV12"/>
    <mergeCell ref="AW5:AW12"/>
    <mergeCell ref="AX5:AX12"/>
    <mergeCell ref="A6:C8"/>
    <mergeCell ref="D6:E8"/>
    <mergeCell ref="F6:G8"/>
    <mergeCell ref="H6:I6"/>
    <mergeCell ref="K6:U8"/>
    <mergeCell ref="L11:L12"/>
    <mergeCell ref="H7:I7"/>
    <mergeCell ref="H8:I8"/>
    <mergeCell ref="A9:C9"/>
    <mergeCell ref="D9:AG9"/>
    <mergeCell ref="A10:C10"/>
    <mergeCell ref="D10:AG10"/>
    <mergeCell ref="A11:F11"/>
    <mergeCell ref="G11:H11"/>
    <mergeCell ref="I11:I12"/>
    <mergeCell ref="J11:J12"/>
    <mergeCell ref="K11:K12"/>
    <mergeCell ref="AH11:AS11"/>
    <mergeCell ref="AT11:AU11"/>
    <mergeCell ref="A22:AX22"/>
    <mergeCell ref="A23:C25"/>
    <mergeCell ref="D23:I23"/>
    <mergeCell ref="J23:O25"/>
    <mergeCell ref="P23:U23"/>
    <mergeCell ref="V23:AC23"/>
    <mergeCell ref="AD23:AO23"/>
    <mergeCell ref="AP23:AS25"/>
    <mergeCell ref="M11:M12"/>
    <mergeCell ref="N11:N12"/>
    <mergeCell ref="O11:S11"/>
    <mergeCell ref="T11:T12"/>
    <mergeCell ref="U11:U12"/>
    <mergeCell ref="V11:AG11"/>
    <mergeCell ref="AT23:AX23"/>
    <mergeCell ref="D24:I24"/>
    <mergeCell ref="P24:U24"/>
    <mergeCell ref="V24:AC24"/>
    <mergeCell ref="AD24:AO24"/>
    <mergeCell ref="AT24:AX24"/>
    <mergeCell ref="D25:I25"/>
    <mergeCell ref="P25:U25"/>
    <mergeCell ref="V25:AC25"/>
    <mergeCell ref="AD25:AO25"/>
    <mergeCell ref="AT25:AX25"/>
  </mergeCells>
  <printOptions horizontalCentered="1" verticalCentered="1"/>
  <pageMargins left="0" right="0.19685039370078741" top="0.74803149606299213" bottom="0.74803149606299213" header="0" footer="0"/>
  <pageSetup scale="26"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6" ma:contentTypeDescription="Crear nuevo documento." ma:contentTypeScope="" ma:versionID="1826004696ec8555fdb6054fb0a8d013">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3e60601b6c7acb4181a2aa73b9ac79a"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6FB1648-5F45-4C89-8E29-C0EADDD43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35D61A-E2A0-4E09-B780-C2EAD445D1DE}">
  <ds:schemaRefs>
    <ds:schemaRef ds:uri="http://schemas.microsoft.com/sharepoint/v3/contenttype/forms"/>
  </ds:schemaRefs>
</ds:datastoreItem>
</file>

<file path=customXml/itemProps3.xml><?xml version="1.0" encoding="utf-8"?>
<ds:datastoreItem xmlns:ds="http://schemas.openxmlformats.org/officeDocument/2006/customXml" ds:itemID="{45A49296-7F32-4276-828F-0A5738A6065A}">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10</vt:i4>
      </vt:variant>
    </vt:vector>
  </HeadingPairs>
  <TitlesOfParts>
    <vt:vector size="28" baseType="lpstr">
      <vt:lpstr>Metas 1</vt:lpstr>
      <vt:lpstr>Meta 1..n</vt:lpstr>
      <vt:lpstr>Metas 2</vt:lpstr>
      <vt:lpstr>Metas 3</vt:lpstr>
      <vt:lpstr>Metas 4 (Contrato relevos)</vt:lpstr>
      <vt:lpstr>Metas 5</vt:lpstr>
      <vt:lpstr>Metas 6 (ONU Mujeres)</vt:lpstr>
      <vt:lpstr>Metas 7 (Unidades Moviles)</vt:lpstr>
      <vt:lpstr>Indicadores PA</vt:lpstr>
      <vt:lpstr>Ptto2022</vt:lpstr>
      <vt:lpstr>Indic Gestión SPI</vt:lpstr>
      <vt:lpstr>Relevos 2021-2022</vt:lpstr>
      <vt:lpstr>Manzanas2020-2022</vt:lpstr>
      <vt:lpstr>Territorialización PA</vt:lpstr>
      <vt:lpstr>Instructivo</vt:lpstr>
      <vt:lpstr>Generalidades</vt:lpstr>
      <vt:lpstr>Hoja13</vt:lpstr>
      <vt:lpstr>Hoja1</vt:lpstr>
      <vt:lpstr>'Indic Gestión SPI'!Área_de_impresión</vt:lpstr>
      <vt:lpstr>'Indicadores PA'!Área_de_impresión</vt:lpstr>
      <vt:lpstr>'Metas 1'!Área_de_impresión</vt:lpstr>
      <vt:lpstr>'Metas 2'!Área_de_impresión</vt:lpstr>
      <vt:lpstr>'Metas 3'!Área_de_impresión</vt:lpstr>
      <vt:lpstr>'Metas 4 (Contrato relevos)'!Área_de_impresión</vt:lpstr>
      <vt:lpstr>'Metas 5'!Área_de_impresión</vt:lpstr>
      <vt:lpstr>'Metas 6 (ONU Mujeres)'!Área_de_impresión</vt:lpstr>
      <vt:lpstr>'Metas 7 (Unidades Moviles)'!Área_de_impresión</vt:lpstr>
      <vt:lpstr>Ptto2022!Área_de_impresión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Sonia Yaneth Orjuela Perilla</cp:lastModifiedBy>
  <cp:revision/>
  <cp:lastPrinted>2022-03-08T04:31:39Z</cp:lastPrinted>
  <dcterms:created xsi:type="dcterms:W3CDTF">2011-04-26T22:16:52Z</dcterms:created>
  <dcterms:modified xsi:type="dcterms:W3CDTF">2022-03-14T19:17:24Z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